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christopher_wheeler_dca_nj_gov/Documents/"/>
    </mc:Choice>
  </mc:AlternateContent>
  <xr:revisionPtr revIDLastSave="46" documentId="8_{9E75D784-569D-427D-A878-D6C2214783A0}" xr6:coauthVersionLast="47" xr6:coauthVersionMax="47" xr10:uidLastSave="{DC310FC8-B9C1-4957-B619-454E036E8BD0}"/>
  <bookViews>
    <workbookView xWindow="-108" yWindow="-108" windowWidth="23256" windowHeight="12456" xr2:uid="{110D9AC8-19F1-48EF-8411-F2DB684AE6EA}"/>
  </bookViews>
  <sheets>
    <sheet name="PILOT Viewer" sheetId="4" r:id="rId1"/>
    <sheet name="Summary By Town" sheetId="2" r:id="rId2"/>
    <sheet name="Raw Data from UFBs" sheetId="1" r:id="rId3"/>
    <sheet name="Community Typology" sheetId="3" r:id="rId4"/>
  </sheets>
  <externalReferences>
    <externalReference r:id="rId5"/>
  </externalReferences>
  <definedNames>
    <definedName name="_xlnm._FilterDatabase" localSheetId="0" hidden="1">'PILOT Viewer'!$AL$6:$AQ$569</definedName>
    <definedName name="_xlnm._FilterDatabase" localSheetId="2" hidden="1">'Raw Data from UFBs'!$A$2:$I$2684</definedName>
    <definedName name="_xlnm._FilterDatabase" localSheetId="1" hidden="1">'Summary By Town'!$A$3:$AC$567</definedName>
    <definedName name="_xlnm.Print_Area" localSheetId="3">'Community Typology'!$A$1:$B$8</definedName>
    <definedName name="_xlnm.Print_Area" localSheetId="0">'PILOT Viewer'!$A$1:$R$33</definedName>
    <definedName name="_xlnm.Print_Area" localSheetId="2">'Raw Data from UFBs'!$A$1:$I$249</definedName>
    <definedName name="_xlnm.Print_Titles" localSheetId="0">'PILOT Viewer'!$A:$A</definedName>
    <definedName name="_xlnm.Print_Titles" localSheetId="2">'Raw Data from UFBs'!$1:$2</definedName>
    <definedName name="_xlnm.Print_Titles" localSheetId="1">'Summary By Town'!$A:$C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7" i="2" l="1"/>
  <c r="P567" i="2"/>
  <c r="O567" i="2"/>
  <c r="M567" i="2"/>
  <c r="L567" i="2"/>
  <c r="K567" i="2"/>
  <c r="I567" i="2"/>
  <c r="H567" i="2"/>
  <c r="G567" i="2"/>
  <c r="Q566" i="2"/>
  <c r="P566" i="2"/>
  <c r="O566" i="2"/>
  <c r="M566" i="2"/>
  <c r="L566" i="2"/>
  <c r="K566" i="2"/>
  <c r="I566" i="2"/>
  <c r="H566" i="2"/>
  <c r="G566" i="2"/>
  <c r="Q565" i="2"/>
  <c r="P565" i="2"/>
  <c r="O565" i="2"/>
  <c r="M565" i="2"/>
  <c r="L565" i="2"/>
  <c r="K565" i="2"/>
  <c r="I565" i="2"/>
  <c r="H565" i="2"/>
  <c r="G565" i="2"/>
  <c r="Q564" i="2"/>
  <c r="P564" i="2"/>
  <c r="O564" i="2"/>
  <c r="M564" i="2"/>
  <c r="L564" i="2"/>
  <c r="K564" i="2"/>
  <c r="I564" i="2"/>
  <c r="H564" i="2"/>
  <c r="G564" i="2"/>
  <c r="Q563" i="2"/>
  <c r="P563" i="2"/>
  <c r="O563" i="2"/>
  <c r="M563" i="2"/>
  <c r="L563" i="2"/>
  <c r="K563" i="2"/>
  <c r="I563" i="2"/>
  <c r="H563" i="2"/>
  <c r="G563" i="2"/>
  <c r="Q562" i="2"/>
  <c r="P562" i="2"/>
  <c r="O562" i="2"/>
  <c r="M562" i="2"/>
  <c r="L562" i="2"/>
  <c r="K562" i="2"/>
  <c r="I562" i="2"/>
  <c r="H562" i="2"/>
  <c r="G562" i="2"/>
  <c r="Q561" i="2"/>
  <c r="P561" i="2"/>
  <c r="O561" i="2"/>
  <c r="M561" i="2"/>
  <c r="L561" i="2"/>
  <c r="K561" i="2"/>
  <c r="I561" i="2"/>
  <c r="H561" i="2"/>
  <c r="G561" i="2"/>
  <c r="Q560" i="2"/>
  <c r="P560" i="2"/>
  <c r="O560" i="2"/>
  <c r="M560" i="2"/>
  <c r="L560" i="2"/>
  <c r="K560" i="2"/>
  <c r="I560" i="2"/>
  <c r="H560" i="2"/>
  <c r="G560" i="2"/>
  <c r="Q559" i="2"/>
  <c r="P559" i="2"/>
  <c r="O559" i="2"/>
  <c r="M559" i="2"/>
  <c r="L559" i="2"/>
  <c r="K559" i="2"/>
  <c r="I559" i="2"/>
  <c r="H559" i="2"/>
  <c r="G559" i="2"/>
  <c r="Q558" i="2"/>
  <c r="P558" i="2"/>
  <c r="O558" i="2"/>
  <c r="M558" i="2"/>
  <c r="L558" i="2"/>
  <c r="K558" i="2"/>
  <c r="I558" i="2"/>
  <c r="H558" i="2"/>
  <c r="G558" i="2"/>
  <c r="Q557" i="2"/>
  <c r="P557" i="2"/>
  <c r="O557" i="2"/>
  <c r="M557" i="2"/>
  <c r="L557" i="2"/>
  <c r="K557" i="2"/>
  <c r="I557" i="2"/>
  <c r="H557" i="2"/>
  <c r="G557" i="2"/>
  <c r="Q556" i="2"/>
  <c r="P556" i="2"/>
  <c r="O556" i="2"/>
  <c r="M556" i="2"/>
  <c r="L556" i="2"/>
  <c r="K556" i="2"/>
  <c r="I556" i="2"/>
  <c r="H556" i="2"/>
  <c r="G556" i="2"/>
  <c r="Q555" i="2"/>
  <c r="P555" i="2"/>
  <c r="O555" i="2"/>
  <c r="M555" i="2"/>
  <c r="L555" i="2"/>
  <c r="K555" i="2"/>
  <c r="I555" i="2"/>
  <c r="H555" i="2"/>
  <c r="G555" i="2"/>
  <c r="Q554" i="2"/>
  <c r="P554" i="2"/>
  <c r="O554" i="2"/>
  <c r="M554" i="2"/>
  <c r="L554" i="2"/>
  <c r="K554" i="2"/>
  <c r="I554" i="2"/>
  <c r="H554" i="2"/>
  <c r="G554" i="2"/>
  <c r="Q553" i="2"/>
  <c r="P553" i="2"/>
  <c r="O553" i="2"/>
  <c r="M553" i="2"/>
  <c r="L553" i="2"/>
  <c r="K553" i="2"/>
  <c r="I553" i="2"/>
  <c r="H553" i="2"/>
  <c r="G553" i="2"/>
  <c r="Q552" i="2"/>
  <c r="P552" i="2"/>
  <c r="O552" i="2"/>
  <c r="M552" i="2"/>
  <c r="L552" i="2"/>
  <c r="K552" i="2"/>
  <c r="I552" i="2"/>
  <c r="H552" i="2"/>
  <c r="G552" i="2"/>
  <c r="Q551" i="2"/>
  <c r="P551" i="2"/>
  <c r="O551" i="2"/>
  <c r="M551" i="2"/>
  <c r="L551" i="2"/>
  <c r="K551" i="2"/>
  <c r="I551" i="2"/>
  <c r="H551" i="2"/>
  <c r="G551" i="2"/>
  <c r="Q550" i="2"/>
  <c r="P550" i="2"/>
  <c r="O550" i="2"/>
  <c r="M550" i="2"/>
  <c r="L550" i="2"/>
  <c r="K550" i="2"/>
  <c r="I550" i="2"/>
  <c r="H550" i="2"/>
  <c r="G550" i="2"/>
  <c r="Q549" i="2"/>
  <c r="P549" i="2"/>
  <c r="O549" i="2"/>
  <c r="M549" i="2"/>
  <c r="L549" i="2"/>
  <c r="K549" i="2"/>
  <c r="I549" i="2"/>
  <c r="H549" i="2"/>
  <c r="G549" i="2"/>
  <c r="Q548" i="2"/>
  <c r="P548" i="2"/>
  <c r="O548" i="2"/>
  <c r="M548" i="2"/>
  <c r="L548" i="2"/>
  <c r="K548" i="2"/>
  <c r="I548" i="2"/>
  <c r="H548" i="2"/>
  <c r="G548" i="2"/>
  <c r="Q547" i="2"/>
  <c r="P547" i="2"/>
  <c r="O547" i="2"/>
  <c r="M547" i="2"/>
  <c r="L547" i="2"/>
  <c r="K547" i="2"/>
  <c r="I547" i="2"/>
  <c r="H547" i="2"/>
  <c r="G547" i="2"/>
  <c r="Q546" i="2"/>
  <c r="P546" i="2"/>
  <c r="O546" i="2"/>
  <c r="M546" i="2"/>
  <c r="L546" i="2"/>
  <c r="K546" i="2"/>
  <c r="I546" i="2"/>
  <c r="H546" i="2"/>
  <c r="G546" i="2"/>
  <c r="Q545" i="2"/>
  <c r="P545" i="2"/>
  <c r="O545" i="2"/>
  <c r="M545" i="2"/>
  <c r="L545" i="2"/>
  <c r="K545" i="2"/>
  <c r="I545" i="2"/>
  <c r="H545" i="2"/>
  <c r="G545" i="2"/>
  <c r="Q544" i="2"/>
  <c r="P544" i="2"/>
  <c r="O544" i="2"/>
  <c r="M544" i="2"/>
  <c r="L544" i="2"/>
  <c r="K544" i="2"/>
  <c r="I544" i="2"/>
  <c r="H544" i="2"/>
  <c r="G544" i="2"/>
  <c r="Q543" i="2"/>
  <c r="P543" i="2"/>
  <c r="O543" i="2"/>
  <c r="M543" i="2"/>
  <c r="L543" i="2"/>
  <c r="K543" i="2"/>
  <c r="I543" i="2"/>
  <c r="H543" i="2"/>
  <c r="G543" i="2"/>
  <c r="Q542" i="2"/>
  <c r="P542" i="2"/>
  <c r="O542" i="2"/>
  <c r="M542" i="2"/>
  <c r="L542" i="2"/>
  <c r="K542" i="2"/>
  <c r="I542" i="2"/>
  <c r="H542" i="2"/>
  <c r="G542" i="2"/>
  <c r="Q541" i="2"/>
  <c r="P541" i="2"/>
  <c r="O541" i="2"/>
  <c r="M541" i="2"/>
  <c r="L541" i="2"/>
  <c r="K541" i="2"/>
  <c r="I541" i="2"/>
  <c r="H541" i="2"/>
  <c r="G541" i="2"/>
  <c r="Q540" i="2"/>
  <c r="P540" i="2"/>
  <c r="O540" i="2"/>
  <c r="M540" i="2"/>
  <c r="L540" i="2"/>
  <c r="K540" i="2"/>
  <c r="I540" i="2"/>
  <c r="H540" i="2"/>
  <c r="G540" i="2"/>
  <c r="Q539" i="2"/>
  <c r="P539" i="2"/>
  <c r="O539" i="2"/>
  <c r="M539" i="2"/>
  <c r="L539" i="2"/>
  <c r="K539" i="2"/>
  <c r="I539" i="2"/>
  <c r="H539" i="2"/>
  <c r="G539" i="2"/>
  <c r="Q538" i="2"/>
  <c r="P538" i="2"/>
  <c r="O538" i="2"/>
  <c r="M538" i="2"/>
  <c r="L538" i="2"/>
  <c r="K538" i="2"/>
  <c r="I538" i="2"/>
  <c r="H538" i="2"/>
  <c r="G538" i="2"/>
  <c r="Q537" i="2"/>
  <c r="P537" i="2"/>
  <c r="O537" i="2"/>
  <c r="M537" i="2"/>
  <c r="L537" i="2"/>
  <c r="K537" i="2"/>
  <c r="I537" i="2"/>
  <c r="H537" i="2"/>
  <c r="G537" i="2"/>
  <c r="Q536" i="2"/>
  <c r="P536" i="2"/>
  <c r="O536" i="2"/>
  <c r="M536" i="2"/>
  <c r="L536" i="2"/>
  <c r="K536" i="2"/>
  <c r="I536" i="2"/>
  <c r="H536" i="2"/>
  <c r="G536" i="2"/>
  <c r="Q535" i="2"/>
  <c r="P535" i="2"/>
  <c r="O535" i="2"/>
  <c r="M535" i="2"/>
  <c r="L535" i="2"/>
  <c r="K535" i="2"/>
  <c r="I535" i="2"/>
  <c r="H535" i="2"/>
  <c r="G535" i="2"/>
  <c r="Q534" i="2"/>
  <c r="P534" i="2"/>
  <c r="O534" i="2"/>
  <c r="M534" i="2"/>
  <c r="L534" i="2"/>
  <c r="K534" i="2"/>
  <c r="I534" i="2"/>
  <c r="H534" i="2"/>
  <c r="G534" i="2"/>
  <c r="Q533" i="2"/>
  <c r="P533" i="2"/>
  <c r="O533" i="2"/>
  <c r="M533" i="2"/>
  <c r="L533" i="2"/>
  <c r="K533" i="2"/>
  <c r="I533" i="2"/>
  <c r="H533" i="2"/>
  <c r="G533" i="2"/>
  <c r="Q532" i="2"/>
  <c r="P532" i="2"/>
  <c r="O532" i="2"/>
  <c r="M532" i="2"/>
  <c r="L532" i="2"/>
  <c r="K532" i="2"/>
  <c r="I532" i="2"/>
  <c r="H532" i="2"/>
  <c r="G532" i="2"/>
  <c r="Q531" i="2"/>
  <c r="P531" i="2"/>
  <c r="O531" i="2"/>
  <c r="M531" i="2"/>
  <c r="L531" i="2"/>
  <c r="K531" i="2"/>
  <c r="I531" i="2"/>
  <c r="H531" i="2"/>
  <c r="G531" i="2"/>
  <c r="Q530" i="2"/>
  <c r="P530" i="2"/>
  <c r="O530" i="2"/>
  <c r="M530" i="2"/>
  <c r="L530" i="2"/>
  <c r="K530" i="2"/>
  <c r="I530" i="2"/>
  <c r="H530" i="2"/>
  <c r="G530" i="2"/>
  <c r="Q529" i="2"/>
  <c r="P529" i="2"/>
  <c r="O529" i="2"/>
  <c r="M529" i="2"/>
  <c r="L529" i="2"/>
  <c r="K529" i="2"/>
  <c r="I529" i="2"/>
  <c r="H529" i="2"/>
  <c r="G529" i="2"/>
  <c r="Q528" i="2"/>
  <c r="P528" i="2"/>
  <c r="O528" i="2"/>
  <c r="M528" i="2"/>
  <c r="L528" i="2"/>
  <c r="K528" i="2"/>
  <c r="I528" i="2"/>
  <c r="H528" i="2"/>
  <c r="G528" i="2"/>
  <c r="Q527" i="2"/>
  <c r="P527" i="2"/>
  <c r="O527" i="2"/>
  <c r="M527" i="2"/>
  <c r="L527" i="2"/>
  <c r="K527" i="2"/>
  <c r="I527" i="2"/>
  <c r="H527" i="2"/>
  <c r="G527" i="2"/>
  <c r="Q526" i="2"/>
  <c r="P526" i="2"/>
  <c r="O526" i="2"/>
  <c r="M526" i="2"/>
  <c r="L526" i="2"/>
  <c r="K526" i="2"/>
  <c r="I526" i="2"/>
  <c r="H526" i="2"/>
  <c r="G526" i="2"/>
  <c r="Q525" i="2"/>
  <c r="P525" i="2"/>
  <c r="O525" i="2"/>
  <c r="M525" i="2"/>
  <c r="L525" i="2"/>
  <c r="K525" i="2"/>
  <c r="I525" i="2"/>
  <c r="H525" i="2"/>
  <c r="G525" i="2"/>
  <c r="Q524" i="2"/>
  <c r="P524" i="2"/>
  <c r="O524" i="2"/>
  <c r="M524" i="2"/>
  <c r="L524" i="2"/>
  <c r="K524" i="2"/>
  <c r="I524" i="2"/>
  <c r="H524" i="2"/>
  <c r="G524" i="2"/>
  <c r="Q523" i="2"/>
  <c r="P523" i="2"/>
  <c r="O523" i="2"/>
  <c r="M523" i="2"/>
  <c r="L523" i="2"/>
  <c r="K523" i="2"/>
  <c r="I523" i="2"/>
  <c r="H523" i="2"/>
  <c r="G523" i="2"/>
  <c r="Q522" i="2"/>
  <c r="P522" i="2"/>
  <c r="O522" i="2"/>
  <c r="M522" i="2"/>
  <c r="L522" i="2"/>
  <c r="K522" i="2"/>
  <c r="I522" i="2"/>
  <c r="H522" i="2"/>
  <c r="G522" i="2"/>
  <c r="Q521" i="2"/>
  <c r="P521" i="2"/>
  <c r="O521" i="2"/>
  <c r="M521" i="2"/>
  <c r="L521" i="2"/>
  <c r="K521" i="2"/>
  <c r="I521" i="2"/>
  <c r="H521" i="2"/>
  <c r="G521" i="2"/>
  <c r="Q520" i="2"/>
  <c r="P520" i="2"/>
  <c r="O520" i="2"/>
  <c r="M520" i="2"/>
  <c r="L520" i="2"/>
  <c r="K520" i="2"/>
  <c r="I520" i="2"/>
  <c r="H520" i="2"/>
  <c r="G520" i="2"/>
  <c r="Q519" i="2"/>
  <c r="P519" i="2"/>
  <c r="O519" i="2"/>
  <c r="M519" i="2"/>
  <c r="L519" i="2"/>
  <c r="K519" i="2"/>
  <c r="I519" i="2"/>
  <c r="H519" i="2"/>
  <c r="G519" i="2"/>
  <c r="Q518" i="2"/>
  <c r="P518" i="2"/>
  <c r="O518" i="2"/>
  <c r="M518" i="2"/>
  <c r="L518" i="2"/>
  <c r="K518" i="2"/>
  <c r="I518" i="2"/>
  <c r="H518" i="2"/>
  <c r="G518" i="2"/>
  <c r="Q517" i="2"/>
  <c r="P517" i="2"/>
  <c r="O517" i="2"/>
  <c r="M517" i="2"/>
  <c r="L517" i="2"/>
  <c r="K517" i="2"/>
  <c r="I517" i="2"/>
  <c r="H517" i="2"/>
  <c r="G517" i="2"/>
  <c r="Q516" i="2"/>
  <c r="P516" i="2"/>
  <c r="O516" i="2"/>
  <c r="M516" i="2"/>
  <c r="L516" i="2"/>
  <c r="K516" i="2"/>
  <c r="I516" i="2"/>
  <c r="H516" i="2"/>
  <c r="G516" i="2"/>
  <c r="Q515" i="2"/>
  <c r="P515" i="2"/>
  <c r="O515" i="2"/>
  <c r="M515" i="2"/>
  <c r="L515" i="2"/>
  <c r="K515" i="2"/>
  <c r="I515" i="2"/>
  <c r="H515" i="2"/>
  <c r="G515" i="2"/>
  <c r="Q514" i="2"/>
  <c r="P514" i="2"/>
  <c r="O514" i="2"/>
  <c r="M514" i="2"/>
  <c r="L514" i="2"/>
  <c r="K514" i="2"/>
  <c r="I514" i="2"/>
  <c r="H514" i="2"/>
  <c r="G514" i="2"/>
  <c r="Q513" i="2"/>
  <c r="P513" i="2"/>
  <c r="O513" i="2"/>
  <c r="M513" i="2"/>
  <c r="L513" i="2"/>
  <c r="K513" i="2"/>
  <c r="I513" i="2"/>
  <c r="H513" i="2"/>
  <c r="G513" i="2"/>
  <c r="Q512" i="2"/>
  <c r="P512" i="2"/>
  <c r="O512" i="2"/>
  <c r="M512" i="2"/>
  <c r="L512" i="2"/>
  <c r="K512" i="2"/>
  <c r="I512" i="2"/>
  <c r="H512" i="2"/>
  <c r="G512" i="2"/>
  <c r="Q511" i="2"/>
  <c r="P511" i="2"/>
  <c r="O511" i="2"/>
  <c r="M511" i="2"/>
  <c r="L511" i="2"/>
  <c r="K511" i="2"/>
  <c r="I511" i="2"/>
  <c r="H511" i="2"/>
  <c r="G511" i="2"/>
  <c r="Q510" i="2"/>
  <c r="P510" i="2"/>
  <c r="O510" i="2"/>
  <c r="M510" i="2"/>
  <c r="L510" i="2"/>
  <c r="K510" i="2"/>
  <c r="I510" i="2"/>
  <c r="H510" i="2"/>
  <c r="G510" i="2"/>
  <c r="Q509" i="2"/>
  <c r="P509" i="2"/>
  <c r="O509" i="2"/>
  <c r="M509" i="2"/>
  <c r="L509" i="2"/>
  <c r="K509" i="2"/>
  <c r="I509" i="2"/>
  <c r="H509" i="2"/>
  <c r="G509" i="2"/>
  <c r="Q508" i="2"/>
  <c r="P508" i="2"/>
  <c r="O508" i="2"/>
  <c r="M508" i="2"/>
  <c r="L508" i="2"/>
  <c r="K508" i="2"/>
  <c r="I508" i="2"/>
  <c r="H508" i="2"/>
  <c r="G508" i="2"/>
  <c r="Q507" i="2"/>
  <c r="P507" i="2"/>
  <c r="O507" i="2"/>
  <c r="M507" i="2"/>
  <c r="L507" i="2"/>
  <c r="K507" i="2"/>
  <c r="I507" i="2"/>
  <c r="H507" i="2"/>
  <c r="G507" i="2"/>
  <c r="Q506" i="2"/>
  <c r="P506" i="2"/>
  <c r="O506" i="2"/>
  <c r="M506" i="2"/>
  <c r="L506" i="2"/>
  <c r="K506" i="2"/>
  <c r="I506" i="2"/>
  <c r="H506" i="2"/>
  <c r="G506" i="2"/>
  <c r="Q505" i="2"/>
  <c r="P505" i="2"/>
  <c r="O505" i="2"/>
  <c r="M505" i="2"/>
  <c r="L505" i="2"/>
  <c r="K505" i="2"/>
  <c r="I505" i="2"/>
  <c r="H505" i="2"/>
  <c r="G505" i="2"/>
  <c r="Q504" i="2"/>
  <c r="P504" i="2"/>
  <c r="O504" i="2"/>
  <c r="M504" i="2"/>
  <c r="L504" i="2"/>
  <c r="K504" i="2"/>
  <c r="I504" i="2"/>
  <c r="H504" i="2"/>
  <c r="G504" i="2"/>
  <c r="Q503" i="2"/>
  <c r="P503" i="2"/>
  <c r="O503" i="2"/>
  <c r="M503" i="2"/>
  <c r="L503" i="2"/>
  <c r="K503" i="2"/>
  <c r="I503" i="2"/>
  <c r="H503" i="2"/>
  <c r="G503" i="2"/>
  <c r="Q502" i="2"/>
  <c r="P502" i="2"/>
  <c r="O502" i="2"/>
  <c r="M502" i="2"/>
  <c r="L502" i="2"/>
  <c r="K502" i="2"/>
  <c r="I502" i="2"/>
  <c r="H502" i="2"/>
  <c r="G502" i="2"/>
  <c r="Q501" i="2"/>
  <c r="P501" i="2"/>
  <c r="O501" i="2"/>
  <c r="M501" i="2"/>
  <c r="L501" i="2"/>
  <c r="K501" i="2"/>
  <c r="I501" i="2"/>
  <c r="H501" i="2"/>
  <c r="G501" i="2"/>
  <c r="Q500" i="2"/>
  <c r="P500" i="2"/>
  <c r="O500" i="2"/>
  <c r="M500" i="2"/>
  <c r="L500" i="2"/>
  <c r="K500" i="2"/>
  <c r="I500" i="2"/>
  <c r="H500" i="2"/>
  <c r="G500" i="2"/>
  <c r="Q499" i="2"/>
  <c r="P499" i="2"/>
  <c r="O499" i="2"/>
  <c r="M499" i="2"/>
  <c r="L499" i="2"/>
  <c r="K499" i="2"/>
  <c r="I499" i="2"/>
  <c r="H499" i="2"/>
  <c r="G499" i="2"/>
  <c r="Q498" i="2"/>
  <c r="P498" i="2"/>
  <c r="O498" i="2"/>
  <c r="M498" i="2"/>
  <c r="L498" i="2"/>
  <c r="K498" i="2"/>
  <c r="I498" i="2"/>
  <c r="H498" i="2"/>
  <c r="G498" i="2"/>
  <c r="Q497" i="2"/>
  <c r="P497" i="2"/>
  <c r="O497" i="2"/>
  <c r="M497" i="2"/>
  <c r="L497" i="2"/>
  <c r="K497" i="2"/>
  <c r="I497" i="2"/>
  <c r="H497" i="2"/>
  <c r="G497" i="2"/>
  <c r="Q496" i="2"/>
  <c r="P496" i="2"/>
  <c r="O496" i="2"/>
  <c r="M496" i="2"/>
  <c r="L496" i="2"/>
  <c r="K496" i="2"/>
  <c r="I496" i="2"/>
  <c r="H496" i="2"/>
  <c r="G496" i="2"/>
  <c r="Q495" i="2"/>
  <c r="P495" i="2"/>
  <c r="O495" i="2"/>
  <c r="M495" i="2"/>
  <c r="L495" i="2"/>
  <c r="K495" i="2"/>
  <c r="I495" i="2"/>
  <c r="H495" i="2"/>
  <c r="G495" i="2"/>
  <c r="Q494" i="2"/>
  <c r="P494" i="2"/>
  <c r="O494" i="2"/>
  <c r="M494" i="2"/>
  <c r="L494" i="2"/>
  <c r="K494" i="2"/>
  <c r="I494" i="2"/>
  <c r="H494" i="2"/>
  <c r="G494" i="2"/>
  <c r="Q493" i="2"/>
  <c r="P493" i="2"/>
  <c r="O493" i="2"/>
  <c r="M493" i="2"/>
  <c r="L493" i="2"/>
  <c r="K493" i="2"/>
  <c r="I493" i="2"/>
  <c r="H493" i="2"/>
  <c r="G493" i="2"/>
  <c r="Q492" i="2"/>
  <c r="P492" i="2"/>
  <c r="O492" i="2"/>
  <c r="M492" i="2"/>
  <c r="L492" i="2"/>
  <c r="K492" i="2"/>
  <c r="I492" i="2"/>
  <c r="H492" i="2"/>
  <c r="G492" i="2"/>
  <c r="Q491" i="2"/>
  <c r="P491" i="2"/>
  <c r="O491" i="2"/>
  <c r="M491" i="2"/>
  <c r="L491" i="2"/>
  <c r="K491" i="2"/>
  <c r="I491" i="2"/>
  <c r="H491" i="2"/>
  <c r="G491" i="2"/>
  <c r="Q490" i="2"/>
  <c r="P490" i="2"/>
  <c r="O490" i="2"/>
  <c r="M490" i="2"/>
  <c r="L490" i="2"/>
  <c r="K490" i="2"/>
  <c r="I490" i="2"/>
  <c r="H490" i="2"/>
  <c r="G490" i="2"/>
  <c r="Q489" i="2"/>
  <c r="P489" i="2"/>
  <c r="O489" i="2"/>
  <c r="M489" i="2"/>
  <c r="L489" i="2"/>
  <c r="K489" i="2"/>
  <c r="I489" i="2"/>
  <c r="H489" i="2"/>
  <c r="G489" i="2"/>
  <c r="Q488" i="2"/>
  <c r="P488" i="2"/>
  <c r="O488" i="2"/>
  <c r="M488" i="2"/>
  <c r="L488" i="2"/>
  <c r="K488" i="2"/>
  <c r="I488" i="2"/>
  <c r="H488" i="2"/>
  <c r="G488" i="2"/>
  <c r="Q487" i="2"/>
  <c r="P487" i="2"/>
  <c r="O487" i="2"/>
  <c r="M487" i="2"/>
  <c r="L487" i="2"/>
  <c r="K487" i="2"/>
  <c r="I487" i="2"/>
  <c r="H487" i="2"/>
  <c r="G487" i="2"/>
  <c r="Q486" i="2"/>
  <c r="P486" i="2"/>
  <c r="O486" i="2"/>
  <c r="M486" i="2"/>
  <c r="L486" i="2"/>
  <c r="K486" i="2"/>
  <c r="I486" i="2"/>
  <c r="H486" i="2"/>
  <c r="G486" i="2"/>
  <c r="Q485" i="2"/>
  <c r="P485" i="2"/>
  <c r="O485" i="2"/>
  <c r="M485" i="2"/>
  <c r="L485" i="2"/>
  <c r="K485" i="2"/>
  <c r="I485" i="2"/>
  <c r="H485" i="2"/>
  <c r="G485" i="2"/>
  <c r="Q484" i="2"/>
  <c r="P484" i="2"/>
  <c r="O484" i="2"/>
  <c r="M484" i="2"/>
  <c r="L484" i="2"/>
  <c r="K484" i="2"/>
  <c r="I484" i="2"/>
  <c r="H484" i="2"/>
  <c r="G484" i="2"/>
  <c r="Q483" i="2"/>
  <c r="P483" i="2"/>
  <c r="O483" i="2"/>
  <c r="M483" i="2"/>
  <c r="L483" i="2"/>
  <c r="K483" i="2"/>
  <c r="I483" i="2"/>
  <c r="H483" i="2"/>
  <c r="G483" i="2"/>
  <c r="Q482" i="2"/>
  <c r="P482" i="2"/>
  <c r="O482" i="2"/>
  <c r="M482" i="2"/>
  <c r="L482" i="2"/>
  <c r="K482" i="2"/>
  <c r="I482" i="2"/>
  <c r="H482" i="2"/>
  <c r="G482" i="2"/>
  <c r="Q481" i="2"/>
  <c r="P481" i="2"/>
  <c r="O481" i="2"/>
  <c r="M481" i="2"/>
  <c r="L481" i="2"/>
  <c r="K481" i="2"/>
  <c r="I481" i="2"/>
  <c r="H481" i="2"/>
  <c r="G481" i="2"/>
  <c r="Q480" i="2"/>
  <c r="P480" i="2"/>
  <c r="O480" i="2"/>
  <c r="M480" i="2"/>
  <c r="L480" i="2"/>
  <c r="K480" i="2"/>
  <c r="I480" i="2"/>
  <c r="H480" i="2"/>
  <c r="G480" i="2"/>
  <c r="Q479" i="2"/>
  <c r="P479" i="2"/>
  <c r="O479" i="2"/>
  <c r="M479" i="2"/>
  <c r="L479" i="2"/>
  <c r="K479" i="2"/>
  <c r="I479" i="2"/>
  <c r="H479" i="2"/>
  <c r="G479" i="2"/>
  <c r="Q478" i="2"/>
  <c r="P478" i="2"/>
  <c r="O478" i="2"/>
  <c r="M478" i="2"/>
  <c r="L478" i="2"/>
  <c r="K478" i="2"/>
  <c r="I478" i="2"/>
  <c r="H478" i="2"/>
  <c r="G478" i="2"/>
  <c r="Q477" i="2"/>
  <c r="P477" i="2"/>
  <c r="O477" i="2"/>
  <c r="M477" i="2"/>
  <c r="L477" i="2"/>
  <c r="K477" i="2"/>
  <c r="I477" i="2"/>
  <c r="H477" i="2"/>
  <c r="G477" i="2"/>
  <c r="Q476" i="2"/>
  <c r="P476" i="2"/>
  <c r="O476" i="2"/>
  <c r="M476" i="2"/>
  <c r="L476" i="2"/>
  <c r="K476" i="2"/>
  <c r="I476" i="2"/>
  <c r="H476" i="2"/>
  <c r="G476" i="2"/>
  <c r="Q475" i="2"/>
  <c r="P475" i="2"/>
  <c r="O475" i="2"/>
  <c r="M475" i="2"/>
  <c r="L475" i="2"/>
  <c r="K475" i="2"/>
  <c r="I475" i="2"/>
  <c r="H475" i="2"/>
  <c r="G475" i="2"/>
  <c r="Q474" i="2"/>
  <c r="P474" i="2"/>
  <c r="O474" i="2"/>
  <c r="M474" i="2"/>
  <c r="L474" i="2"/>
  <c r="K474" i="2"/>
  <c r="I474" i="2"/>
  <c r="H474" i="2"/>
  <c r="G474" i="2"/>
  <c r="Q473" i="2"/>
  <c r="P473" i="2"/>
  <c r="O473" i="2"/>
  <c r="M473" i="2"/>
  <c r="L473" i="2"/>
  <c r="K473" i="2"/>
  <c r="I473" i="2"/>
  <c r="H473" i="2"/>
  <c r="G473" i="2"/>
  <c r="Q472" i="2"/>
  <c r="P472" i="2"/>
  <c r="O472" i="2"/>
  <c r="M472" i="2"/>
  <c r="L472" i="2"/>
  <c r="K472" i="2"/>
  <c r="I472" i="2"/>
  <c r="H472" i="2"/>
  <c r="G472" i="2"/>
  <c r="Q471" i="2"/>
  <c r="P471" i="2"/>
  <c r="O471" i="2"/>
  <c r="M471" i="2"/>
  <c r="L471" i="2"/>
  <c r="K471" i="2"/>
  <c r="I471" i="2"/>
  <c r="H471" i="2"/>
  <c r="G471" i="2"/>
  <c r="Q470" i="2"/>
  <c r="P470" i="2"/>
  <c r="O470" i="2"/>
  <c r="M470" i="2"/>
  <c r="L470" i="2"/>
  <c r="K470" i="2"/>
  <c r="I470" i="2"/>
  <c r="H470" i="2"/>
  <c r="G470" i="2"/>
  <c r="Q469" i="2"/>
  <c r="P469" i="2"/>
  <c r="O469" i="2"/>
  <c r="M469" i="2"/>
  <c r="L469" i="2"/>
  <c r="K469" i="2"/>
  <c r="I469" i="2"/>
  <c r="H469" i="2"/>
  <c r="G469" i="2"/>
  <c r="Q468" i="2"/>
  <c r="P468" i="2"/>
  <c r="O468" i="2"/>
  <c r="M468" i="2"/>
  <c r="L468" i="2"/>
  <c r="K468" i="2"/>
  <c r="I468" i="2"/>
  <c r="H468" i="2"/>
  <c r="G468" i="2"/>
  <c r="Q467" i="2"/>
  <c r="P467" i="2"/>
  <c r="O467" i="2"/>
  <c r="M467" i="2"/>
  <c r="L467" i="2"/>
  <c r="K467" i="2"/>
  <c r="I467" i="2"/>
  <c r="H467" i="2"/>
  <c r="G467" i="2"/>
  <c r="Q466" i="2"/>
  <c r="P466" i="2"/>
  <c r="O466" i="2"/>
  <c r="M466" i="2"/>
  <c r="L466" i="2"/>
  <c r="K466" i="2"/>
  <c r="I466" i="2"/>
  <c r="H466" i="2"/>
  <c r="G466" i="2"/>
  <c r="Q465" i="2"/>
  <c r="P465" i="2"/>
  <c r="O465" i="2"/>
  <c r="M465" i="2"/>
  <c r="L465" i="2"/>
  <c r="K465" i="2"/>
  <c r="I465" i="2"/>
  <c r="H465" i="2"/>
  <c r="G465" i="2"/>
  <c r="Q464" i="2"/>
  <c r="P464" i="2"/>
  <c r="O464" i="2"/>
  <c r="M464" i="2"/>
  <c r="L464" i="2"/>
  <c r="K464" i="2"/>
  <c r="I464" i="2"/>
  <c r="H464" i="2"/>
  <c r="G464" i="2"/>
  <c r="Q463" i="2"/>
  <c r="P463" i="2"/>
  <c r="O463" i="2"/>
  <c r="M463" i="2"/>
  <c r="L463" i="2"/>
  <c r="K463" i="2"/>
  <c r="I463" i="2"/>
  <c r="H463" i="2"/>
  <c r="G463" i="2"/>
  <c r="Q462" i="2"/>
  <c r="P462" i="2"/>
  <c r="O462" i="2"/>
  <c r="M462" i="2"/>
  <c r="L462" i="2"/>
  <c r="K462" i="2"/>
  <c r="I462" i="2"/>
  <c r="H462" i="2"/>
  <c r="G462" i="2"/>
  <c r="Q461" i="2"/>
  <c r="P461" i="2"/>
  <c r="O461" i="2"/>
  <c r="M461" i="2"/>
  <c r="L461" i="2"/>
  <c r="K461" i="2"/>
  <c r="I461" i="2"/>
  <c r="H461" i="2"/>
  <c r="G461" i="2"/>
  <c r="Q460" i="2"/>
  <c r="P460" i="2"/>
  <c r="O460" i="2"/>
  <c r="M460" i="2"/>
  <c r="L460" i="2"/>
  <c r="K460" i="2"/>
  <c r="I460" i="2"/>
  <c r="H460" i="2"/>
  <c r="G460" i="2"/>
  <c r="Q459" i="2"/>
  <c r="P459" i="2"/>
  <c r="O459" i="2"/>
  <c r="M459" i="2"/>
  <c r="L459" i="2"/>
  <c r="K459" i="2"/>
  <c r="I459" i="2"/>
  <c r="H459" i="2"/>
  <c r="G459" i="2"/>
  <c r="Q458" i="2"/>
  <c r="P458" i="2"/>
  <c r="O458" i="2"/>
  <c r="M458" i="2"/>
  <c r="L458" i="2"/>
  <c r="K458" i="2"/>
  <c r="I458" i="2"/>
  <c r="H458" i="2"/>
  <c r="G458" i="2"/>
  <c r="Q457" i="2"/>
  <c r="P457" i="2"/>
  <c r="O457" i="2"/>
  <c r="M457" i="2"/>
  <c r="L457" i="2"/>
  <c r="K457" i="2"/>
  <c r="I457" i="2"/>
  <c r="H457" i="2"/>
  <c r="G457" i="2"/>
  <c r="Q456" i="2"/>
  <c r="P456" i="2"/>
  <c r="O456" i="2"/>
  <c r="M456" i="2"/>
  <c r="L456" i="2"/>
  <c r="K456" i="2"/>
  <c r="I456" i="2"/>
  <c r="H456" i="2"/>
  <c r="G456" i="2"/>
  <c r="Q455" i="2"/>
  <c r="P455" i="2"/>
  <c r="O455" i="2"/>
  <c r="M455" i="2"/>
  <c r="L455" i="2"/>
  <c r="K455" i="2"/>
  <c r="I455" i="2"/>
  <c r="H455" i="2"/>
  <c r="G455" i="2"/>
  <c r="Q454" i="2"/>
  <c r="P454" i="2"/>
  <c r="O454" i="2"/>
  <c r="M454" i="2"/>
  <c r="L454" i="2"/>
  <c r="K454" i="2"/>
  <c r="I454" i="2"/>
  <c r="H454" i="2"/>
  <c r="G454" i="2"/>
  <c r="Q453" i="2"/>
  <c r="P453" i="2"/>
  <c r="O453" i="2"/>
  <c r="M453" i="2"/>
  <c r="L453" i="2"/>
  <c r="K453" i="2"/>
  <c r="I453" i="2"/>
  <c r="H453" i="2"/>
  <c r="G453" i="2"/>
  <c r="Q452" i="2"/>
  <c r="P452" i="2"/>
  <c r="O452" i="2"/>
  <c r="M452" i="2"/>
  <c r="L452" i="2"/>
  <c r="K452" i="2"/>
  <c r="I452" i="2"/>
  <c r="H452" i="2"/>
  <c r="G452" i="2"/>
  <c r="Q451" i="2"/>
  <c r="P451" i="2"/>
  <c r="O451" i="2"/>
  <c r="M451" i="2"/>
  <c r="L451" i="2"/>
  <c r="K451" i="2"/>
  <c r="I451" i="2"/>
  <c r="H451" i="2"/>
  <c r="G451" i="2"/>
  <c r="Q450" i="2"/>
  <c r="P450" i="2"/>
  <c r="O450" i="2"/>
  <c r="M450" i="2"/>
  <c r="L450" i="2"/>
  <c r="K450" i="2"/>
  <c r="I450" i="2"/>
  <c r="H450" i="2"/>
  <c r="G450" i="2"/>
  <c r="Q449" i="2"/>
  <c r="P449" i="2"/>
  <c r="O449" i="2"/>
  <c r="M449" i="2"/>
  <c r="L449" i="2"/>
  <c r="K449" i="2"/>
  <c r="I449" i="2"/>
  <c r="H449" i="2"/>
  <c r="G449" i="2"/>
  <c r="Q448" i="2"/>
  <c r="P448" i="2"/>
  <c r="O448" i="2"/>
  <c r="M448" i="2"/>
  <c r="L448" i="2"/>
  <c r="K448" i="2"/>
  <c r="I448" i="2"/>
  <c r="H448" i="2"/>
  <c r="G448" i="2"/>
  <c r="Q447" i="2"/>
  <c r="P447" i="2"/>
  <c r="O447" i="2"/>
  <c r="M447" i="2"/>
  <c r="L447" i="2"/>
  <c r="K447" i="2"/>
  <c r="I447" i="2"/>
  <c r="H447" i="2"/>
  <c r="G447" i="2"/>
  <c r="Q446" i="2"/>
  <c r="P446" i="2"/>
  <c r="O446" i="2"/>
  <c r="M446" i="2"/>
  <c r="L446" i="2"/>
  <c r="K446" i="2"/>
  <c r="I446" i="2"/>
  <c r="H446" i="2"/>
  <c r="G446" i="2"/>
  <c r="Q445" i="2"/>
  <c r="P445" i="2"/>
  <c r="O445" i="2"/>
  <c r="M445" i="2"/>
  <c r="L445" i="2"/>
  <c r="K445" i="2"/>
  <c r="I445" i="2"/>
  <c r="H445" i="2"/>
  <c r="G445" i="2"/>
  <c r="Q444" i="2"/>
  <c r="P444" i="2"/>
  <c r="O444" i="2"/>
  <c r="M444" i="2"/>
  <c r="L444" i="2"/>
  <c r="K444" i="2"/>
  <c r="I444" i="2"/>
  <c r="H444" i="2"/>
  <c r="G444" i="2"/>
  <c r="Q443" i="2"/>
  <c r="P443" i="2"/>
  <c r="O443" i="2"/>
  <c r="M443" i="2"/>
  <c r="L443" i="2"/>
  <c r="K443" i="2"/>
  <c r="I443" i="2"/>
  <c r="H443" i="2"/>
  <c r="G443" i="2"/>
  <c r="Q442" i="2"/>
  <c r="P442" i="2"/>
  <c r="O442" i="2"/>
  <c r="M442" i="2"/>
  <c r="L442" i="2"/>
  <c r="K442" i="2"/>
  <c r="I442" i="2"/>
  <c r="H442" i="2"/>
  <c r="G442" i="2"/>
  <c r="Q441" i="2"/>
  <c r="P441" i="2"/>
  <c r="O441" i="2"/>
  <c r="M441" i="2"/>
  <c r="L441" i="2"/>
  <c r="K441" i="2"/>
  <c r="I441" i="2"/>
  <c r="H441" i="2"/>
  <c r="G441" i="2"/>
  <c r="Q440" i="2"/>
  <c r="P440" i="2"/>
  <c r="O440" i="2"/>
  <c r="M440" i="2"/>
  <c r="L440" i="2"/>
  <c r="K440" i="2"/>
  <c r="I440" i="2"/>
  <c r="H440" i="2"/>
  <c r="G440" i="2"/>
  <c r="Q439" i="2"/>
  <c r="P439" i="2"/>
  <c r="O439" i="2"/>
  <c r="M439" i="2"/>
  <c r="L439" i="2"/>
  <c r="K439" i="2"/>
  <c r="I439" i="2"/>
  <c r="H439" i="2"/>
  <c r="G439" i="2"/>
  <c r="Q438" i="2"/>
  <c r="P438" i="2"/>
  <c r="O438" i="2"/>
  <c r="M438" i="2"/>
  <c r="L438" i="2"/>
  <c r="K438" i="2"/>
  <c r="I438" i="2"/>
  <c r="H438" i="2"/>
  <c r="G438" i="2"/>
  <c r="Q437" i="2"/>
  <c r="P437" i="2"/>
  <c r="O437" i="2"/>
  <c r="M437" i="2"/>
  <c r="L437" i="2"/>
  <c r="K437" i="2"/>
  <c r="I437" i="2"/>
  <c r="H437" i="2"/>
  <c r="G437" i="2"/>
  <c r="Q436" i="2"/>
  <c r="P436" i="2"/>
  <c r="O436" i="2"/>
  <c r="M436" i="2"/>
  <c r="L436" i="2"/>
  <c r="K436" i="2"/>
  <c r="I436" i="2"/>
  <c r="H436" i="2"/>
  <c r="G436" i="2"/>
  <c r="Q435" i="2"/>
  <c r="P435" i="2"/>
  <c r="O435" i="2"/>
  <c r="M435" i="2"/>
  <c r="L435" i="2"/>
  <c r="K435" i="2"/>
  <c r="I435" i="2"/>
  <c r="H435" i="2"/>
  <c r="G435" i="2"/>
  <c r="Q434" i="2"/>
  <c r="P434" i="2"/>
  <c r="O434" i="2"/>
  <c r="M434" i="2"/>
  <c r="L434" i="2"/>
  <c r="K434" i="2"/>
  <c r="I434" i="2"/>
  <c r="H434" i="2"/>
  <c r="G434" i="2"/>
  <c r="Q433" i="2"/>
  <c r="P433" i="2"/>
  <c r="O433" i="2"/>
  <c r="M433" i="2"/>
  <c r="L433" i="2"/>
  <c r="K433" i="2"/>
  <c r="I433" i="2"/>
  <c r="H433" i="2"/>
  <c r="G433" i="2"/>
  <c r="Q432" i="2"/>
  <c r="P432" i="2"/>
  <c r="O432" i="2"/>
  <c r="M432" i="2"/>
  <c r="L432" i="2"/>
  <c r="K432" i="2"/>
  <c r="I432" i="2"/>
  <c r="H432" i="2"/>
  <c r="G432" i="2"/>
  <c r="Q431" i="2"/>
  <c r="P431" i="2"/>
  <c r="O431" i="2"/>
  <c r="M431" i="2"/>
  <c r="L431" i="2"/>
  <c r="K431" i="2"/>
  <c r="I431" i="2"/>
  <c r="H431" i="2"/>
  <c r="G431" i="2"/>
  <c r="Q430" i="2"/>
  <c r="P430" i="2"/>
  <c r="O430" i="2"/>
  <c r="M430" i="2"/>
  <c r="L430" i="2"/>
  <c r="K430" i="2"/>
  <c r="I430" i="2"/>
  <c r="H430" i="2"/>
  <c r="G430" i="2"/>
  <c r="Q429" i="2"/>
  <c r="P429" i="2"/>
  <c r="O429" i="2"/>
  <c r="M429" i="2"/>
  <c r="L429" i="2"/>
  <c r="K429" i="2"/>
  <c r="I429" i="2"/>
  <c r="H429" i="2"/>
  <c r="G429" i="2"/>
  <c r="Q428" i="2"/>
  <c r="P428" i="2"/>
  <c r="O428" i="2"/>
  <c r="M428" i="2"/>
  <c r="L428" i="2"/>
  <c r="K428" i="2"/>
  <c r="I428" i="2"/>
  <c r="H428" i="2"/>
  <c r="G428" i="2"/>
  <c r="Q427" i="2"/>
  <c r="P427" i="2"/>
  <c r="O427" i="2"/>
  <c r="M427" i="2"/>
  <c r="L427" i="2"/>
  <c r="K427" i="2"/>
  <c r="I427" i="2"/>
  <c r="H427" i="2"/>
  <c r="G427" i="2"/>
  <c r="Q426" i="2"/>
  <c r="P426" i="2"/>
  <c r="O426" i="2"/>
  <c r="M426" i="2"/>
  <c r="L426" i="2"/>
  <c r="K426" i="2"/>
  <c r="I426" i="2"/>
  <c r="H426" i="2"/>
  <c r="G426" i="2"/>
  <c r="Q425" i="2"/>
  <c r="P425" i="2"/>
  <c r="O425" i="2"/>
  <c r="M425" i="2"/>
  <c r="L425" i="2"/>
  <c r="K425" i="2"/>
  <c r="I425" i="2"/>
  <c r="H425" i="2"/>
  <c r="G425" i="2"/>
  <c r="Q424" i="2"/>
  <c r="P424" i="2"/>
  <c r="O424" i="2"/>
  <c r="M424" i="2"/>
  <c r="L424" i="2"/>
  <c r="K424" i="2"/>
  <c r="I424" i="2"/>
  <c r="H424" i="2"/>
  <c r="G424" i="2"/>
  <c r="Q423" i="2"/>
  <c r="P423" i="2"/>
  <c r="O423" i="2"/>
  <c r="M423" i="2"/>
  <c r="L423" i="2"/>
  <c r="K423" i="2"/>
  <c r="I423" i="2"/>
  <c r="H423" i="2"/>
  <c r="G423" i="2"/>
  <c r="Q422" i="2"/>
  <c r="P422" i="2"/>
  <c r="O422" i="2"/>
  <c r="M422" i="2"/>
  <c r="L422" i="2"/>
  <c r="K422" i="2"/>
  <c r="I422" i="2"/>
  <c r="H422" i="2"/>
  <c r="G422" i="2"/>
  <c r="Q421" i="2"/>
  <c r="P421" i="2"/>
  <c r="O421" i="2"/>
  <c r="M421" i="2"/>
  <c r="L421" i="2"/>
  <c r="K421" i="2"/>
  <c r="I421" i="2"/>
  <c r="H421" i="2"/>
  <c r="G421" i="2"/>
  <c r="Q420" i="2"/>
  <c r="P420" i="2"/>
  <c r="O420" i="2"/>
  <c r="M420" i="2"/>
  <c r="L420" i="2"/>
  <c r="K420" i="2"/>
  <c r="I420" i="2"/>
  <c r="H420" i="2"/>
  <c r="G420" i="2"/>
  <c r="Q419" i="2"/>
  <c r="P419" i="2"/>
  <c r="O419" i="2"/>
  <c r="M419" i="2"/>
  <c r="L419" i="2"/>
  <c r="K419" i="2"/>
  <c r="I419" i="2"/>
  <c r="H419" i="2"/>
  <c r="G419" i="2"/>
  <c r="Q418" i="2"/>
  <c r="P418" i="2"/>
  <c r="O418" i="2"/>
  <c r="M418" i="2"/>
  <c r="L418" i="2"/>
  <c r="K418" i="2"/>
  <c r="I418" i="2"/>
  <c r="H418" i="2"/>
  <c r="G418" i="2"/>
  <c r="Q417" i="2"/>
  <c r="P417" i="2"/>
  <c r="O417" i="2"/>
  <c r="M417" i="2"/>
  <c r="L417" i="2"/>
  <c r="K417" i="2"/>
  <c r="I417" i="2"/>
  <c r="H417" i="2"/>
  <c r="G417" i="2"/>
  <c r="Q416" i="2"/>
  <c r="P416" i="2"/>
  <c r="O416" i="2"/>
  <c r="M416" i="2"/>
  <c r="L416" i="2"/>
  <c r="K416" i="2"/>
  <c r="I416" i="2"/>
  <c r="H416" i="2"/>
  <c r="G416" i="2"/>
  <c r="Q415" i="2"/>
  <c r="P415" i="2"/>
  <c r="O415" i="2"/>
  <c r="M415" i="2"/>
  <c r="L415" i="2"/>
  <c r="K415" i="2"/>
  <c r="I415" i="2"/>
  <c r="H415" i="2"/>
  <c r="G415" i="2"/>
  <c r="Q414" i="2"/>
  <c r="P414" i="2"/>
  <c r="O414" i="2"/>
  <c r="M414" i="2"/>
  <c r="L414" i="2"/>
  <c r="K414" i="2"/>
  <c r="I414" i="2"/>
  <c r="H414" i="2"/>
  <c r="G414" i="2"/>
  <c r="Q413" i="2"/>
  <c r="P413" i="2"/>
  <c r="O413" i="2"/>
  <c r="M413" i="2"/>
  <c r="L413" i="2"/>
  <c r="K413" i="2"/>
  <c r="I413" i="2"/>
  <c r="H413" i="2"/>
  <c r="G413" i="2"/>
  <c r="Q412" i="2"/>
  <c r="P412" i="2"/>
  <c r="O412" i="2"/>
  <c r="M412" i="2"/>
  <c r="L412" i="2"/>
  <c r="K412" i="2"/>
  <c r="I412" i="2"/>
  <c r="H412" i="2"/>
  <c r="G412" i="2"/>
  <c r="Q411" i="2"/>
  <c r="P411" i="2"/>
  <c r="O411" i="2"/>
  <c r="M411" i="2"/>
  <c r="L411" i="2"/>
  <c r="K411" i="2"/>
  <c r="I411" i="2"/>
  <c r="H411" i="2"/>
  <c r="G411" i="2"/>
  <c r="Q410" i="2"/>
  <c r="P410" i="2"/>
  <c r="O410" i="2"/>
  <c r="M410" i="2"/>
  <c r="L410" i="2"/>
  <c r="K410" i="2"/>
  <c r="I410" i="2"/>
  <c r="H410" i="2"/>
  <c r="G410" i="2"/>
  <c r="Q409" i="2"/>
  <c r="P409" i="2"/>
  <c r="O409" i="2"/>
  <c r="M409" i="2"/>
  <c r="L409" i="2"/>
  <c r="K409" i="2"/>
  <c r="I409" i="2"/>
  <c r="H409" i="2"/>
  <c r="G409" i="2"/>
  <c r="Q408" i="2"/>
  <c r="P408" i="2"/>
  <c r="O408" i="2"/>
  <c r="M408" i="2"/>
  <c r="L408" i="2"/>
  <c r="K408" i="2"/>
  <c r="I408" i="2"/>
  <c r="H408" i="2"/>
  <c r="G408" i="2"/>
  <c r="Q407" i="2"/>
  <c r="P407" i="2"/>
  <c r="O407" i="2"/>
  <c r="M407" i="2"/>
  <c r="L407" i="2"/>
  <c r="K407" i="2"/>
  <c r="I407" i="2"/>
  <c r="H407" i="2"/>
  <c r="G407" i="2"/>
  <c r="Q406" i="2"/>
  <c r="P406" i="2"/>
  <c r="O406" i="2"/>
  <c r="M406" i="2"/>
  <c r="L406" i="2"/>
  <c r="K406" i="2"/>
  <c r="I406" i="2"/>
  <c r="H406" i="2"/>
  <c r="G406" i="2"/>
  <c r="Q405" i="2"/>
  <c r="P405" i="2"/>
  <c r="O405" i="2"/>
  <c r="M405" i="2"/>
  <c r="L405" i="2"/>
  <c r="K405" i="2"/>
  <c r="I405" i="2"/>
  <c r="H405" i="2"/>
  <c r="G405" i="2"/>
  <c r="Q404" i="2"/>
  <c r="P404" i="2"/>
  <c r="O404" i="2"/>
  <c r="M404" i="2"/>
  <c r="L404" i="2"/>
  <c r="K404" i="2"/>
  <c r="I404" i="2"/>
  <c r="H404" i="2"/>
  <c r="G404" i="2"/>
  <c r="Q403" i="2"/>
  <c r="P403" i="2"/>
  <c r="O403" i="2"/>
  <c r="M403" i="2"/>
  <c r="L403" i="2"/>
  <c r="K403" i="2"/>
  <c r="I403" i="2"/>
  <c r="H403" i="2"/>
  <c r="G403" i="2"/>
  <c r="Q402" i="2"/>
  <c r="P402" i="2"/>
  <c r="O402" i="2"/>
  <c r="M402" i="2"/>
  <c r="L402" i="2"/>
  <c r="K402" i="2"/>
  <c r="I402" i="2"/>
  <c r="H402" i="2"/>
  <c r="G402" i="2"/>
  <c r="Q401" i="2"/>
  <c r="P401" i="2"/>
  <c r="O401" i="2"/>
  <c r="M401" i="2"/>
  <c r="L401" i="2"/>
  <c r="K401" i="2"/>
  <c r="I401" i="2"/>
  <c r="H401" i="2"/>
  <c r="G401" i="2"/>
  <c r="Q400" i="2"/>
  <c r="P400" i="2"/>
  <c r="O400" i="2"/>
  <c r="M400" i="2"/>
  <c r="L400" i="2"/>
  <c r="K400" i="2"/>
  <c r="I400" i="2"/>
  <c r="H400" i="2"/>
  <c r="G400" i="2"/>
  <c r="Q399" i="2"/>
  <c r="P399" i="2"/>
  <c r="O399" i="2"/>
  <c r="M399" i="2"/>
  <c r="L399" i="2"/>
  <c r="K399" i="2"/>
  <c r="I399" i="2"/>
  <c r="H399" i="2"/>
  <c r="G399" i="2"/>
  <c r="Q398" i="2"/>
  <c r="P398" i="2"/>
  <c r="O398" i="2"/>
  <c r="M398" i="2"/>
  <c r="L398" i="2"/>
  <c r="K398" i="2"/>
  <c r="I398" i="2"/>
  <c r="H398" i="2"/>
  <c r="G398" i="2"/>
  <c r="Q397" i="2"/>
  <c r="P397" i="2"/>
  <c r="O397" i="2"/>
  <c r="M397" i="2"/>
  <c r="L397" i="2"/>
  <c r="K397" i="2"/>
  <c r="I397" i="2"/>
  <c r="H397" i="2"/>
  <c r="G397" i="2"/>
  <c r="Q396" i="2"/>
  <c r="P396" i="2"/>
  <c r="O396" i="2"/>
  <c r="M396" i="2"/>
  <c r="L396" i="2"/>
  <c r="K396" i="2"/>
  <c r="I396" i="2"/>
  <c r="H396" i="2"/>
  <c r="G396" i="2"/>
  <c r="Q395" i="2"/>
  <c r="P395" i="2"/>
  <c r="O395" i="2"/>
  <c r="M395" i="2"/>
  <c r="L395" i="2"/>
  <c r="K395" i="2"/>
  <c r="I395" i="2"/>
  <c r="H395" i="2"/>
  <c r="G395" i="2"/>
  <c r="Q394" i="2"/>
  <c r="P394" i="2"/>
  <c r="O394" i="2"/>
  <c r="M394" i="2"/>
  <c r="L394" i="2"/>
  <c r="K394" i="2"/>
  <c r="I394" i="2"/>
  <c r="H394" i="2"/>
  <c r="G394" i="2"/>
  <c r="Q393" i="2"/>
  <c r="P393" i="2"/>
  <c r="O393" i="2"/>
  <c r="M393" i="2"/>
  <c r="L393" i="2"/>
  <c r="K393" i="2"/>
  <c r="I393" i="2"/>
  <c r="H393" i="2"/>
  <c r="G393" i="2"/>
  <c r="Q392" i="2"/>
  <c r="P392" i="2"/>
  <c r="O392" i="2"/>
  <c r="M392" i="2"/>
  <c r="L392" i="2"/>
  <c r="K392" i="2"/>
  <c r="I392" i="2"/>
  <c r="H392" i="2"/>
  <c r="G392" i="2"/>
  <c r="Q391" i="2"/>
  <c r="P391" i="2"/>
  <c r="O391" i="2"/>
  <c r="M391" i="2"/>
  <c r="L391" i="2"/>
  <c r="K391" i="2"/>
  <c r="I391" i="2"/>
  <c r="H391" i="2"/>
  <c r="G391" i="2"/>
  <c r="Q390" i="2"/>
  <c r="P390" i="2"/>
  <c r="O390" i="2"/>
  <c r="M390" i="2"/>
  <c r="L390" i="2"/>
  <c r="K390" i="2"/>
  <c r="I390" i="2"/>
  <c r="H390" i="2"/>
  <c r="G390" i="2"/>
  <c r="Q389" i="2"/>
  <c r="P389" i="2"/>
  <c r="O389" i="2"/>
  <c r="M389" i="2"/>
  <c r="L389" i="2"/>
  <c r="K389" i="2"/>
  <c r="I389" i="2"/>
  <c r="H389" i="2"/>
  <c r="G389" i="2"/>
  <c r="Q388" i="2"/>
  <c r="P388" i="2"/>
  <c r="O388" i="2"/>
  <c r="M388" i="2"/>
  <c r="L388" i="2"/>
  <c r="K388" i="2"/>
  <c r="I388" i="2"/>
  <c r="H388" i="2"/>
  <c r="G388" i="2"/>
  <c r="Q387" i="2"/>
  <c r="P387" i="2"/>
  <c r="O387" i="2"/>
  <c r="M387" i="2"/>
  <c r="L387" i="2"/>
  <c r="K387" i="2"/>
  <c r="I387" i="2"/>
  <c r="H387" i="2"/>
  <c r="G387" i="2"/>
  <c r="Q386" i="2"/>
  <c r="P386" i="2"/>
  <c r="O386" i="2"/>
  <c r="M386" i="2"/>
  <c r="L386" i="2"/>
  <c r="K386" i="2"/>
  <c r="I386" i="2"/>
  <c r="H386" i="2"/>
  <c r="G386" i="2"/>
  <c r="Q385" i="2"/>
  <c r="P385" i="2"/>
  <c r="O385" i="2"/>
  <c r="M385" i="2"/>
  <c r="L385" i="2"/>
  <c r="K385" i="2"/>
  <c r="I385" i="2"/>
  <c r="H385" i="2"/>
  <c r="G385" i="2"/>
  <c r="Q384" i="2"/>
  <c r="P384" i="2"/>
  <c r="O384" i="2"/>
  <c r="M384" i="2"/>
  <c r="L384" i="2"/>
  <c r="K384" i="2"/>
  <c r="I384" i="2"/>
  <c r="H384" i="2"/>
  <c r="G384" i="2"/>
  <c r="Q383" i="2"/>
  <c r="P383" i="2"/>
  <c r="O383" i="2"/>
  <c r="M383" i="2"/>
  <c r="L383" i="2"/>
  <c r="K383" i="2"/>
  <c r="I383" i="2"/>
  <c r="H383" i="2"/>
  <c r="G383" i="2"/>
  <c r="Q382" i="2"/>
  <c r="P382" i="2"/>
  <c r="O382" i="2"/>
  <c r="M382" i="2"/>
  <c r="L382" i="2"/>
  <c r="K382" i="2"/>
  <c r="I382" i="2"/>
  <c r="H382" i="2"/>
  <c r="G382" i="2"/>
  <c r="Q381" i="2"/>
  <c r="P381" i="2"/>
  <c r="O381" i="2"/>
  <c r="M381" i="2"/>
  <c r="L381" i="2"/>
  <c r="K381" i="2"/>
  <c r="I381" i="2"/>
  <c r="H381" i="2"/>
  <c r="G381" i="2"/>
  <c r="Q380" i="2"/>
  <c r="P380" i="2"/>
  <c r="O380" i="2"/>
  <c r="M380" i="2"/>
  <c r="L380" i="2"/>
  <c r="K380" i="2"/>
  <c r="I380" i="2"/>
  <c r="H380" i="2"/>
  <c r="G380" i="2"/>
  <c r="Q379" i="2"/>
  <c r="P379" i="2"/>
  <c r="O379" i="2"/>
  <c r="M379" i="2"/>
  <c r="L379" i="2"/>
  <c r="K379" i="2"/>
  <c r="I379" i="2"/>
  <c r="H379" i="2"/>
  <c r="G379" i="2"/>
  <c r="Q378" i="2"/>
  <c r="P378" i="2"/>
  <c r="O378" i="2"/>
  <c r="M378" i="2"/>
  <c r="L378" i="2"/>
  <c r="K378" i="2"/>
  <c r="I378" i="2"/>
  <c r="H378" i="2"/>
  <c r="G378" i="2"/>
  <c r="Q377" i="2"/>
  <c r="P377" i="2"/>
  <c r="O377" i="2"/>
  <c r="M377" i="2"/>
  <c r="L377" i="2"/>
  <c r="K377" i="2"/>
  <c r="I377" i="2"/>
  <c r="H377" i="2"/>
  <c r="G377" i="2"/>
  <c r="Q376" i="2"/>
  <c r="P376" i="2"/>
  <c r="O376" i="2"/>
  <c r="M376" i="2"/>
  <c r="L376" i="2"/>
  <c r="K376" i="2"/>
  <c r="I376" i="2"/>
  <c r="H376" i="2"/>
  <c r="G376" i="2"/>
  <c r="Q375" i="2"/>
  <c r="P375" i="2"/>
  <c r="O375" i="2"/>
  <c r="M375" i="2"/>
  <c r="L375" i="2"/>
  <c r="K375" i="2"/>
  <c r="I375" i="2"/>
  <c r="H375" i="2"/>
  <c r="G375" i="2"/>
  <c r="Q374" i="2"/>
  <c r="P374" i="2"/>
  <c r="O374" i="2"/>
  <c r="M374" i="2"/>
  <c r="L374" i="2"/>
  <c r="K374" i="2"/>
  <c r="I374" i="2"/>
  <c r="H374" i="2"/>
  <c r="G374" i="2"/>
  <c r="Q373" i="2"/>
  <c r="P373" i="2"/>
  <c r="O373" i="2"/>
  <c r="M373" i="2"/>
  <c r="L373" i="2"/>
  <c r="K373" i="2"/>
  <c r="I373" i="2"/>
  <c r="H373" i="2"/>
  <c r="G373" i="2"/>
  <c r="Q372" i="2"/>
  <c r="P372" i="2"/>
  <c r="O372" i="2"/>
  <c r="M372" i="2"/>
  <c r="L372" i="2"/>
  <c r="K372" i="2"/>
  <c r="I372" i="2"/>
  <c r="H372" i="2"/>
  <c r="G372" i="2"/>
  <c r="Q371" i="2"/>
  <c r="P371" i="2"/>
  <c r="O371" i="2"/>
  <c r="M371" i="2"/>
  <c r="L371" i="2"/>
  <c r="K371" i="2"/>
  <c r="I371" i="2"/>
  <c r="H371" i="2"/>
  <c r="G371" i="2"/>
  <c r="Q370" i="2"/>
  <c r="P370" i="2"/>
  <c r="O370" i="2"/>
  <c r="M370" i="2"/>
  <c r="L370" i="2"/>
  <c r="K370" i="2"/>
  <c r="I370" i="2"/>
  <c r="H370" i="2"/>
  <c r="G370" i="2"/>
  <c r="Q369" i="2"/>
  <c r="P369" i="2"/>
  <c r="O369" i="2"/>
  <c r="M369" i="2"/>
  <c r="L369" i="2"/>
  <c r="K369" i="2"/>
  <c r="I369" i="2"/>
  <c r="H369" i="2"/>
  <c r="G369" i="2"/>
  <c r="Q368" i="2"/>
  <c r="P368" i="2"/>
  <c r="O368" i="2"/>
  <c r="M368" i="2"/>
  <c r="L368" i="2"/>
  <c r="K368" i="2"/>
  <c r="I368" i="2"/>
  <c r="H368" i="2"/>
  <c r="G368" i="2"/>
  <c r="Q367" i="2"/>
  <c r="P367" i="2"/>
  <c r="O367" i="2"/>
  <c r="M367" i="2"/>
  <c r="L367" i="2"/>
  <c r="K367" i="2"/>
  <c r="I367" i="2"/>
  <c r="H367" i="2"/>
  <c r="G367" i="2"/>
  <c r="Q366" i="2"/>
  <c r="P366" i="2"/>
  <c r="O366" i="2"/>
  <c r="M366" i="2"/>
  <c r="L366" i="2"/>
  <c r="K366" i="2"/>
  <c r="I366" i="2"/>
  <c r="H366" i="2"/>
  <c r="G366" i="2"/>
  <c r="Q365" i="2"/>
  <c r="P365" i="2"/>
  <c r="O365" i="2"/>
  <c r="M365" i="2"/>
  <c r="L365" i="2"/>
  <c r="K365" i="2"/>
  <c r="I365" i="2"/>
  <c r="H365" i="2"/>
  <c r="G365" i="2"/>
  <c r="Q364" i="2"/>
  <c r="P364" i="2"/>
  <c r="O364" i="2"/>
  <c r="M364" i="2"/>
  <c r="L364" i="2"/>
  <c r="K364" i="2"/>
  <c r="I364" i="2"/>
  <c r="H364" i="2"/>
  <c r="G364" i="2"/>
  <c r="Q363" i="2"/>
  <c r="P363" i="2"/>
  <c r="O363" i="2"/>
  <c r="M363" i="2"/>
  <c r="L363" i="2"/>
  <c r="K363" i="2"/>
  <c r="I363" i="2"/>
  <c r="H363" i="2"/>
  <c r="G363" i="2"/>
  <c r="Q362" i="2"/>
  <c r="P362" i="2"/>
  <c r="O362" i="2"/>
  <c r="M362" i="2"/>
  <c r="L362" i="2"/>
  <c r="K362" i="2"/>
  <c r="I362" i="2"/>
  <c r="H362" i="2"/>
  <c r="G362" i="2"/>
  <c r="Q361" i="2"/>
  <c r="P361" i="2"/>
  <c r="O361" i="2"/>
  <c r="M361" i="2"/>
  <c r="L361" i="2"/>
  <c r="K361" i="2"/>
  <c r="I361" i="2"/>
  <c r="H361" i="2"/>
  <c r="G361" i="2"/>
  <c r="Q360" i="2"/>
  <c r="P360" i="2"/>
  <c r="O360" i="2"/>
  <c r="M360" i="2"/>
  <c r="L360" i="2"/>
  <c r="K360" i="2"/>
  <c r="I360" i="2"/>
  <c r="H360" i="2"/>
  <c r="G360" i="2"/>
  <c r="Q359" i="2"/>
  <c r="P359" i="2"/>
  <c r="O359" i="2"/>
  <c r="M359" i="2"/>
  <c r="L359" i="2"/>
  <c r="K359" i="2"/>
  <c r="I359" i="2"/>
  <c r="H359" i="2"/>
  <c r="G359" i="2"/>
  <c r="Q358" i="2"/>
  <c r="P358" i="2"/>
  <c r="O358" i="2"/>
  <c r="M358" i="2"/>
  <c r="L358" i="2"/>
  <c r="K358" i="2"/>
  <c r="I358" i="2"/>
  <c r="H358" i="2"/>
  <c r="G358" i="2"/>
  <c r="Q357" i="2"/>
  <c r="P357" i="2"/>
  <c r="O357" i="2"/>
  <c r="M357" i="2"/>
  <c r="L357" i="2"/>
  <c r="K357" i="2"/>
  <c r="I357" i="2"/>
  <c r="H357" i="2"/>
  <c r="G357" i="2"/>
  <c r="Q356" i="2"/>
  <c r="P356" i="2"/>
  <c r="O356" i="2"/>
  <c r="M356" i="2"/>
  <c r="L356" i="2"/>
  <c r="K356" i="2"/>
  <c r="I356" i="2"/>
  <c r="H356" i="2"/>
  <c r="G356" i="2"/>
  <c r="Q355" i="2"/>
  <c r="P355" i="2"/>
  <c r="O355" i="2"/>
  <c r="M355" i="2"/>
  <c r="L355" i="2"/>
  <c r="K355" i="2"/>
  <c r="I355" i="2"/>
  <c r="H355" i="2"/>
  <c r="G355" i="2"/>
  <c r="Q354" i="2"/>
  <c r="P354" i="2"/>
  <c r="O354" i="2"/>
  <c r="M354" i="2"/>
  <c r="L354" i="2"/>
  <c r="K354" i="2"/>
  <c r="I354" i="2"/>
  <c r="H354" i="2"/>
  <c r="G354" i="2"/>
  <c r="Q353" i="2"/>
  <c r="P353" i="2"/>
  <c r="O353" i="2"/>
  <c r="M353" i="2"/>
  <c r="L353" i="2"/>
  <c r="K353" i="2"/>
  <c r="I353" i="2"/>
  <c r="H353" i="2"/>
  <c r="G353" i="2"/>
  <c r="Q352" i="2"/>
  <c r="P352" i="2"/>
  <c r="O352" i="2"/>
  <c r="M352" i="2"/>
  <c r="L352" i="2"/>
  <c r="K352" i="2"/>
  <c r="I352" i="2"/>
  <c r="H352" i="2"/>
  <c r="G352" i="2"/>
  <c r="Q351" i="2"/>
  <c r="P351" i="2"/>
  <c r="O351" i="2"/>
  <c r="M351" i="2"/>
  <c r="L351" i="2"/>
  <c r="K351" i="2"/>
  <c r="I351" i="2"/>
  <c r="H351" i="2"/>
  <c r="G351" i="2"/>
  <c r="Q350" i="2"/>
  <c r="P350" i="2"/>
  <c r="O350" i="2"/>
  <c r="M350" i="2"/>
  <c r="L350" i="2"/>
  <c r="K350" i="2"/>
  <c r="I350" i="2"/>
  <c r="H350" i="2"/>
  <c r="G350" i="2"/>
  <c r="Q349" i="2"/>
  <c r="P349" i="2"/>
  <c r="O349" i="2"/>
  <c r="M349" i="2"/>
  <c r="L349" i="2"/>
  <c r="K349" i="2"/>
  <c r="I349" i="2"/>
  <c r="H349" i="2"/>
  <c r="G349" i="2"/>
  <c r="Q348" i="2"/>
  <c r="P348" i="2"/>
  <c r="O348" i="2"/>
  <c r="M348" i="2"/>
  <c r="L348" i="2"/>
  <c r="K348" i="2"/>
  <c r="I348" i="2"/>
  <c r="H348" i="2"/>
  <c r="G348" i="2"/>
  <c r="Q347" i="2"/>
  <c r="P347" i="2"/>
  <c r="O347" i="2"/>
  <c r="M347" i="2"/>
  <c r="L347" i="2"/>
  <c r="K347" i="2"/>
  <c r="I347" i="2"/>
  <c r="H347" i="2"/>
  <c r="G347" i="2"/>
  <c r="Q346" i="2"/>
  <c r="P346" i="2"/>
  <c r="O346" i="2"/>
  <c r="M346" i="2"/>
  <c r="L346" i="2"/>
  <c r="K346" i="2"/>
  <c r="I346" i="2"/>
  <c r="H346" i="2"/>
  <c r="G346" i="2"/>
  <c r="Q345" i="2"/>
  <c r="P345" i="2"/>
  <c r="O345" i="2"/>
  <c r="M345" i="2"/>
  <c r="L345" i="2"/>
  <c r="K345" i="2"/>
  <c r="I345" i="2"/>
  <c r="H345" i="2"/>
  <c r="G345" i="2"/>
  <c r="Q344" i="2"/>
  <c r="P344" i="2"/>
  <c r="O344" i="2"/>
  <c r="M344" i="2"/>
  <c r="L344" i="2"/>
  <c r="K344" i="2"/>
  <c r="I344" i="2"/>
  <c r="H344" i="2"/>
  <c r="G344" i="2"/>
  <c r="Q343" i="2"/>
  <c r="P343" i="2"/>
  <c r="O343" i="2"/>
  <c r="M343" i="2"/>
  <c r="L343" i="2"/>
  <c r="K343" i="2"/>
  <c r="I343" i="2"/>
  <c r="H343" i="2"/>
  <c r="G343" i="2"/>
  <c r="Q342" i="2"/>
  <c r="P342" i="2"/>
  <c r="O342" i="2"/>
  <c r="M342" i="2"/>
  <c r="L342" i="2"/>
  <c r="K342" i="2"/>
  <c r="I342" i="2"/>
  <c r="H342" i="2"/>
  <c r="G342" i="2"/>
  <c r="Q341" i="2"/>
  <c r="P341" i="2"/>
  <c r="O341" i="2"/>
  <c r="M341" i="2"/>
  <c r="L341" i="2"/>
  <c r="K341" i="2"/>
  <c r="I341" i="2"/>
  <c r="H341" i="2"/>
  <c r="G341" i="2"/>
  <c r="Q340" i="2"/>
  <c r="P340" i="2"/>
  <c r="O340" i="2"/>
  <c r="M340" i="2"/>
  <c r="L340" i="2"/>
  <c r="K340" i="2"/>
  <c r="I340" i="2"/>
  <c r="H340" i="2"/>
  <c r="G340" i="2"/>
  <c r="Q339" i="2"/>
  <c r="P339" i="2"/>
  <c r="O339" i="2"/>
  <c r="M339" i="2"/>
  <c r="L339" i="2"/>
  <c r="K339" i="2"/>
  <c r="I339" i="2"/>
  <c r="H339" i="2"/>
  <c r="G339" i="2"/>
  <c r="Q338" i="2"/>
  <c r="P338" i="2"/>
  <c r="O338" i="2"/>
  <c r="M338" i="2"/>
  <c r="L338" i="2"/>
  <c r="K338" i="2"/>
  <c r="I338" i="2"/>
  <c r="H338" i="2"/>
  <c r="G338" i="2"/>
  <c r="Q337" i="2"/>
  <c r="P337" i="2"/>
  <c r="O337" i="2"/>
  <c r="M337" i="2"/>
  <c r="L337" i="2"/>
  <c r="K337" i="2"/>
  <c r="I337" i="2"/>
  <c r="H337" i="2"/>
  <c r="G337" i="2"/>
  <c r="Q336" i="2"/>
  <c r="P336" i="2"/>
  <c r="O336" i="2"/>
  <c r="M336" i="2"/>
  <c r="L336" i="2"/>
  <c r="K336" i="2"/>
  <c r="I336" i="2"/>
  <c r="H336" i="2"/>
  <c r="G336" i="2"/>
  <c r="Q335" i="2"/>
  <c r="P335" i="2"/>
  <c r="O335" i="2"/>
  <c r="M335" i="2"/>
  <c r="L335" i="2"/>
  <c r="K335" i="2"/>
  <c r="I335" i="2"/>
  <c r="H335" i="2"/>
  <c r="G335" i="2"/>
  <c r="Q334" i="2"/>
  <c r="P334" i="2"/>
  <c r="O334" i="2"/>
  <c r="M334" i="2"/>
  <c r="L334" i="2"/>
  <c r="K334" i="2"/>
  <c r="I334" i="2"/>
  <c r="H334" i="2"/>
  <c r="G334" i="2"/>
  <c r="Q333" i="2"/>
  <c r="P333" i="2"/>
  <c r="O333" i="2"/>
  <c r="M333" i="2"/>
  <c r="L333" i="2"/>
  <c r="K333" i="2"/>
  <c r="I333" i="2"/>
  <c r="H333" i="2"/>
  <c r="G333" i="2"/>
  <c r="Q332" i="2"/>
  <c r="P332" i="2"/>
  <c r="O332" i="2"/>
  <c r="M332" i="2"/>
  <c r="L332" i="2"/>
  <c r="K332" i="2"/>
  <c r="I332" i="2"/>
  <c r="H332" i="2"/>
  <c r="G332" i="2"/>
  <c r="Q331" i="2"/>
  <c r="P331" i="2"/>
  <c r="O331" i="2"/>
  <c r="M331" i="2"/>
  <c r="L331" i="2"/>
  <c r="K331" i="2"/>
  <c r="I331" i="2"/>
  <c r="H331" i="2"/>
  <c r="G331" i="2"/>
  <c r="Q330" i="2"/>
  <c r="P330" i="2"/>
  <c r="O330" i="2"/>
  <c r="M330" i="2"/>
  <c r="L330" i="2"/>
  <c r="K330" i="2"/>
  <c r="I330" i="2"/>
  <c r="H330" i="2"/>
  <c r="G330" i="2"/>
  <c r="Q329" i="2"/>
  <c r="P329" i="2"/>
  <c r="O329" i="2"/>
  <c r="M329" i="2"/>
  <c r="L329" i="2"/>
  <c r="K329" i="2"/>
  <c r="I329" i="2"/>
  <c r="H329" i="2"/>
  <c r="G329" i="2"/>
  <c r="Q328" i="2"/>
  <c r="P328" i="2"/>
  <c r="O328" i="2"/>
  <c r="M328" i="2"/>
  <c r="L328" i="2"/>
  <c r="K328" i="2"/>
  <c r="I328" i="2"/>
  <c r="H328" i="2"/>
  <c r="G328" i="2"/>
  <c r="Q327" i="2"/>
  <c r="P327" i="2"/>
  <c r="O327" i="2"/>
  <c r="M327" i="2"/>
  <c r="L327" i="2"/>
  <c r="K327" i="2"/>
  <c r="I327" i="2"/>
  <c r="H327" i="2"/>
  <c r="G327" i="2"/>
  <c r="Q326" i="2"/>
  <c r="P326" i="2"/>
  <c r="O326" i="2"/>
  <c r="M326" i="2"/>
  <c r="L326" i="2"/>
  <c r="K326" i="2"/>
  <c r="I326" i="2"/>
  <c r="H326" i="2"/>
  <c r="G326" i="2"/>
  <c r="Q325" i="2"/>
  <c r="P325" i="2"/>
  <c r="O325" i="2"/>
  <c r="M325" i="2"/>
  <c r="L325" i="2"/>
  <c r="K325" i="2"/>
  <c r="I325" i="2"/>
  <c r="H325" i="2"/>
  <c r="G325" i="2"/>
  <c r="Q324" i="2"/>
  <c r="P324" i="2"/>
  <c r="O324" i="2"/>
  <c r="M324" i="2"/>
  <c r="L324" i="2"/>
  <c r="K324" i="2"/>
  <c r="I324" i="2"/>
  <c r="H324" i="2"/>
  <c r="G324" i="2"/>
  <c r="Q323" i="2"/>
  <c r="P323" i="2"/>
  <c r="O323" i="2"/>
  <c r="M323" i="2"/>
  <c r="L323" i="2"/>
  <c r="K323" i="2"/>
  <c r="I323" i="2"/>
  <c r="H323" i="2"/>
  <c r="G323" i="2"/>
  <c r="Q322" i="2"/>
  <c r="P322" i="2"/>
  <c r="O322" i="2"/>
  <c r="M322" i="2"/>
  <c r="L322" i="2"/>
  <c r="K322" i="2"/>
  <c r="I322" i="2"/>
  <c r="H322" i="2"/>
  <c r="G322" i="2"/>
  <c r="Q321" i="2"/>
  <c r="P321" i="2"/>
  <c r="O321" i="2"/>
  <c r="M321" i="2"/>
  <c r="L321" i="2"/>
  <c r="K321" i="2"/>
  <c r="I321" i="2"/>
  <c r="H321" i="2"/>
  <c r="G321" i="2"/>
  <c r="Q320" i="2"/>
  <c r="P320" i="2"/>
  <c r="O320" i="2"/>
  <c r="M320" i="2"/>
  <c r="L320" i="2"/>
  <c r="K320" i="2"/>
  <c r="I320" i="2"/>
  <c r="H320" i="2"/>
  <c r="G320" i="2"/>
  <c r="Q319" i="2"/>
  <c r="P319" i="2"/>
  <c r="O319" i="2"/>
  <c r="M319" i="2"/>
  <c r="L319" i="2"/>
  <c r="K319" i="2"/>
  <c r="I319" i="2"/>
  <c r="H319" i="2"/>
  <c r="G319" i="2"/>
  <c r="Q318" i="2"/>
  <c r="P318" i="2"/>
  <c r="O318" i="2"/>
  <c r="M318" i="2"/>
  <c r="L318" i="2"/>
  <c r="K318" i="2"/>
  <c r="I318" i="2"/>
  <c r="H318" i="2"/>
  <c r="G318" i="2"/>
  <c r="Q317" i="2"/>
  <c r="P317" i="2"/>
  <c r="O317" i="2"/>
  <c r="M317" i="2"/>
  <c r="L317" i="2"/>
  <c r="K317" i="2"/>
  <c r="I317" i="2"/>
  <c r="H317" i="2"/>
  <c r="G317" i="2"/>
  <c r="Q316" i="2"/>
  <c r="P316" i="2"/>
  <c r="O316" i="2"/>
  <c r="M316" i="2"/>
  <c r="L316" i="2"/>
  <c r="K316" i="2"/>
  <c r="I316" i="2"/>
  <c r="H316" i="2"/>
  <c r="G316" i="2"/>
  <c r="Q315" i="2"/>
  <c r="P315" i="2"/>
  <c r="O315" i="2"/>
  <c r="M315" i="2"/>
  <c r="L315" i="2"/>
  <c r="K315" i="2"/>
  <c r="I315" i="2"/>
  <c r="H315" i="2"/>
  <c r="G315" i="2"/>
  <c r="Q314" i="2"/>
  <c r="P314" i="2"/>
  <c r="O314" i="2"/>
  <c r="M314" i="2"/>
  <c r="L314" i="2"/>
  <c r="K314" i="2"/>
  <c r="I314" i="2"/>
  <c r="H314" i="2"/>
  <c r="G314" i="2"/>
  <c r="Q313" i="2"/>
  <c r="P313" i="2"/>
  <c r="O313" i="2"/>
  <c r="M313" i="2"/>
  <c r="L313" i="2"/>
  <c r="K313" i="2"/>
  <c r="I313" i="2"/>
  <c r="H313" i="2"/>
  <c r="G313" i="2"/>
  <c r="Q312" i="2"/>
  <c r="P312" i="2"/>
  <c r="O312" i="2"/>
  <c r="M312" i="2"/>
  <c r="L312" i="2"/>
  <c r="K312" i="2"/>
  <c r="I312" i="2"/>
  <c r="H312" i="2"/>
  <c r="G312" i="2"/>
  <c r="Q311" i="2"/>
  <c r="P311" i="2"/>
  <c r="O311" i="2"/>
  <c r="M311" i="2"/>
  <c r="L311" i="2"/>
  <c r="K311" i="2"/>
  <c r="I311" i="2"/>
  <c r="H311" i="2"/>
  <c r="G311" i="2"/>
  <c r="Q310" i="2"/>
  <c r="P310" i="2"/>
  <c r="O310" i="2"/>
  <c r="M310" i="2"/>
  <c r="L310" i="2"/>
  <c r="K310" i="2"/>
  <c r="I310" i="2"/>
  <c r="H310" i="2"/>
  <c r="G310" i="2"/>
  <c r="Q309" i="2"/>
  <c r="P309" i="2"/>
  <c r="O309" i="2"/>
  <c r="M309" i="2"/>
  <c r="L309" i="2"/>
  <c r="K309" i="2"/>
  <c r="I309" i="2"/>
  <c r="H309" i="2"/>
  <c r="G309" i="2"/>
  <c r="Q308" i="2"/>
  <c r="P308" i="2"/>
  <c r="O308" i="2"/>
  <c r="M308" i="2"/>
  <c r="L308" i="2"/>
  <c r="K308" i="2"/>
  <c r="I308" i="2"/>
  <c r="H308" i="2"/>
  <c r="G308" i="2"/>
  <c r="Q307" i="2"/>
  <c r="P307" i="2"/>
  <c r="O307" i="2"/>
  <c r="M307" i="2"/>
  <c r="L307" i="2"/>
  <c r="K307" i="2"/>
  <c r="I307" i="2"/>
  <c r="H307" i="2"/>
  <c r="G307" i="2"/>
  <c r="Q306" i="2"/>
  <c r="P306" i="2"/>
  <c r="O306" i="2"/>
  <c r="M306" i="2"/>
  <c r="L306" i="2"/>
  <c r="K306" i="2"/>
  <c r="I306" i="2"/>
  <c r="H306" i="2"/>
  <c r="G306" i="2"/>
  <c r="Q305" i="2"/>
  <c r="P305" i="2"/>
  <c r="O305" i="2"/>
  <c r="M305" i="2"/>
  <c r="L305" i="2"/>
  <c r="K305" i="2"/>
  <c r="I305" i="2"/>
  <c r="H305" i="2"/>
  <c r="G305" i="2"/>
  <c r="Q304" i="2"/>
  <c r="P304" i="2"/>
  <c r="O304" i="2"/>
  <c r="M304" i="2"/>
  <c r="L304" i="2"/>
  <c r="K304" i="2"/>
  <c r="I304" i="2"/>
  <c r="H304" i="2"/>
  <c r="G304" i="2"/>
  <c r="Q303" i="2"/>
  <c r="P303" i="2"/>
  <c r="O303" i="2"/>
  <c r="M303" i="2"/>
  <c r="L303" i="2"/>
  <c r="K303" i="2"/>
  <c r="I303" i="2"/>
  <c r="H303" i="2"/>
  <c r="G303" i="2"/>
  <c r="Q302" i="2"/>
  <c r="P302" i="2"/>
  <c r="O302" i="2"/>
  <c r="M302" i="2"/>
  <c r="L302" i="2"/>
  <c r="K302" i="2"/>
  <c r="I302" i="2"/>
  <c r="H302" i="2"/>
  <c r="G302" i="2"/>
  <c r="Q301" i="2"/>
  <c r="P301" i="2"/>
  <c r="O301" i="2"/>
  <c r="M301" i="2"/>
  <c r="L301" i="2"/>
  <c r="K301" i="2"/>
  <c r="I301" i="2"/>
  <c r="H301" i="2"/>
  <c r="G301" i="2"/>
  <c r="Q300" i="2"/>
  <c r="P300" i="2"/>
  <c r="O300" i="2"/>
  <c r="M300" i="2"/>
  <c r="L300" i="2"/>
  <c r="K300" i="2"/>
  <c r="I300" i="2"/>
  <c r="H300" i="2"/>
  <c r="G300" i="2"/>
  <c r="Q299" i="2"/>
  <c r="P299" i="2"/>
  <c r="O299" i="2"/>
  <c r="M299" i="2"/>
  <c r="L299" i="2"/>
  <c r="K299" i="2"/>
  <c r="I299" i="2"/>
  <c r="H299" i="2"/>
  <c r="G299" i="2"/>
  <c r="Q298" i="2"/>
  <c r="P298" i="2"/>
  <c r="O298" i="2"/>
  <c r="M298" i="2"/>
  <c r="L298" i="2"/>
  <c r="K298" i="2"/>
  <c r="I298" i="2"/>
  <c r="H298" i="2"/>
  <c r="G298" i="2"/>
  <c r="Q297" i="2"/>
  <c r="P297" i="2"/>
  <c r="O297" i="2"/>
  <c r="M297" i="2"/>
  <c r="L297" i="2"/>
  <c r="K297" i="2"/>
  <c r="I297" i="2"/>
  <c r="H297" i="2"/>
  <c r="G297" i="2"/>
  <c r="Q296" i="2"/>
  <c r="P296" i="2"/>
  <c r="O296" i="2"/>
  <c r="M296" i="2"/>
  <c r="L296" i="2"/>
  <c r="K296" i="2"/>
  <c r="I296" i="2"/>
  <c r="H296" i="2"/>
  <c r="G296" i="2"/>
  <c r="Q295" i="2"/>
  <c r="P295" i="2"/>
  <c r="O295" i="2"/>
  <c r="M295" i="2"/>
  <c r="L295" i="2"/>
  <c r="K295" i="2"/>
  <c r="I295" i="2"/>
  <c r="H295" i="2"/>
  <c r="G295" i="2"/>
  <c r="Q294" i="2"/>
  <c r="P294" i="2"/>
  <c r="O294" i="2"/>
  <c r="M294" i="2"/>
  <c r="L294" i="2"/>
  <c r="K294" i="2"/>
  <c r="I294" i="2"/>
  <c r="H294" i="2"/>
  <c r="G294" i="2"/>
  <c r="Q293" i="2"/>
  <c r="P293" i="2"/>
  <c r="O293" i="2"/>
  <c r="M293" i="2"/>
  <c r="L293" i="2"/>
  <c r="K293" i="2"/>
  <c r="I293" i="2"/>
  <c r="H293" i="2"/>
  <c r="G293" i="2"/>
  <c r="Q292" i="2"/>
  <c r="P292" i="2"/>
  <c r="O292" i="2"/>
  <c r="M292" i="2"/>
  <c r="L292" i="2"/>
  <c r="K292" i="2"/>
  <c r="I292" i="2"/>
  <c r="H292" i="2"/>
  <c r="G292" i="2"/>
  <c r="Q291" i="2"/>
  <c r="P291" i="2"/>
  <c r="O291" i="2"/>
  <c r="M291" i="2"/>
  <c r="L291" i="2"/>
  <c r="K291" i="2"/>
  <c r="I291" i="2"/>
  <c r="H291" i="2"/>
  <c r="G291" i="2"/>
  <c r="Q290" i="2"/>
  <c r="P290" i="2"/>
  <c r="O290" i="2"/>
  <c r="M290" i="2"/>
  <c r="L290" i="2"/>
  <c r="K290" i="2"/>
  <c r="I290" i="2"/>
  <c r="H290" i="2"/>
  <c r="G290" i="2"/>
  <c r="Q289" i="2"/>
  <c r="P289" i="2"/>
  <c r="O289" i="2"/>
  <c r="M289" i="2"/>
  <c r="L289" i="2"/>
  <c r="K289" i="2"/>
  <c r="I289" i="2"/>
  <c r="H289" i="2"/>
  <c r="G289" i="2"/>
  <c r="Q288" i="2"/>
  <c r="P288" i="2"/>
  <c r="O288" i="2"/>
  <c r="M288" i="2"/>
  <c r="L288" i="2"/>
  <c r="K288" i="2"/>
  <c r="I288" i="2"/>
  <c r="H288" i="2"/>
  <c r="G288" i="2"/>
  <c r="Q287" i="2"/>
  <c r="P287" i="2"/>
  <c r="O287" i="2"/>
  <c r="M287" i="2"/>
  <c r="L287" i="2"/>
  <c r="K287" i="2"/>
  <c r="I287" i="2"/>
  <c r="H287" i="2"/>
  <c r="G287" i="2"/>
  <c r="Q286" i="2"/>
  <c r="P286" i="2"/>
  <c r="O286" i="2"/>
  <c r="M286" i="2"/>
  <c r="L286" i="2"/>
  <c r="K286" i="2"/>
  <c r="I286" i="2"/>
  <c r="H286" i="2"/>
  <c r="G286" i="2"/>
  <c r="Q285" i="2"/>
  <c r="P285" i="2"/>
  <c r="O285" i="2"/>
  <c r="M285" i="2"/>
  <c r="L285" i="2"/>
  <c r="K285" i="2"/>
  <c r="I285" i="2"/>
  <c r="H285" i="2"/>
  <c r="G285" i="2"/>
  <c r="Q284" i="2"/>
  <c r="P284" i="2"/>
  <c r="O284" i="2"/>
  <c r="M284" i="2"/>
  <c r="L284" i="2"/>
  <c r="K284" i="2"/>
  <c r="I284" i="2"/>
  <c r="H284" i="2"/>
  <c r="G284" i="2"/>
  <c r="Q283" i="2"/>
  <c r="P283" i="2"/>
  <c r="O283" i="2"/>
  <c r="M283" i="2"/>
  <c r="L283" i="2"/>
  <c r="K283" i="2"/>
  <c r="I283" i="2"/>
  <c r="H283" i="2"/>
  <c r="G283" i="2"/>
  <c r="Q282" i="2"/>
  <c r="P282" i="2"/>
  <c r="O282" i="2"/>
  <c r="M282" i="2"/>
  <c r="L282" i="2"/>
  <c r="K282" i="2"/>
  <c r="I282" i="2"/>
  <c r="H282" i="2"/>
  <c r="G282" i="2"/>
  <c r="Q281" i="2"/>
  <c r="P281" i="2"/>
  <c r="O281" i="2"/>
  <c r="M281" i="2"/>
  <c r="L281" i="2"/>
  <c r="K281" i="2"/>
  <c r="I281" i="2"/>
  <c r="H281" i="2"/>
  <c r="G281" i="2"/>
  <c r="Q280" i="2"/>
  <c r="P280" i="2"/>
  <c r="O280" i="2"/>
  <c r="M280" i="2"/>
  <c r="L280" i="2"/>
  <c r="K280" i="2"/>
  <c r="I280" i="2"/>
  <c r="H280" i="2"/>
  <c r="G280" i="2"/>
  <c r="Q279" i="2"/>
  <c r="P279" i="2"/>
  <c r="O279" i="2"/>
  <c r="M279" i="2"/>
  <c r="L279" i="2"/>
  <c r="K279" i="2"/>
  <c r="I279" i="2"/>
  <c r="H279" i="2"/>
  <c r="G279" i="2"/>
  <c r="Q278" i="2"/>
  <c r="P278" i="2"/>
  <c r="O278" i="2"/>
  <c r="M278" i="2"/>
  <c r="L278" i="2"/>
  <c r="K278" i="2"/>
  <c r="I278" i="2"/>
  <c r="H278" i="2"/>
  <c r="G278" i="2"/>
  <c r="Q277" i="2"/>
  <c r="P277" i="2"/>
  <c r="O277" i="2"/>
  <c r="M277" i="2"/>
  <c r="L277" i="2"/>
  <c r="K277" i="2"/>
  <c r="I277" i="2"/>
  <c r="H277" i="2"/>
  <c r="G277" i="2"/>
  <c r="Q276" i="2"/>
  <c r="P276" i="2"/>
  <c r="O276" i="2"/>
  <c r="M276" i="2"/>
  <c r="L276" i="2"/>
  <c r="K276" i="2"/>
  <c r="I276" i="2"/>
  <c r="H276" i="2"/>
  <c r="G276" i="2"/>
  <c r="Q275" i="2"/>
  <c r="P275" i="2"/>
  <c r="O275" i="2"/>
  <c r="M275" i="2"/>
  <c r="L275" i="2"/>
  <c r="K275" i="2"/>
  <c r="I275" i="2"/>
  <c r="H275" i="2"/>
  <c r="G275" i="2"/>
  <c r="Q274" i="2"/>
  <c r="P274" i="2"/>
  <c r="O274" i="2"/>
  <c r="M274" i="2"/>
  <c r="L274" i="2"/>
  <c r="K274" i="2"/>
  <c r="I274" i="2"/>
  <c r="H274" i="2"/>
  <c r="G274" i="2"/>
  <c r="Q273" i="2"/>
  <c r="P273" i="2"/>
  <c r="O273" i="2"/>
  <c r="M273" i="2"/>
  <c r="L273" i="2"/>
  <c r="K273" i="2"/>
  <c r="I273" i="2"/>
  <c r="H273" i="2"/>
  <c r="G273" i="2"/>
  <c r="Q272" i="2"/>
  <c r="P272" i="2"/>
  <c r="O272" i="2"/>
  <c r="M272" i="2"/>
  <c r="L272" i="2"/>
  <c r="K272" i="2"/>
  <c r="I272" i="2"/>
  <c r="H272" i="2"/>
  <c r="G272" i="2"/>
  <c r="Q271" i="2"/>
  <c r="P271" i="2"/>
  <c r="O271" i="2"/>
  <c r="M271" i="2"/>
  <c r="L271" i="2"/>
  <c r="K271" i="2"/>
  <c r="I271" i="2"/>
  <c r="H271" i="2"/>
  <c r="G271" i="2"/>
  <c r="Q270" i="2"/>
  <c r="P270" i="2"/>
  <c r="O270" i="2"/>
  <c r="M270" i="2"/>
  <c r="L270" i="2"/>
  <c r="K270" i="2"/>
  <c r="I270" i="2"/>
  <c r="H270" i="2"/>
  <c r="G270" i="2"/>
  <c r="Q269" i="2"/>
  <c r="P269" i="2"/>
  <c r="O269" i="2"/>
  <c r="M269" i="2"/>
  <c r="L269" i="2"/>
  <c r="K269" i="2"/>
  <c r="I269" i="2"/>
  <c r="H269" i="2"/>
  <c r="G269" i="2"/>
  <c r="Q268" i="2"/>
  <c r="P268" i="2"/>
  <c r="O268" i="2"/>
  <c r="M268" i="2"/>
  <c r="L268" i="2"/>
  <c r="K268" i="2"/>
  <c r="I268" i="2"/>
  <c r="H268" i="2"/>
  <c r="G268" i="2"/>
  <c r="Q267" i="2"/>
  <c r="P267" i="2"/>
  <c r="O267" i="2"/>
  <c r="M267" i="2"/>
  <c r="L267" i="2"/>
  <c r="K267" i="2"/>
  <c r="I267" i="2"/>
  <c r="H267" i="2"/>
  <c r="G267" i="2"/>
  <c r="Q266" i="2"/>
  <c r="P266" i="2"/>
  <c r="O266" i="2"/>
  <c r="M266" i="2"/>
  <c r="L266" i="2"/>
  <c r="K266" i="2"/>
  <c r="I266" i="2"/>
  <c r="H266" i="2"/>
  <c r="G266" i="2"/>
  <c r="Q265" i="2"/>
  <c r="P265" i="2"/>
  <c r="O265" i="2"/>
  <c r="M265" i="2"/>
  <c r="L265" i="2"/>
  <c r="K265" i="2"/>
  <c r="I265" i="2"/>
  <c r="H265" i="2"/>
  <c r="G265" i="2"/>
  <c r="Q264" i="2"/>
  <c r="P264" i="2"/>
  <c r="O264" i="2"/>
  <c r="M264" i="2"/>
  <c r="L264" i="2"/>
  <c r="K264" i="2"/>
  <c r="I264" i="2"/>
  <c r="H264" i="2"/>
  <c r="G264" i="2"/>
  <c r="Q263" i="2"/>
  <c r="P263" i="2"/>
  <c r="O263" i="2"/>
  <c r="M263" i="2"/>
  <c r="L263" i="2"/>
  <c r="K263" i="2"/>
  <c r="I263" i="2"/>
  <c r="H263" i="2"/>
  <c r="G263" i="2"/>
  <c r="Q262" i="2"/>
  <c r="P262" i="2"/>
  <c r="O262" i="2"/>
  <c r="M262" i="2"/>
  <c r="L262" i="2"/>
  <c r="K262" i="2"/>
  <c r="I262" i="2"/>
  <c r="H262" i="2"/>
  <c r="G262" i="2"/>
  <c r="Q261" i="2"/>
  <c r="P261" i="2"/>
  <c r="O261" i="2"/>
  <c r="M261" i="2"/>
  <c r="L261" i="2"/>
  <c r="K261" i="2"/>
  <c r="I261" i="2"/>
  <c r="H261" i="2"/>
  <c r="G261" i="2"/>
  <c r="Q260" i="2"/>
  <c r="P260" i="2"/>
  <c r="O260" i="2"/>
  <c r="M260" i="2"/>
  <c r="L260" i="2"/>
  <c r="K260" i="2"/>
  <c r="I260" i="2"/>
  <c r="H260" i="2"/>
  <c r="G260" i="2"/>
  <c r="Q259" i="2"/>
  <c r="P259" i="2"/>
  <c r="O259" i="2"/>
  <c r="M259" i="2"/>
  <c r="L259" i="2"/>
  <c r="K259" i="2"/>
  <c r="I259" i="2"/>
  <c r="H259" i="2"/>
  <c r="G259" i="2"/>
  <c r="Q258" i="2"/>
  <c r="P258" i="2"/>
  <c r="O258" i="2"/>
  <c r="M258" i="2"/>
  <c r="L258" i="2"/>
  <c r="K258" i="2"/>
  <c r="I258" i="2"/>
  <c r="H258" i="2"/>
  <c r="G258" i="2"/>
  <c r="Q257" i="2"/>
  <c r="P257" i="2"/>
  <c r="O257" i="2"/>
  <c r="M257" i="2"/>
  <c r="L257" i="2"/>
  <c r="K257" i="2"/>
  <c r="I257" i="2"/>
  <c r="H257" i="2"/>
  <c r="G257" i="2"/>
  <c r="Q256" i="2"/>
  <c r="P256" i="2"/>
  <c r="O256" i="2"/>
  <c r="M256" i="2"/>
  <c r="L256" i="2"/>
  <c r="K256" i="2"/>
  <c r="I256" i="2"/>
  <c r="H256" i="2"/>
  <c r="G256" i="2"/>
  <c r="Q255" i="2"/>
  <c r="P255" i="2"/>
  <c r="O255" i="2"/>
  <c r="M255" i="2"/>
  <c r="L255" i="2"/>
  <c r="K255" i="2"/>
  <c r="I255" i="2"/>
  <c r="H255" i="2"/>
  <c r="G255" i="2"/>
  <c r="Q254" i="2"/>
  <c r="P254" i="2"/>
  <c r="O254" i="2"/>
  <c r="M254" i="2"/>
  <c r="L254" i="2"/>
  <c r="K254" i="2"/>
  <c r="I254" i="2"/>
  <c r="H254" i="2"/>
  <c r="G254" i="2"/>
  <c r="Q253" i="2"/>
  <c r="P253" i="2"/>
  <c r="O253" i="2"/>
  <c r="M253" i="2"/>
  <c r="L253" i="2"/>
  <c r="K253" i="2"/>
  <c r="I253" i="2"/>
  <c r="H253" i="2"/>
  <c r="G253" i="2"/>
  <c r="Q252" i="2"/>
  <c r="P252" i="2"/>
  <c r="O252" i="2"/>
  <c r="M252" i="2"/>
  <c r="L252" i="2"/>
  <c r="K252" i="2"/>
  <c r="I252" i="2"/>
  <c r="H252" i="2"/>
  <c r="G252" i="2"/>
  <c r="Q251" i="2"/>
  <c r="P251" i="2"/>
  <c r="O251" i="2"/>
  <c r="M251" i="2"/>
  <c r="L251" i="2"/>
  <c r="K251" i="2"/>
  <c r="I251" i="2"/>
  <c r="H251" i="2"/>
  <c r="G251" i="2"/>
  <c r="Q250" i="2"/>
  <c r="P250" i="2"/>
  <c r="O250" i="2"/>
  <c r="M250" i="2"/>
  <c r="L250" i="2"/>
  <c r="K250" i="2"/>
  <c r="I250" i="2"/>
  <c r="H250" i="2"/>
  <c r="G250" i="2"/>
  <c r="Q249" i="2"/>
  <c r="P249" i="2"/>
  <c r="O249" i="2"/>
  <c r="M249" i="2"/>
  <c r="L249" i="2"/>
  <c r="K249" i="2"/>
  <c r="I249" i="2"/>
  <c r="H249" i="2"/>
  <c r="G249" i="2"/>
  <c r="Q248" i="2"/>
  <c r="P248" i="2"/>
  <c r="O248" i="2"/>
  <c r="M248" i="2"/>
  <c r="L248" i="2"/>
  <c r="K248" i="2"/>
  <c r="I248" i="2"/>
  <c r="H248" i="2"/>
  <c r="G248" i="2"/>
  <c r="Q247" i="2"/>
  <c r="P247" i="2"/>
  <c r="O247" i="2"/>
  <c r="M247" i="2"/>
  <c r="L247" i="2"/>
  <c r="K247" i="2"/>
  <c r="I247" i="2"/>
  <c r="H247" i="2"/>
  <c r="G247" i="2"/>
  <c r="Q246" i="2"/>
  <c r="P246" i="2"/>
  <c r="O246" i="2"/>
  <c r="M246" i="2"/>
  <c r="L246" i="2"/>
  <c r="K246" i="2"/>
  <c r="I246" i="2"/>
  <c r="H246" i="2"/>
  <c r="G246" i="2"/>
  <c r="Q245" i="2"/>
  <c r="P245" i="2"/>
  <c r="O245" i="2"/>
  <c r="M245" i="2"/>
  <c r="L245" i="2"/>
  <c r="K245" i="2"/>
  <c r="I245" i="2"/>
  <c r="H245" i="2"/>
  <c r="G245" i="2"/>
  <c r="Q244" i="2"/>
  <c r="P244" i="2"/>
  <c r="O244" i="2"/>
  <c r="M244" i="2"/>
  <c r="L244" i="2"/>
  <c r="K244" i="2"/>
  <c r="I244" i="2"/>
  <c r="H244" i="2"/>
  <c r="G244" i="2"/>
  <c r="Q243" i="2"/>
  <c r="P243" i="2"/>
  <c r="O243" i="2"/>
  <c r="M243" i="2"/>
  <c r="L243" i="2"/>
  <c r="K243" i="2"/>
  <c r="I243" i="2"/>
  <c r="H243" i="2"/>
  <c r="G243" i="2"/>
  <c r="Q242" i="2"/>
  <c r="P242" i="2"/>
  <c r="O242" i="2"/>
  <c r="M242" i="2"/>
  <c r="L242" i="2"/>
  <c r="K242" i="2"/>
  <c r="I242" i="2"/>
  <c r="H242" i="2"/>
  <c r="G242" i="2"/>
  <c r="Q241" i="2"/>
  <c r="P241" i="2"/>
  <c r="O241" i="2"/>
  <c r="M241" i="2"/>
  <c r="L241" i="2"/>
  <c r="K241" i="2"/>
  <c r="I241" i="2"/>
  <c r="H241" i="2"/>
  <c r="G241" i="2"/>
  <c r="Q240" i="2"/>
  <c r="P240" i="2"/>
  <c r="O240" i="2"/>
  <c r="M240" i="2"/>
  <c r="L240" i="2"/>
  <c r="K240" i="2"/>
  <c r="I240" i="2"/>
  <c r="H240" i="2"/>
  <c r="G240" i="2"/>
  <c r="Q239" i="2"/>
  <c r="P239" i="2"/>
  <c r="O239" i="2"/>
  <c r="M239" i="2"/>
  <c r="L239" i="2"/>
  <c r="K239" i="2"/>
  <c r="I239" i="2"/>
  <c r="H239" i="2"/>
  <c r="G239" i="2"/>
  <c r="Q238" i="2"/>
  <c r="P238" i="2"/>
  <c r="O238" i="2"/>
  <c r="M238" i="2"/>
  <c r="L238" i="2"/>
  <c r="K238" i="2"/>
  <c r="I238" i="2"/>
  <c r="H238" i="2"/>
  <c r="G238" i="2"/>
  <c r="Q237" i="2"/>
  <c r="P237" i="2"/>
  <c r="O237" i="2"/>
  <c r="M237" i="2"/>
  <c r="L237" i="2"/>
  <c r="K237" i="2"/>
  <c r="I237" i="2"/>
  <c r="H237" i="2"/>
  <c r="G237" i="2"/>
  <c r="Q236" i="2"/>
  <c r="P236" i="2"/>
  <c r="O236" i="2"/>
  <c r="M236" i="2"/>
  <c r="L236" i="2"/>
  <c r="K236" i="2"/>
  <c r="I236" i="2"/>
  <c r="H236" i="2"/>
  <c r="G236" i="2"/>
  <c r="Q235" i="2"/>
  <c r="P235" i="2"/>
  <c r="O235" i="2"/>
  <c r="M235" i="2"/>
  <c r="L235" i="2"/>
  <c r="K235" i="2"/>
  <c r="I235" i="2"/>
  <c r="H235" i="2"/>
  <c r="G235" i="2"/>
  <c r="Q234" i="2"/>
  <c r="P234" i="2"/>
  <c r="O234" i="2"/>
  <c r="M234" i="2"/>
  <c r="L234" i="2"/>
  <c r="K234" i="2"/>
  <c r="I234" i="2"/>
  <c r="H234" i="2"/>
  <c r="G234" i="2"/>
  <c r="Q233" i="2"/>
  <c r="P233" i="2"/>
  <c r="O233" i="2"/>
  <c r="M233" i="2"/>
  <c r="L233" i="2"/>
  <c r="K233" i="2"/>
  <c r="I233" i="2"/>
  <c r="H233" i="2"/>
  <c r="G233" i="2"/>
  <c r="Q232" i="2"/>
  <c r="P232" i="2"/>
  <c r="O232" i="2"/>
  <c r="M232" i="2"/>
  <c r="L232" i="2"/>
  <c r="K232" i="2"/>
  <c r="I232" i="2"/>
  <c r="H232" i="2"/>
  <c r="G232" i="2"/>
  <c r="Q231" i="2"/>
  <c r="P231" i="2"/>
  <c r="O231" i="2"/>
  <c r="M231" i="2"/>
  <c r="L231" i="2"/>
  <c r="K231" i="2"/>
  <c r="I231" i="2"/>
  <c r="H231" i="2"/>
  <c r="G231" i="2"/>
  <c r="Q230" i="2"/>
  <c r="P230" i="2"/>
  <c r="O230" i="2"/>
  <c r="M230" i="2"/>
  <c r="L230" i="2"/>
  <c r="K230" i="2"/>
  <c r="I230" i="2"/>
  <c r="H230" i="2"/>
  <c r="G230" i="2"/>
  <c r="Q229" i="2"/>
  <c r="P229" i="2"/>
  <c r="O229" i="2"/>
  <c r="M229" i="2"/>
  <c r="L229" i="2"/>
  <c r="K229" i="2"/>
  <c r="I229" i="2"/>
  <c r="H229" i="2"/>
  <c r="G229" i="2"/>
  <c r="Q228" i="2"/>
  <c r="P228" i="2"/>
  <c r="O228" i="2"/>
  <c r="M228" i="2"/>
  <c r="L228" i="2"/>
  <c r="K228" i="2"/>
  <c r="I228" i="2"/>
  <c r="H228" i="2"/>
  <c r="G228" i="2"/>
  <c r="Q227" i="2"/>
  <c r="P227" i="2"/>
  <c r="O227" i="2"/>
  <c r="M227" i="2"/>
  <c r="L227" i="2"/>
  <c r="K227" i="2"/>
  <c r="I227" i="2"/>
  <c r="H227" i="2"/>
  <c r="G227" i="2"/>
  <c r="Q226" i="2"/>
  <c r="P226" i="2"/>
  <c r="O226" i="2"/>
  <c r="M226" i="2"/>
  <c r="L226" i="2"/>
  <c r="K226" i="2"/>
  <c r="I226" i="2"/>
  <c r="H226" i="2"/>
  <c r="G226" i="2"/>
  <c r="Q225" i="2"/>
  <c r="P225" i="2"/>
  <c r="O225" i="2"/>
  <c r="M225" i="2"/>
  <c r="L225" i="2"/>
  <c r="K225" i="2"/>
  <c r="I225" i="2"/>
  <c r="H225" i="2"/>
  <c r="G225" i="2"/>
  <c r="Q224" i="2"/>
  <c r="P224" i="2"/>
  <c r="O224" i="2"/>
  <c r="M224" i="2"/>
  <c r="L224" i="2"/>
  <c r="K224" i="2"/>
  <c r="I224" i="2"/>
  <c r="H224" i="2"/>
  <c r="G224" i="2"/>
  <c r="Q223" i="2"/>
  <c r="P223" i="2"/>
  <c r="O223" i="2"/>
  <c r="M223" i="2"/>
  <c r="L223" i="2"/>
  <c r="K223" i="2"/>
  <c r="I223" i="2"/>
  <c r="H223" i="2"/>
  <c r="G223" i="2"/>
  <c r="Q222" i="2"/>
  <c r="P222" i="2"/>
  <c r="O222" i="2"/>
  <c r="M222" i="2"/>
  <c r="L222" i="2"/>
  <c r="K222" i="2"/>
  <c r="I222" i="2"/>
  <c r="H222" i="2"/>
  <c r="G222" i="2"/>
  <c r="Q221" i="2"/>
  <c r="P221" i="2"/>
  <c r="O221" i="2"/>
  <c r="M221" i="2"/>
  <c r="L221" i="2"/>
  <c r="K221" i="2"/>
  <c r="I221" i="2"/>
  <c r="H221" i="2"/>
  <c r="G221" i="2"/>
  <c r="Q220" i="2"/>
  <c r="P220" i="2"/>
  <c r="O220" i="2"/>
  <c r="M220" i="2"/>
  <c r="L220" i="2"/>
  <c r="K220" i="2"/>
  <c r="I220" i="2"/>
  <c r="H220" i="2"/>
  <c r="G220" i="2"/>
  <c r="Q219" i="2"/>
  <c r="P219" i="2"/>
  <c r="O219" i="2"/>
  <c r="M219" i="2"/>
  <c r="L219" i="2"/>
  <c r="K219" i="2"/>
  <c r="I219" i="2"/>
  <c r="H219" i="2"/>
  <c r="G219" i="2"/>
  <c r="Q218" i="2"/>
  <c r="P218" i="2"/>
  <c r="O218" i="2"/>
  <c r="M218" i="2"/>
  <c r="L218" i="2"/>
  <c r="K218" i="2"/>
  <c r="I218" i="2"/>
  <c r="H218" i="2"/>
  <c r="G218" i="2"/>
  <c r="Q217" i="2"/>
  <c r="P217" i="2"/>
  <c r="O217" i="2"/>
  <c r="M217" i="2"/>
  <c r="L217" i="2"/>
  <c r="K217" i="2"/>
  <c r="I217" i="2"/>
  <c r="H217" i="2"/>
  <c r="G217" i="2"/>
  <c r="Q216" i="2"/>
  <c r="P216" i="2"/>
  <c r="O216" i="2"/>
  <c r="M216" i="2"/>
  <c r="L216" i="2"/>
  <c r="K216" i="2"/>
  <c r="I216" i="2"/>
  <c r="H216" i="2"/>
  <c r="G216" i="2"/>
  <c r="Q215" i="2"/>
  <c r="P215" i="2"/>
  <c r="O215" i="2"/>
  <c r="M215" i="2"/>
  <c r="L215" i="2"/>
  <c r="K215" i="2"/>
  <c r="I215" i="2"/>
  <c r="H215" i="2"/>
  <c r="G215" i="2"/>
  <c r="Q214" i="2"/>
  <c r="P214" i="2"/>
  <c r="O214" i="2"/>
  <c r="M214" i="2"/>
  <c r="L214" i="2"/>
  <c r="K214" i="2"/>
  <c r="I214" i="2"/>
  <c r="H214" i="2"/>
  <c r="G214" i="2"/>
  <c r="Q213" i="2"/>
  <c r="P213" i="2"/>
  <c r="O213" i="2"/>
  <c r="M213" i="2"/>
  <c r="L213" i="2"/>
  <c r="K213" i="2"/>
  <c r="I213" i="2"/>
  <c r="H213" i="2"/>
  <c r="G213" i="2"/>
  <c r="Q212" i="2"/>
  <c r="P212" i="2"/>
  <c r="O212" i="2"/>
  <c r="M212" i="2"/>
  <c r="L212" i="2"/>
  <c r="K212" i="2"/>
  <c r="I212" i="2"/>
  <c r="H212" i="2"/>
  <c r="G212" i="2"/>
  <c r="Q211" i="2"/>
  <c r="P211" i="2"/>
  <c r="O211" i="2"/>
  <c r="M211" i="2"/>
  <c r="L211" i="2"/>
  <c r="K211" i="2"/>
  <c r="I211" i="2"/>
  <c r="H211" i="2"/>
  <c r="G211" i="2"/>
  <c r="Q210" i="2"/>
  <c r="P210" i="2"/>
  <c r="O210" i="2"/>
  <c r="M210" i="2"/>
  <c r="L210" i="2"/>
  <c r="K210" i="2"/>
  <c r="I210" i="2"/>
  <c r="H210" i="2"/>
  <c r="G210" i="2"/>
  <c r="Q209" i="2"/>
  <c r="P209" i="2"/>
  <c r="O209" i="2"/>
  <c r="M209" i="2"/>
  <c r="L209" i="2"/>
  <c r="K209" i="2"/>
  <c r="I209" i="2"/>
  <c r="H209" i="2"/>
  <c r="G209" i="2"/>
  <c r="Q208" i="2"/>
  <c r="P208" i="2"/>
  <c r="O208" i="2"/>
  <c r="M208" i="2"/>
  <c r="L208" i="2"/>
  <c r="K208" i="2"/>
  <c r="I208" i="2"/>
  <c r="H208" i="2"/>
  <c r="G208" i="2"/>
  <c r="Q207" i="2"/>
  <c r="P207" i="2"/>
  <c r="O207" i="2"/>
  <c r="M207" i="2"/>
  <c r="L207" i="2"/>
  <c r="K207" i="2"/>
  <c r="I207" i="2"/>
  <c r="H207" i="2"/>
  <c r="G207" i="2"/>
  <c r="Q206" i="2"/>
  <c r="P206" i="2"/>
  <c r="O206" i="2"/>
  <c r="M206" i="2"/>
  <c r="L206" i="2"/>
  <c r="K206" i="2"/>
  <c r="I206" i="2"/>
  <c r="H206" i="2"/>
  <c r="G206" i="2"/>
  <c r="Q205" i="2"/>
  <c r="P205" i="2"/>
  <c r="O205" i="2"/>
  <c r="M205" i="2"/>
  <c r="L205" i="2"/>
  <c r="K205" i="2"/>
  <c r="I205" i="2"/>
  <c r="H205" i="2"/>
  <c r="G205" i="2"/>
  <c r="Q204" i="2"/>
  <c r="P204" i="2"/>
  <c r="O204" i="2"/>
  <c r="M204" i="2"/>
  <c r="L204" i="2"/>
  <c r="K204" i="2"/>
  <c r="I204" i="2"/>
  <c r="H204" i="2"/>
  <c r="G204" i="2"/>
  <c r="Q203" i="2"/>
  <c r="P203" i="2"/>
  <c r="O203" i="2"/>
  <c r="M203" i="2"/>
  <c r="L203" i="2"/>
  <c r="K203" i="2"/>
  <c r="I203" i="2"/>
  <c r="H203" i="2"/>
  <c r="G203" i="2"/>
  <c r="Q202" i="2"/>
  <c r="P202" i="2"/>
  <c r="O202" i="2"/>
  <c r="M202" i="2"/>
  <c r="L202" i="2"/>
  <c r="K202" i="2"/>
  <c r="I202" i="2"/>
  <c r="H202" i="2"/>
  <c r="G202" i="2"/>
  <c r="Q201" i="2"/>
  <c r="P201" i="2"/>
  <c r="O201" i="2"/>
  <c r="M201" i="2"/>
  <c r="L201" i="2"/>
  <c r="K201" i="2"/>
  <c r="I201" i="2"/>
  <c r="H201" i="2"/>
  <c r="G201" i="2"/>
  <c r="Q200" i="2"/>
  <c r="P200" i="2"/>
  <c r="O200" i="2"/>
  <c r="M200" i="2"/>
  <c r="L200" i="2"/>
  <c r="K200" i="2"/>
  <c r="I200" i="2"/>
  <c r="H200" i="2"/>
  <c r="G200" i="2"/>
  <c r="Q199" i="2"/>
  <c r="P199" i="2"/>
  <c r="O199" i="2"/>
  <c r="M199" i="2"/>
  <c r="L199" i="2"/>
  <c r="K199" i="2"/>
  <c r="I199" i="2"/>
  <c r="H199" i="2"/>
  <c r="G199" i="2"/>
  <c r="Q198" i="2"/>
  <c r="P198" i="2"/>
  <c r="O198" i="2"/>
  <c r="M198" i="2"/>
  <c r="L198" i="2"/>
  <c r="K198" i="2"/>
  <c r="I198" i="2"/>
  <c r="H198" i="2"/>
  <c r="G198" i="2"/>
  <c r="Q197" i="2"/>
  <c r="P197" i="2"/>
  <c r="O197" i="2"/>
  <c r="M197" i="2"/>
  <c r="L197" i="2"/>
  <c r="K197" i="2"/>
  <c r="I197" i="2"/>
  <c r="H197" i="2"/>
  <c r="G197" i="2"/>
  <c r="Q196" i="2"/>
  <c r="P196" i="2"/>
  <c r="O196" i="2"/>
  <c r="M196" i="2"/>
  <c r="L196" i="2"/>
  <c r="K196" i="2"/>
  <c r="I196" i="2"/>
  <c r="H196" i="2"/>
  <c r="G196" i="2"/>
  <c r="Q195" i="2"/>
  <c r="P195" i="2"/>
  <c r="O195" i="2"/>
  <c r="M195" i="2"/>
  <c r="L195" i="2"/>
  <c r="K195" i="2"/>
  <c r="I195" i="2"/>
  <c r="H195" i="2"/>
  <c r="G195" i="2"/>
  <c r="Q194" i="2"/>
  <c r="P194" i="2"/>
  <c r="O194" i="2"/>
  <c r="M194" i="2"/>
  <c r="L194" i="2"/>
  <c r="K194" i="2"/>
  <c r="I194" i="2"/>
  <c r="H194" i="2"/>
  <c r="G194" i="2"/>
  <c r="Q193" i="2"/>
  <c r="P193" i="2"/>
  <c r="O193" i="2"/>
  <c r="M193" i="2"/>
  <c r="L193" i="2"/>
  <c r="K193" i="2"/>
  <c r="I193" i="2"/>
  <c r="H193" i="2"/>
  <c r="G193" i="2"/>
  <c r="Q192" i="2"/>
  <c r="P192" i="2"/>
  <c r="O192" i="2"/>
  <c r="M192" i="2"/>
  <c r="L192" i="2"/>
  <c r="K192" i="2"/>
  <c r="I192" i="2"/>
  <c r="H192" i="2"/>
  <c r="G192" i="2"/>
  <c r="Q191" i="2"/>
  <c r="P191" i="2"/>
  <c r="O191" i="2"/>
  <c r="M191" i="2"/>
  <c r="L191" i="2"/>
  <c r="K191" i="2"/>
  <c r="I191" i="2"/>
  <c r="H191" i="2"/>
  <c r="G191" i="2"/>
  <c r="Q190" i="2"/>
  <c r="P190" i="2"/>
  <c r="O190" i="2"/>
  <c r="M190" i="2"/>
  <c r="L190" i="2"/>
  <c r="K190" i="2"/>
  <c r="I190" i="2"/>
  <c r="H190" i="2"/>
  <c r="G190" i="2"/>
  <c r="Q189" i="2"/>
  <c r="P189" i="2"/>
  <c r="O189" i="2"/>
  <c r="M189" i="2"/>
  <c r="L189" i="2"/>
  <c r="K189" i="2"/>
  <c r="I189" i="2"/>
  <c r="H189" i="2"/>
  <c r="G189" i="2"/>
  <c r="Q188" i="2"/>
  <c r="P188" i="2"/>
  <c r="O188" i="2"/>
  <c r="M188" i="2"/>
  <c r="L188" i="2"/>
  <c r="K188" i="2"/>
  <c r="I188" i="2"/>
  <c r="H188" i="2"/>
  <c r="G188" i="2"/>
  <c r="Q187" i="2"/>
  <c r="P187" i="2"/>
  <c r="O187" i="2"/>
  <c r="M187" i="2"/>
  <c r="L187" i="2"/>
  <c r="K187" i="2"/>
  <c r="I187" i="2"/>
  <c r="H187" i="2"/>
  <c r="G187" i="2"/>
  <c r="Q186" i="2"/>
  <c r="P186" i="2"/>
  <c r="O186" i="2"/>
  <c r="M186" i="2"/>
  <c r="L186" i="2"/>
  <c r="K186" i="2"/>
  <c r="I186" i="2"/>
  <c r="H186" i="2"/>
  <c r="G186" i="2"/>
  <c r="Q185" i="2"/>
  <c r="P185" i="2"/>
  <c r="O185" i="2"/>
  <c r="M185" i="2"/>
  <c r="L185" i="2"/>
  <c r="K185" i="2"/>
  <c r="I185" i="2"/>
  <c r="H185" i="2"/>
  <c r="G185" i="2"/>
  <c r="Q184" i="2"/>
  <c r="P184" i="2"/>
  <c r="O184" i="2"/>
  <c r="M184" i="2"/>
  <c r="L184" i="2"/>
  <c r="K184" i="2"/>
  <c r="I184" i="2"/>
  <c r="H184" i="2"/>
  <c r="G184" i="2"/>
  <c r="Q183" i="2"/>
  <c r="P183" i="2"/>
  <c r="O183" i="2"/>
  <c r="M183" i="2"/>
  <c r="L183" i="2"/>
  <c r="K183" i="2"/>
  <c r="I183" i="2"/>
  <c r="H183" i="2"/>
  <c r="G183" i="2"/>
  <c r="Q182" i="2"/>
  <c r="P182" i="2"/>
  <c r="O182" i="2"/>
  <c r="M182" i="2"/>
  <c r="L182" i="2"/>
  <c r="K182" i="2"/>
  <c r="I182" i="2"/>
  <c r="H182" i="2"/>
  <c r="G182" i="2"/>
  <c r="Q181" i="2"/>
  <c r="P181" i="2"/>
  <c r="O181" i="2"/>
  <c r="M181" i="2"/>
  <c r="L181" i="2"/>
  <c r="K181" i="2"/>
  <c r="I181" i="2"/>
  <c r="H181" i="2"/>
  <c r="G181" i="2"/>
  <c r="Q180" i="2"/>
  <c r="P180" i="2"/>
  <c r="O180" i="2"/>
  <c r="M180" i="2"/>
  <c r="L180" i="2"/>
  <c r="K180" i="2"/>
  <c r="I180" i="2"/>
  <c r="H180" i="2"/>
  <c r="G180" i="2"/>
  <c r="Q179" i="2"/>
  <c r="P179" i="2"/>
  <c r="O179" i="2"/>
  <c r="M179" i="2"/>
  <c r="L179" i="2"/>
  <c r="K179" i="2"/>
  <c r="I179" i="2"/>
  <c r="H179" i="2"/>
  <c r="G179" i="2"/>
  <c r="Q178" i="2"/>
  <c r="P178" i="2"/>
  <c r="O178" i="2"/>
  <c r="M178" i="2"/>
  <c r="L178" i="2"/>
  <c r="K178" i="2"/>
  <c r="I178" i="2"/>
  <c r="H178" i="2"/>
  <c r="G178" i="2"/>
  <c r="Q177" i="2"/>
  <c r="P177" i="2"/>
  <c r="O177" i="2"/>
  <c r="M177" i="2"/>
  <c r="L177" i="2"/>
  <c r="K177" i="2"/>
  <c r="I177" i="2"/>
  <c r="H177" i="2"/>
  <c r="G177" i="2"/>
  <c r="Q176" i="2"/>
  <c r="P176" i="2"/>
  <c r="O176" i="2"/>
  <c r="M176" i="2"/>
  <c r="L176" i="2"/>
  <c r="K176" i="2"/>
  <c r="I176" i="2"/>
  <c r="H176" i="2"/>
  <c r="G176" i="2"/>
  <c r="Q175" i="2"/>
  <c r="P175" i="2"/>
  <c r="O175" i="2"/>
  <c r="M175" i="2"/>
  <c r="L175" i="2"/>
  <c r="K175" i="2"/>
  <c r="I175" i="2"/>
  <c r="H175" i="2"/>
  <c r="G175" i="2"/>
  <c r="Q174" i="2"/>
  <c r="P174" i="2"/>
  <c r="O174" i="2"/>
  <c r="M174" i="2"/>
  <c r="L174" i="2"/>
  <c r="K174" i="2"/>
  <c r="I174" i="2"/>
  <c r="H174" i="2"/>
  <c r="G174" i="2"/>
  <c r="Q173" i="2"/>
  <c r="P173" i="2"/>
  <c r="O173" i="2"/>
  <c r="M173" i="2"/>
  <c r="L173" i="2"/>
  <c r="K173" i="2"/>
  <c r="I173" i="2"/>
  <c r="H173" i="2"/>
  <c r="G173" i="2"/>
  <c r="Q172" i="2"/>
  <c r="P172" i="2"/>
  <c r="O172" i="2"/>
  <c r="M172" i="2"/>
  <c r="L172" i="2"/>
  <c r="K172" i="2"/>
  <c r="I172" i="2"/>
  <c r="H172" i="2"/>
  <c r="G172" i="2"/>
  <c r="Q171" i="2"/>
  <c r="P171" i="2"/>
  <c r="O171" i="2"/>
  <c r="M171" i="2"/>
  <c r="L171" i="2"/>
  <c r="K171" i="2"/>
  <c r="I171" i="2"/>
  <c r="H171" i="2"/>
  <c r="G171" i="2"/>
  <c r="Q170" i="2"/>
  <c r="P170" i="2"/>
  <c r="O170" i="2"/>
  <c r="M170" i="2"/>
  <c r="L170" i="2"/>
  <c r="K170" i="2"/>
  <c r="I170" i="2"/>
  <c r="H170" i="2"/>
  <c r="G170" i="2"/>
  <c r="Q169" i="2"/>
  <c r="P169" i="2"/>
  <c r="O169" i="2"/>
  <c r="M169" i="2"/>
  <c r="L169" i="2"/>
  <c r="K169" i="2"/>
  <c r="I169" i="2"/>
  <c r="H169" i="2"/>
  <c r="G169" i="2"/>
  <c r="Q168" i="2"/>
  <c r="P168" i="2"/>
  <c r="O168" i="2"/>
  <c r="M168" i="2"/>
  <c r="L168" i="2"/>
  <c r="K168" i="2"/>
  <c r="I168" i="2"/>
  <c r="H168" i="2"/>
  <c r="G168" i="2"/>
  <c r="Q167" i="2"/>
  <c r="P167" i="2"/>
  <c r="O167" i="2"/>
  <c r="M167" i="2"/>
  <c r="L167" i="2"/>
  <c r="K167" i="2"/>
  <c r="I167" i="2"/>
  <c r="H167" i="2"/>
  <c r="G167" i="2"/>
  <c r="Q166" i="2"/>
  <c r="P166" i="2"/>
  <c r="O166" i="2"/>
  <c r="M166" i="2"/>
  <c r="L166" i="2"/>
  <c r="K166" i="2"/>
  <c r="I166" i="2"/>
  <c r="H166" i="2"/>
  <c r="G166" i="2"/>
  <c r="Q165" i="2"/>
  <c r="P165" i="2"/>
  <c r="O165" i="2"/>
  <c r="M165" i="2"/>
  <c r="L165" i="2"/>
  <c r="K165" i="2"/>
  <c r="I165" i="2"/>
  <c r="H165" i="2"/>
  <c r="G165" i="2"/>
  <c r="Q164" i="2"/>
  <c r="P164" i="2"/>
  <c r="O164" i="2"/>
  <c r="M164" i="2"/>
  <c r="L164" i="2"/>
  <c r="K164" i="2"/>
  <c r="I164" i="2"/>
  <c r="H164" i="2"/>
  <c r="G164" i="2"/>
  <c r="Q163" i="2"/>
  <c r="P163" i="2"/>
  <c r="O163" i="2"/>
  <c r="M163" i="2"/>
  <c r="L163" i="2"/>
  <c r="K163" i="2"/>
  <c r="I163" i="2"/>
  <c r="H163" i="2"/>
  <c r="G163" i="2"/>
  <c r="Q162" i="2"/>
  <c r="P162" i="2"/>
  <c r="O162" i="2"/>
  <c r="M162" i="2"/>
  <c r="L162" i="2"/>
  <c r="K162" i="2"/>
  <c r="I162" i="2"/>
  <c r="H162" i="2"/>
  <c r="G162" i="2"/>
  <c r="Q161" i="2"/>
  <c r="P161" i="2"/>
  <c r="O161" i="2"/>
  <c r="M161" i="2"/>
  <c r="L161" i="2"/>
  <c r="K161" i="2"/>
  <c r="I161" i="2"/>
  <c r="H161" i="2"/>
  <c r="G161" i="2"/>
  <c r="Q160" i="2"/>
  <c r="P160" i="2"/>
  <c r="O160" i="2"/>
  <c r="M160" i="2"/>
  <c r="L160" i="2"/>
  <c r="K160" i="2"/>
  <c r="I160" i="2"/>
  <c r="H160" i="2"/>
  <c r="G160" i="2"/>
  <c r="Q159" i="2"/>
  <c r="P159" i="2"/>
  <c r="O159" i="2"/>
  <c r="M159" i="2"/>
  <c r="L159" i="2"/>
  <c r="K159" i="2"/>
  <c r="I159" i="2"/>
  <c r="H159" i="2"/>
  <c r="G159" i="2"/>
  <c r="Q158" i="2"/>
  <c r="P158" i="2"/>
  <c r="O158" i="2"/>
  <c r="M158" i="2"/>
  <c r="L158" i="2"/>
  <c r="K158" i="2"/>
  <c r="I158" i="2"/>
  <c r="H158" i="2"/>
  <c r="G158" i="2"/>
  <c r="Q157" i="2"/>
  <c r="P157" i="2"/>
  <c r="O157" i="2"/>
  <c r="M157" i="2"/>
  <c r="L157" i="2"/>
  <c r="K157" i="2"/>
  <c r="I157" i="2"/>
  <c r="H157" i="2"/>
  <c r="G157" i="2"/>
  <c r="Q156" i="2"/>
  <c r="P156" i="2"/>
  <c r="O156" i="2"/>
  <c r="M156" i="2"/>
  <c r="L156" i="2"/>
  <c r="K156" i="2"/>
  <c r="I156" i="2"/>
  <c r="H156" i="2"/>
  <c r="G156" i="2"/>
  <c r="Q155" i="2"/>
  <c r="P155" i="2"/>
  <c r="O155" i="2"/>
  <c r="M155" i="2"/>
  <c r="L155" i="2"/>
  <c r="K155" i="2"/>
  <c r="I155" i="2"/>
  <c r="H155" i="2"/>
  <c r="G155" i="2"/>
  <c r="Q154" i="2"/>
  <c r="P154" i="2"/>
  <c r="O154" i="2"/>
  <c r="M154" i="2"/>
  <c r="L154" i="2"/>
  <c r="K154" i="2"/>
  <c r="I154" i="2"/>
  <c r="H154" i="2"/>
  <c r="G154" i="2"/>
  <c r="Q153" i="2"/>
  <c r="P153" i="2"/>
  <c r="O153" i="2"/>
  <c r="M153" i="2"/>
  <c r="L153" i="2"/>
  <c r="K153" i="2"/>
  <c r="I153" i="2"/>
  <c r="H153" i="2"/>
  <c r="G153" i="2"/>
  <c r="Q152" i="2"/>
  <c r="P152" i="2"/>
  <c r="O152" i="2"/>
  <c r="M152" i="2"/>
  <c r="L152" i="2"/>
  <c r="K152" i="2"/>
  <c r="I152" i="2"/>
  <c r="H152" i="2"/>
  <c r="G152" i="2"/>
  <c r="Q151" i="2"/>
  <c r="P151" i="2"/>
  <c r="O151" i="2"/>
  <c r="M151" i="2"/>
  <c r="L151" i="2"/>
  <c r="K151" i="2"/>
  <c r="I151" i="2"/>
  <c r="H151" i="2"/>
  <c r="G151" i="2"/>
  <c r="Q150" i="2"/>
  <c r="P150" i="2"/>
  <c r="O150" i="2"/>
  <c r="M150" i="2"/>
  <c r="L150" i="2"/>
  <c r="K150" i="2"/>
  <c r="I150" i="2"/>
  <c r="H150" i="2"/>
  <c r="G150" i="2"/>
  <c r="Q149" i="2"/>
  <c r="P149" i="2"/>
  <c r="O149" i="2"/>
  <c r="M149" i="2"/>
  <c r="L149" i="2"/>
  <c r="K149" i="2"/>
  <c r="I149" i="2"/>
  <c r="H149" i="2"/>
  <c r="G149" i="2"/>
  <c r="Q148" i="2"/>
  <c r="P148" i="2"/>
  <c r="O148" i="2"/>
  <c r="M148" i="2"/>
  <c r="L148" i="2"/>
  <c r="K148" i="2"/>
  <c r="I148" i="2"/>
  <c r="H148" i="2"/>
  <c r="G148" i="2"/>
  <c r="Q147" i="2"/>
  <c r="P147" i="2"/>
  <c r="O147" i="2"/>
  <c r="M147" i="2"/>
  <c r="L147" i="2"/>
  <c r="K147" i="2"/>
  <c r="I147" i="2"/>
  <c r="H147" i="2"/>
  <c r="G147" i="2"/>
  <c r="Q146" i="2"/>
  <c r="P146" i="2"/>
  <c r="O146" i="2"/>
  <c r="M146" i="2"/>
  <c r="L146" i="2"/>
  <c r="K146" i="2"/>
  <c r="I146" i="2"/>
  <c r="H146" i="2"/>
  <c r="G146" i="2"/>
  <c r="Q145" i="2"/>
  <c r="P145" i="2"/>
  <c r="O145" i="2"/>
  <c r="M145" i="2"/>
  <c r="L145" i="2"/>
  <c r="K145" i="2"/>
  <c r="I145" i="2"/>
  <c r="H145" i="2"/>
  <c r="G145" i="2"/>
  <c r="Q144" i="2"/>
  <c r="P144" i="2"/>
  <c r="O144" i="2"/>
  <c r="M144" i="2"/>
  <c r="L144" i="2"/>
  <c r="K144" i="2"/>
  <c r="I144" i="2"/>
  <c r="H144" i="2"/>
  <c r="G144" i="2"/>
  <c r="Q143" i="2"/>
  <c r="P143" i="2"/>
  <c r="O143" i="2"/>
  <c r="M143" i="2"/>
  <c r="L143" i="2"/>
  <c r="K143" i="2"/>
  <c r="I143" i="2"/>
  <c r="H143" i="2"/>
  <c r="G143" i="2"/>
  <c r="Q142" i="2"/>
  <c r="P142" i="2"/>
  <c r="O142" i="2"/>
  <c r="M142" i="2"/>
  <c r="L142" i="2"/>
  <c r="K142" i="2"/>
  <c r="I142" i="2"/>
  <c r="H142" i="2"/>
  <c r="G142" i="2"/>
  <c r="Q141" i="2"/>
  <c r="P141" i="2"/>
  <c r="O141" i="2"/>
  <c r="M141" i="2"/>
  <c r="L141" i="2"/>
  <c r="K141" i="2"/>
  <c r="I141" i="2"/>
  <c r="H141" i="2"/>
  <c r="G141" i="2"/>
  <c r="Q140" i="2"/>
  <c r="P140" i="2"/>
  <c r="O140" i="2"/>
  <c r="M140" i="2"/>
  <c r="L140" i="2"/>
  <c r="K140" i="2"/>
  <c r="I140" i="2"/>
  <c r="H140" i="2"/>
  <c r="G140" i="2"/>
  <c r="Q139" i="2"/>
  <c r="P139" i="2"/>
  <c r="O139" i="2"/>
  <c r="M139" i="2"/>
  <c r="L139" i="2"/>
  <c r="K139" i="2"/>
  <c r="I139" i="2"/>
  <c r="H139" i="2"/>
  <c r="G139" i="2"/>
  <c r="Q138" i="2"/>
  <c r="P138" i="2"/>
  <c r="O138" i="2"/>
  <c r="M138" i="2"/>
  <c r="L138" i="2"/>
  <c r="K138" i="2"/>
  <c r="I138" i="2"/>
  <c r="H138" i="2"/>
  <c r="G138" i="2"/>
  <c r="Q137" i="2"/>
  <c r="P137" i="2"/>
  <c r="O137" i="2"/>
  <c r="M137" i="2"/>
  <c r="L137" i="2"/>
  <c r="K137" i="2"/>
  <c r="I137" i="2"/>
  <c r="H137" i="2"/>
  <c r="G137" i="2"/>
  <c r="Q136" i="2"/>
  <c r="P136" i="2"/>
  <c r="O136" i="2"/>
  <c r="M136" i="2"/>
  <c r="L136" i="2"/>
  <c r="K136" i="2"/>
  <c r="I136" i="2"/>
  <c r="H136" i="2"/>
  <c r="G136" i="2"/>
  <c r="Q135" i="2"/>
  <c r="P135" i="2"/>
  <c r="O135" i="2"/>
  <c r="M135" i="2"/>
  <c r="L135" i="2"/>
  <c r="K135" i="2"/>
  <c r="I135" i="2"/>
  <c r="H135" i="2"/>
  <c r="G135" i="2"/>
  <c r="Q134" i="2"/>
  <c r="P134" i="2"/>
  <c r="O134" i="2"/>
  <c r="M134" i="2"/>
  <c r="L134" i="2"/>
  <c r="K134" i="2"/>
  <c r="I134" i="2"/>
  <c r="H134" i="2"/>
  <c r="G134" i="2"/>
  <c r="Q133" i="2"/>
  <c r="P133" i="2"/>
  <c r="O133" i="2"/>
  <c r="M133" i="2"/>
  <c r="L133" i="2"/>
  <c r="K133" i="2"/>
  <c r="I133" i="2"/>
  <c r="H133" i="2"/>
  <c r="G133" i="2"/>
  <c r="Q132" i="2"/>
  <c r="P132" i="2"/>
  <c r="O132" i="2"/>
  <c r="M132" i="2"/>
  <c r="L132" i="2"/>
  <c r="K132" i="2"/>
  <c r="I132" i="2"/>
  <c r="H132" i="2"/>
  <c r="G132" i="2"/>
  <c r="Q131" i="2"/>
  <c r="P131" i="2"/>
  <c r="O131" i="2"/>
  <c r="M131" i="2"/>
  <c r="L131" i="2"/>
  <c r="K131" i="2"/>
  <c r="I131" i="2"/>
  <c r="H131" i="2"/>
  <c r="G131" i="2"/>
  <c r="Q130" i="2"/>
  <c r="P130" i="2"/>
  <c r="O130" i="2"/>
  <c r="M130" i="2"/>
  <c r="L130" i="2"/>
  <c r="K130" i="2"/>
  <c r="I130" i="2"/>
  <c r="H130" i="2"/>
  <c r="G130" i="2"/>
  <c r="Q129" i="2"/>
  <c r="P129" i="2"/>
  <c r="O129" i="2"/>
  <c r="M129" i="2"/>
  <c r="L129" i="2"/>
  <c r="K129" i="2"/>
  <c r="I129" i="2"/>
  <c r="H129" i="2"/>
  <c r="G129" i="2"/>
  <c r="Q128" i="2"/>
  <c r="P128" i="2"/>
  <c r="O128" i="2"/>
  <c r="M128" i="2"/>
  <c r="L128" i="2"/>
  <c r="K128" i="2"/>
  <c r="I128" i="2"/>
  <c r="H128" i="2"/>
  <c r="G128" i="2"/>
  <c r="Q127" i="2"/>
  <c r="P127" i="2"/>
  <c r="O127" i="2"/>
  <c r="M127" i="2"/>
  <c r="L127" i="2"/>
  <c r="K127" i="2"/>
  <c r="I127" i="2"/>
  <c r="H127" i="2"/>
  <c r="G127" i="2"/>
  <c r="Q126" i="2"/>
  <c r="P126" i="2"/>
  <c r="O126" i="2"/>
  <c r="M126" i="2"/>
  <c r="L126" i="2"/>
  <c r="K126" i="2"/>
  <c r="I126" i="2"/>
  <c r="H126" i="2"/>
  <c r="G126" i="2"/>
  <c r="Q125" i="2"/>
  <c r="P125" i="2"/>
  <c r="O125" i="2"/>
  <c r="M125" i="2"/>
  <c r="L125" i="2"/>
  <c r="K125" i="2"/>
  <c r="I125" i="2"/>
  <c r="H125" i="2"/>
  <c r="G125" i="2"/>
  <c r="Q124" i="2"/>
  <c r="P124" i="2"/>
  <c r="O124" i="2"/>
  <c r="M124" i="2"/>
  <c r="L124" i="2"/>
  <c r="K124" i="2"/>
  <c r="I124" i="2"/>
  <c r="H124" i="2"/>
  <c r="G124" i="2"/>
  <c r="Q123" i="2"/>
  <c r="P123" i="2"/>
  <c r="O123" i="2"/>
  <c r="M123" i="2"/>
  <c r="L123" i="2"/>
  <c r="K123" i="2"/>
  <c r="I123" i="2"/>
  <c r="H123" i="2"/>
  <c r="G123" i="2"/>
  <c r="Q122" i="2"/>
  <c r="P122" i="2"/>
  <c r="O122" i="2"/>
  <c r="M122" i="2"/>
  <c r="L122" i="2"/>
  <c r="K122" i="2"/>
  <c r="I122" i="2"/>
  <c r="H122" i="2"/>
  <c r="G122" i="2"/>
  <c r="Q121" i="2"/>
  <c r="P121" i="2"/>
  <c r="O121" i="2"/>
  <c r="M121" i="2"/>
  <c r="L121" i="2"/>
  <c r="K121" i="2"/>
  <c r="I121" i="2"/>
  <c r="H121" i="2"/>
  <c r="G121" i="2"/>
  <c r="Q120" i="2"/>
  <c r="P120" i="2"/>
  <c r="O120" i="2"/>
  <c r="M120" i="2"/>
  <c r="L120" i="2"/>
  <c r="K120" i="2"/>
  <c r="I120" i="2"/>
  <c r="H120" i="2"/>
  <c r="G120" i="2"/>
  <c r="Q119" i="2"/>
  <c r="P119" i="2"/>
  <c r="O119" i="2"/>
  <c r="M119" i="2"/>
  <c r="L119" i="2"/>
  <c r="K119" i="2"/>
  <c r="I119" i="2"/>
  <c r="H119" i="2"/>
  <c r="G119" i="2"/>
  <c r="Q118" i="2"/>
  <c r="P118" i="2"/>
  <c r="O118" i="2"/>
  <c r="M118" i="2"/>
  <c r="L118" i="2"/>
  <c r="K118" i="2"/>
  <c r="I118" i="2"/>
  <c r="H118" i="2"/>
  <c r="G118" i="2"/>
  <c r="Q117" i="2"/>
  <c r="P117" i="2"/>
  <c r="O117" i="2"/>
  <c r="M117" i="2"/>
  <c r="L117" i="2"/>
  <c r="K117" i="2"/>
  <c r="I117" i="2"/>
  <c r="H117" i="2"/>
  <c r="G117" i="2"/>
  <c r="Q116" i="2"/>
  <c r="P116" i="2"/>
  <c r="O116" i="2"/>
  <c r="M116" i="2"/>
  <c r="L116" i="2"/>
  <c r="K116" i="2"/>
  <c r="I116" i="2"/>
  <c r="H116" i="2"/>
  <c r="G116" i="2"/>
  <c r="Q115" i="2"/>
  <c r="P115" i="2"/>
  <c r="O115" i="2"/>
  <c r="M115" i="2"/>
  <c r="L115" i="2"/>
  <c r="K115" i="2"/>
  <c r="I115" i="2"/>
  <c r="H115" i="2"/>
  <c r="G115" i="2"/>
  <c r="Q114" i="2"/>
  <c r="P114" i="2"/>
  <c r="O114" i="2"/>
  <c r="M114" i="2"/>
  <c r="L114" i="2"/>
  <c r="K114" i="2"/>
  <c r="I114" i="2"/>
  <c r="H114" i="2"/>
  <c r="G114" i="2"/>
  <c r="Q113" i="2"/>
  <c r="P113" i="2"/>
  <c r="O113" i="2"/>
  <c r="M113" i="2"/>
  <c r="L113" i="2"/>
  <c r="K113" i="2"/>
  <c r="I113" i="2"/>
  <c r="H113" i="2"/>
  <c r="G113" i="2"/>
  <c r="Q112" i="2"/>
  <c r="P112" i="2"/>
  <c r="O112" i="2"/>
  <c r="M112" i="2"/>
  <c r="L112" i="2"/>
  <c r="K112" i="2"/>
  <c r="I112" i="2"/>
  <c r="H112" i="2"/>
  <c r="G112" i="2"/>
  <c r="Q111" i="2"/>
  <c r="P111" i="2"/>
  <c r="O111" i="2"/>
  <c r="M111" i="2"/>
  <c r="L111" i="2"/>
  <c r="K111" i="2"/>
  <c r="I111" i="2"/>
  <c r="H111" i="2"/>
  <c r="G111" i="2"/>
  <c r="Q110" i="2"/>
  <c r="P110" i="2"/>
  <c r="O110" i="2"/>
  <c r="M110" i="2"/>
  <c r="L110" i="2"/>
  <c r="K110" i="2"/>
  <c r="I110" i="2"/>
  <c r="H110" i="2"/>
  <c r="G110" i="2"/>
  <c r="Q109" i="2"/>
  <c r="P109" i="2"/>
  <c r="O109" i="2"/>
  <c r="M109" i="2"/>
  <c r="L109" i="2"/>
  <c r="K109" i="2"/>
  <c r="I109" i="2"/>
  <c r="H109" i="2"/>
  <c r="G109" i="2"/>
  <c r="Q108" i="2"/>
  <c r="P108" i="2"/>
  <c r="O108" i="2"/>
  <c r="M108" i="2"/>
  <c r="L108" i="2"/>
  <c r="K108" i="2"/>
  <c r="I108" i="2"/>
  <c r="H108" i="2"/>
  <c r="G108" i="2"/>
  <c r="Q107" i="2"/>
  <c r="P107" i="2"/>
  <c r="O107" i="2"/>
  <c r="M107" i="2"/>
  <c r="L107" i="2"/>
  <c r="K107" i="2"/>
  <c r="I107" i="2"/>
  <c r="H107" i="2"/>
  <c r="G107" i="2"/>
  <c r="Q106" i="2"/>
  <c r="P106" i="2"/>
  <c r="O106" i="2"/>
  <c r="M106" i="2"/>
  <c r="L106" i="2"/>
  <c r="K106" i="2"/>
  <c r="I106" i="2"/>
  <c r="H106" i="2"/>
  <c r="G106" i="2"/>
  <c r="Q105" i="2"/>
  <c r="P105" i="2"/>
  <c r="O105" i="2"/>
  <c r="M105" i="2"/>
  <c r="L105" i="2"/>
  <c r="K105" i="2"/>
  <c r="I105" i="2"/>
  <c r="H105" i="2"/>
  <c r="G105" i="2"/>
  <c r="Q104" i="2"/>
  <c r="P104" i="2"/>
  <c r="O104" i="2"/>
  <c r="M104" i="2"/>
  <c r="L104" i="2"/>
  <c r="K104" i="2"/>
  <c r="I104" i="2"/>
  <c r="H104" i="2"/>
  <c r="G104" i="2"/>
  <c r="Q103" i="2"/>
  <c r="P103" i="2"/>
  <c r="O103" i="2"/>
  <c r="M103" i="2"/>
  <c r="L103" i="2"/>
  <c r="K103" i="2"/>
  <c r="I103" i="2"/>
  <c r="H103" i="2"/>
  <c r="G103" i="2"/>
  <c r="Q102" i="2"/>
  <c r="P102" i="2"/>
  <c r="O102" i="2"/>
  <c r="M102" i="2"/>
  <c r="L102" i="2"/>
  <c r="K102" i="2"/>
  <c r="I102" i="2"/>
  <c r="H102" i="2"/>
  <c r="G102" i="2"/>
  <c r="Q101" i="2"/>
  <c r="P101" i="2"/>
  <c r="O101" i="2"/>
  <c r="M101" i="2"/>
  <c r="L101" i="2"/>
  <c r="K101" i="2"/>
  <c r="I101" i="2"/>
  <c r="H101" i="2"/>
  <c r="G101" i="2"/>
  <c r="Q100" i="2"/>
  <c r="P100" i="2"/>
  <c r="O100" i="2"/>
  <c r="M100" i="2"/>
  <c r="L100" i="2"/>
  <c r="K100" i="2"/>
  <c r="I100" i="2"/>
  <c r="H100" i="2"/>
  <c r="G100" i="2"/>
  <c r="Q99" i="2"/>
  <c r="P99" i="2"/>
  <c r="O99" i="2"/>
  <c r="M99" i="2"/>
  <c r="L99" i="2"/>
  <c r="K99" i="2"/>
  <c r="I99" i="2"/>
  <c r="H99" i="2"/>
  <c r="G99" i="2"/>
  <c r="Q98" i="2"/>
  <c r="P98" i="2"/>
  <c r="O98" i="2"/>
  <c r="M98" i="2"/>
  <c r="L98" i="2"/>
  <c r="K98" i="2"/>
  <c r="I98" i="2"/>
  <c r="H98" i="2"/>
  <c r="G98" i="2"/>
  <c r="Q97" i="2"/>
  <c r="P97" i="2"/>
  <c r="O97" i="2"/>
  <c r="M97" i="2"/>
  <c r="L97" i="2"/>
  <c r="K97" i="2"/>
  <c r="I97" i="2"/>
  <c r="H97" i="2"/>
  <c r="G97" i="2"/>
  <c r="Q96" i="2"/>
  <c r="P96" i="2"/>
  <c r="O96" i="2"/>
  <c r="M96" i="2"/>
  <c r="L96" i="2"/>
  <c r="K96" i="2"/>
  <c r="I96" i="2"/>
  <c r="H96" i="2"/>
  <c r="G96" i="2"/>
  <c r="Q95" i="2"/>
  <c r="P95" i="2"/>
  <c r="O95" i="2"/>
  <c r="M95" i="2"/>
  <c r="L95" i="2"/>
  <c r="K95" i="2"/>
  <c r="I95" i="2"/>
  <c r="H95" i="2"/>
  <c r="G95" i="2"/>
  <c r="Q94" i="2"/>
  <c r="P94" i="2"/>
  <c r="O94" i="2"/>
  <c r="M94" i="2"/>
  <c r="L94" i="2"/>
  <c r="K94" i="2"/>
  <c r="I94" i="2"/>
  <c r="H94" i="2"/>
  <c r="G94" i="2"/>
  <c r="Q93" i="2"/>
  <c r="P93" i="2"/>
  <c r="O93" i="2"/>
  <c r="M93" i="2"/>
  <c r="L93" i="2"/>
  <c r="K93" i="2"/>
  <c r="I93" i="2"/>
  <c r="H93" i="2"/>
  <c r="G93" i="2"/>
  <c r="Q92" i="2"/>
  <c r="P92" i="2"/>
  <c r="O92" i="2"/>
  <c r="M92" i="2"/>
  <c r="L92" i="2"/>
  <c r="K92" i="2"/>
  <c r="I92" i="2"/>
  <c r="H92" i="2"/>
  <c r="G92" i="2"/>
  <c r="Q91" i="2"/>
  <c r="P91" i="2"/>
  <c r="O91" i="2"/>
  <c r="M91" i="2"/>
  <c r="L91" i="2"/>
  <c r="K91" i="2"/>
  <c r="I91" i="2"/>
  <c r="H91" i="2"/>
  <c r="G91" i="2"/>
  <c r="Q90" i="2"/>
  <c r="P90" i="2"/>
  <c r="O90" i="2"/>
  <c r="M90" i="2"/>
  <c r="L90" i="2"/>
  <c r="K90" i="2"/>
  <c r="I90" i="2"/>
  <c r="H90" i="2"/>
  <c r="G90" i="2"/>
  <c r="Q89" i="2"/>
  <c r="P89" i="2"/>
  <c r="O89" i="2"/>
  <c r="M89" i="2"/>
  <c r="L89" i="2"/>
  <c r="K89" i="2"/>
  <c r="I89" i="2"/>
  <c r="H89" i="2"/>
  <c r="G89" i="2"/>
  <c r="Q88" i="2"/>
  <c r="P88" i="2"/>
  <c r="O88" i="2"/>
  <c r="M88" i="2"/>
  <c r="L88" i="2"/>
  <c r="K88" i="2"/>
  <c r="I88" i="2"/>
  <c r="H88" i="2"/>
  <c r="G88" i="2"/>
  <c r="Q87" i="2"/>
  <c r="P87" i="2"/>
  <c r="O87" i="2"/>
  <c r="M87" i="2"/>
  <c r="L87" i="2"/>
  <c r="K87" i="2"/>
  <c r="I87" i="2"/>
  <c r="H87" i="2"/>
  <c r="G87" i="2"/>
  <c r="Q86" i="2"/>
  <c r="P86" i="2"/>
  <c r="O86" i="2"/>
  <c r="M86" i="2"/>
  <c r="L86" i="2"/>
  <c r="K86" i="2"/>
  <c r="I86" i="2"/>
  <c r="H86" i="2"/>
  <c r="G86" i="2"/>
  <c r="Q85" i="2"/>
  <c r="P85" i="2"/>
  <c r="O85" i="2"/>
  <c r="M85" i="2"/>
  <c r="L85" i="2"/>
  <c r="K85" i="2"/>
  <c r="I85" i="2"/>
  <c r="H85" i="2"/>
  <c r="G85" i="2"/>
  <c r="Q84" i="2"/>
  <c r="P84" i="2"/>
  <c r="O84" i="2"/>
  <c r="M84" i="2"/>
  <c r="L84" i="2"/>
  <c r="K84" i="2"/>
  <c r="I84" i="2"/>
  <c r="H84" i="2"/>
  <c r="G84" i="2"/>
  <c r="Q83" i="2"/>
  <c r="P83" i="2"/>
  <c r="O83" i="2"/>
  <c r="M83" i="2"/>
  <c r="L83" i="2"/>
  <c r="K83" i="2"/>
  <c r="I83" i="2"/>
  <c r="H83" i="2"/>
  <c r="G83" i="2"/>
  <c r="Q82" i="2"/>
  <c r="P82" i="2"/>
  <c r="O82" i="2"/>
  <c r="M82" i="2"/>
  <c r="L82" i="2"/>
  <c r="K82" i="2"/>
  <c r="I82" i="2"/>
  <c r="H82" i="2"/>
  <c r="G82" i="2"/>
  <c r="Q81" i="2"/>
  <c r="P81" i="2"/>
  <c r="O81" i="2"/>
  <c r="M81" i="2"/>
  <c r="L81" i="2"/>
  <c r="K81" i="2"/>
  <c r="I81" i="2"/>
  <c r="H81" i="2"/>
  <c r="G81" i="2"/>
  <c r="Q80" i="2"/>
  <c r="P80" i="2"/>
  <c r="O80" i="2"/>
  <c r="M80" i="2"/>
  <c r="L80" i="2"/>
  <c r="K80" i="2"/>
  <c r="I80" i="2"/>
  <c r="H80" i="2"/>
  <c r="G80" i="2"/>
  <c r="Q79" i="2"/>
  <c r="P79" i="2"/>
  <c r="O79" i="2"/>
  <c r="M79" i="2"/>
  <c r="L79" i="2"/>
  <c r="K79" i="2"/>
  <c r="I79" i="2"/>
  <c r="H79" i="2"/>
  <c r="G79" i="2"/>
  <c r="Q78" i="2"/>
  <c r="P78" i="2"/>
  <c r="O78" i="2"/>
  <c r="M78" i="2"/>
  <c r="L78" i="2"/>
  <c r="K78" i="2"/>
  <c r="I78" i="2"/>
  <c r="H78" i="2"/>
  <c r="G78" i="2"/>
  <c r="Q77" i="2"/>
  <c r="P77" i="2"/>
  <c r="O77" i="2"/>
  <c r="M77" i="2"/>
  <c r="L77" i="2"/>
  <c r="K77" i="2"/>
  <c r="I77" i="2"/>
  <c r="H77" i="2"/>
  <c r="G77" i="2"/>
  <c r="Q76" i="2"/>
  <c r="P76" i="2"/>
  <c r="O76" i="2"/>
  <c r="M76" i="2"/>
  <c r="L76" i="2"/>
  <c r="K76" i="2"/>
  <c r="I76" i="2"/>
  <c r="H76" i="2"/>
  <c r="G76" i="2"/>
  <c r="Q75" i="2"/>
  <c r="P75" i="2"/>
  <c r="O75" i="2"/>
  <c r="M75" i="2"/>
  <c r="L75" i="2"/>
  <c r="K75" i="2"/>
  <c r="I75" i="2"/>
  <c r="H75" i="2"/>
  <c r="G75" i="2"/>
  <c r="Q74" i="2"/>
  <c r="P74" i="2"/>
  <c r="O74" i="2"/>
  <c r="M74" i="2"/>
  <c r="L74" i="2"/>
  <c r="K74" i="2"/>
  <c r="I74" i="2"/>
  <c r="H74" i="2"/>
  <c r="G74" i="2"/>
  <c r="Q73" i="2"/>
  <c r="P73" i="2"/>
  <c r="O73" i="2"/>
  <c r="M73" i="2"/>
  <c r="L73" i="2"/>
  <c r="K73" i="2"/>
  <c r="I73" i="2"/>
  <c r="H73" i="2"/>
  <c r="G73" i="2"/>
  <c r="Q72" i="2"/>
  <c r="P72" i="2"/>
  <c r="O72" i="2"/>
  <c r="M72" i="2"/>
  <c r="L72" i="2"/>
  <c r="K72" i="2"/>
  <c r="I72" i="2"/>
  <c r="H72" i="2"/>
  <c r="G72" i="2"/>
  <c r="Q71" i="2"/>
  <c r="P71" i="2"/>
  <c r="O71" i="2"/>
  <c r="M71" i="2"/>
  <c r="L71" i="2"/>
  <c r="K71" i="2"/>
  <c r="I71" i="2"/>
  <c r="H71" i="2"/>
  <c r="G71" i="2"/>
  <c r="Q70" i="2"/>
  <c r="P70" i="2"/>
  <c r="O70" i="2"/>
  <c r="M70" i="2"/>
  <c r="L70" i="2"/>
  <c r="K70" i="2"/>
  <c r="I70" i="2"/>
  <c r="H70" i="2"/>
  <c r="G70" i="2"/>
  <c r="Q69" i="2"/>
  <c r="P69" i="2"/>
  <c r="O69" i="2"/>
  <c r="M69" i="2"/>
  <c r="L69" i="2"/>
  <c r="K69" i="2"/>
  <c r="I69" i="2"/>
  <c r="H69" i="2"/>
  <c r="G69" i="2"/>
  <c r="Q68" i="2"/>
  <c r="P68" i="2"/>
  <c r="O68" i="2"/>
  <c r="M68" i="2"/>
  <c r="L68" i="2"/>
  <c r="K68" i="2"/>
  <c r="I68" i="2"/>
  <c r="H68" i="2"/>
  <c r="G68" i="2"/>
  <c r="Q67" i="2"/>
  <c r="P67" i="2"/>
  <c r="O67" i="2"/>
  <c r="M67" i="2"/>
  <c r="L67" i="2"/>
  <c r="K67" i="2"/>
  <c r="I67" i="2"/>
  <c r="H67" i="2"/>
  <c r="G67" i="2"/>
  <c r="Q66" i="2"/>
  <c r="P66" i="2"/>
  <c r="O66" i="2"/>
  <c r="M66" i="2"/>
  <c r="L66" i="2"/>
  <c r="K66" i="2"/>
  <c r="I66" i="2"/>
  <c r="H66" i="2"/>
  <c r="G66" i="2"/>
  <c r="Q65" i="2"/>
  <c r="P65" i="2"/>
  <c r="O65" i="2"/>
  <c r="M65" i="2"/>
  <c r="L65" i="2"/>
  <c r="K65" i="2"/>
  <c r="I65" i="2"/>
  <c r="H65" i="2"/>
  <c r="G65" i="2"/>
  <c r="Q64" i="2"/>
  <c r="P64" i="2"/>
  <c r="O64" i="2"/>
  <c r="M64" i="2"/>
  <c r="L64" i="2"/>
  <c r="K64" i="2"/>
  <c r="I64" i="2"/>
  <c r="H64" i="2"/>
  <c r="G64" i="2"/>
  <c r="Q63" i="2"/>
  <c r="P63" i="2"/>
  <c r="O63" i="2"/>
  <c r="M63" i="2"/>
  <c r="L63" i="2"/>
  <c r="K63" i="2"/>
  <c r="I63" i="2"/>
  <c r="H63" i="2"/>
  <c r="G63" i="2"/>
  <c r="Q62" i="2"/>
  <c r="P62" i="2"/>
  <c r="O62" i="2"/>
  <c r="M62" i="2"/>
  <c r="L62" i="2"/>
  <c r="K62" i="2"/>
  <c r="I62" i="2"/>
  <c r="H62" i="2"/>
  <c r="G62" i="2"/>
  <c r="Q61" i="2"/>
  <c r="P61" i="2"/>
  <c r="O61" i="2"/>
  <c r="M61" i="2"/>
  <c r="L61" i="2"/>
  <c r="K61" i="2"/>
  <c r="I61" i="2"/>
  <c r="H61" i="2"/>
  <c r="G61" i="2"/>
  <c r="Q60" i="2"/>
  <c r="P60" i="2"/>
  <c r="O60" i="2"/>
  <c r="M60" i="2"/>
  <c r="L60" i="2"/>
  <c r="K60" i="2"/>
  <c r="I60" i="2"/>
  <c r="H60" i="2"/>
  <c r="G60" i="2"/>
  <c r="Q59" i="2"/>
  <c r="P59" i="2"/>
  <c r="O59" i="2"/>
  <c r="M59" i="2"/>
  <c r="L59" i="2"/>
  <c r="K59" i="2"/>
  <c r="I59" i="2"/>
  <c r="H59" i="2"/>
  <c r="G59" i="2"/>
  <c r="Q58" i="2"/>
  <c r="P58" i="2"/>
  <c r="O58" i="2"/>
  <c r="M58" i="2"/>
  <c r="L58" i="2"/>
  <c r="K58" i="2"/>
  <c r="I58" i="2"/>
  <c r="H58" i="2"/>
  <c r="G58" i="2"/>
  <c r="Q57" i="2"/>
  <c r="P57" i="2"/>
  <c r="O57" i="2"/>
  <c r="M57" i="2"/>
  <c r="L57" i="2"/>
  <c r="K57" i="2"/>
  <c r="I57" i="2"/>
  <c r="H57" i="2"/>
  <c r="G57" i="2"/>
  <c r="Q56" i="2"/>
  <c r="P56" i="2"/>
  <c r="O56" i="2"/>
  <c r="M56" i="2"/>
  <c r="L56" i="2"/>
  <c r="K56" i="2"/>
  <c r="I56" i="2"/>
  <c r="H56" i="2"/>
  <c r="G56" i="2"/>
  <c r="Q55" i="2"/>
  <c r="P55" i="2"/>
  <c r="O55" i="2"/>
  <c r="M55" i="2"/>
  <c r="L55" i="2"/>
  <c r="K55" i="2"/>
  <c r="I55" i="2"/>
  <c r="H55" i="2"/>
  <c r="G55" i="2"/>
  <c r="Q54" i="2"/>
  <c r="P54" i="2"/>
  <c r="O54" i="2"/>
  <c r="M54" i="2"/>
  <c r="L54" i="2"/>
  <c r="K54" i="2"/>
  <c r="I54" i="2"/>
  <c r="H54" i="2"/>
  <c r="G54" i="2"/>
  <c r="Q53" i="2"/>
  <c r="P53" i="2"/>
  <c r="O53" i="2"/>
  <c r="M53" i="2"/>
  <c r="L53" i="2"/>
  <c r="K53" i="2"/>
  <c r="I53" i="2"/>
  <c r="H53" i="2"/>
  <c r="G53" i="2"/>
  <c r="Q52" i="2"/>
  <c r="P52" i="2"/>
  <c r="O52" i="2"/>
  <c r="M52" i="2"/>
  <c r="L52" i="2"/>
  <c r="K52" i="2"/>
  <c r="I52" i="2"/>
  <c r="H52" i="2"/>
  <c r="G52" i="2"/>
  <c r="Q51" i="2"/>
  <c r="P51" i="2"/>
  <c r="O51" i="2"/>
  <c r="M51" i="2"/>
  <c r="L51" i="2"/>
  <c r="K51" i="2"/>
  <c r="I51" i="2"/>
  <c r="H51" i="2"/>
  <c r="G51" i="2"/>
  <c r="Q50" i="2"/>
  <c r="P50" i="2"/>
  <c r="O50" i="2"/>
  <c r="M50" i="2"/>
  <c r="L50" i="2"/>
  <c r="K50" i="2"/>
  <c r="I50" i="2"/>
  <c r="H50" i="2"/>
  <c r="G50" i="2"/>
  <c r="Q49" i="2"/>
  <c r="P49" i="2"/>
  <c r="O49" i="2"/>
  <c r="M49" i="2"/>
  <c r="L49" i="2"/>
  <c r="K49" i="2"/>
  <c r="I49" i="2"/>
  <c r="H49" i="2"/>
  <c r="G49" i="2"/>
  <c r="Q48" i="2"/>
  <c r="P48" i="2"/>
  <c r="O48" i="2"/>
  <c r="M48" i="2"/>
  <c r="L48" i="2"/>
  <c r="K48" i="2"/>
  <c r="I48" i="2"/>
  <c r="H48" i="2"/>
  <c r="G48" i="2"/>
  <c r="Q47" i="2"/>
  <c r="P47" i="2"/>
  <c r="O47" i="2"/>
  <c r="M47" i="2"/>
  <c r="L47" i="2"/>
  <c r="K47" i="2"/>
  <c r="I47" i="2"/>
  <c r="H47" i="2"/>
  <c r="G47" i="2"/>
  <c r="Q46" i="2"/>
  <c r="P46" i="2"/>
  <c r="O46" i="2"/>
  <c r="M46" i="2"/>
  <c r="L46" i="2"/>
  <c r="K46" i="2"/>
  <c r="I46" i="2"/>
  <c r="H46" i="2"/>
  <c r="G46" i="2"/>
  <c r="Q45" i="2"/>
  <c r="P45" i="2"/>
  <c r="O45" i="2"/>
  <c r="M45" i="2"/>
  <c r="L45" i="2"/>
  <c r="K45" i="2"/>
  <c r="I45" i="2"/>
  <c r="H45" i="2"/>
  <c r="G45" i="2"/>
  <c r="Q44" i="2"/>
  <c r="P44" i="2"/>
  <c r="O44" i="2"/>
  <c r="M44" i="2"/>
  <c r="L44" i="2"/>
  <c r="K44" i="2"/>
  <c r="I44" i="2"/>
  <c r="H44" i="2"/>
  <c r="G44" i="2"/>
  <c r="Q43" i="2"/>
  <c r="P43" i="2"/>
  <c r="O43" i="2"/>
  <c r="M43" i="2"/>
  <c r="L43" i="2"/>
  <c r="K43" i="2"/>
  <c r="I43" i="2"/>
  <c r="H43" i="2"/>
  <c r="G43" i="2"/>
  <c r="Q42" i="2"/>
  <c r="P42" i="2"/>
  <c r="O42" i="2"/>
  <c r="M42" i="2"/>
  <c r="L42" i="2"/>
  <c r="K42" i="2"/>
  <c r="I42" i="2"/>
  <c r="H42" i="2"/>
  <c r="G42" i="2"/>
  <c r="Q41" i="2"/>
  <c r="P41" i="2"/>
  <c r="O41" i="2"/>
  <c r="M41" i="2"/>
  <c r="L41" i="2"/>
  <c r="K41" i="2"/>
  <c r="I41" i="2"/>
  <c r="H41" i="2"/>
  <c r="G41" i="2"/>
  <c r="Q40" i="2"/>
  <c r="P40" i="2"/>
  <c r="O40" i="2"/>
  <c r="M40" i="2"/>
  <c r="L40" i="2"/>
  <c r="K40" i="2"/>
  <c r="I40" i="2"/>
  <c r="H40" i="2"/>
  <c r="G40" i="2"/>
  <c r="Q39" i="2"/>
  <c r="P39" i="2"/>
  <c r="O39" i="2"/>
  <c r="M39" i="2"/>
  <c r="L39" i="2"/>
  <c r="K39" i="2"/>
  <c r="I39" i="2"/>
  <c r="H39" i="2"/>
  <c r="G39" i="2"/>
  <c r="Q38" i="2"/>
  <c r="P38" i="2"/>
  <c r="O38" i="2"/>
  <c r="M38" i="2"/>
  <c r="L38" i="2"/>
  <c r="K38" i="2"/>
  <c r="I38" i="2"/>
  <c r="H38" i="2"/>
  <c r="G38" i="2"/>
  <c r="Q37" i="2"/>
  <c r="P37" i="2"/>
  <c r="O37" i="2"/>
  <c r="M37" i="2"/>
  <c r="L37" i="2"/>
  <c r="K37" i="2"/>
  <c r="I37" i="2"/>
  <c r="H37" i="2"/>
  <c r="G37" i="2"/>
  <c r="Q36" i="2"/>
  <c r="P36" i="2"/>
  <c r="O36" i="2"/>
  <c r="M36" i="2"/>
  <c r="L36" i="2"/>
  <c r="K36" i="2"/>
  <c r="I36" i="2"/>
  <c r="H36" i="2"/>
  <c r="G36" i="2"/>
  <c r="Q35" i="2"/>
  <c r="P35" i="2"/>
  <c r="O35" i="2"/>
  <c r="M35" i="2"/>
  <c r="L35" i="2"/>
  <c r="K35" i="2"/>
  <c r="I35" i="2"/>
  <c r="H35" i="2"/>
  <c r="G35" i="2"/>
  <c r="Q34" i="2"/>
  <c r="P34" i="2"/>
  <c r="O34" i="2"/>
  <c r="M34" i="2"/>
  <c r="L34" i="2"/>
  <c r="K34" i="2"/>
  <c r="I34" i="2"/>
  <c r="H34" i="2"/>
  <c r="G34" i="2"/>
  <c r="Q33" i="2"/>
  <c r="P33" i="2"/>
  <c r="O33" i="2"/>
  <c r="M33" i="2"/>
  <c r="L33" i="2"/>
  <c r="K33" i="2"/>
  <c r="I33" i="2"/>
  <c r="H33" i="2"/>
  <c r="G33" i="2"/>
  <c r="Q32" i="2"/>
  <c r="P32" i="2"/>
  <c r="O32" i="2"/>
  <c r="M32" i="2"/>
  <c r="L32" i="2"/>
  <c r="K32" i="2"/>
  <c r="I32" i="2"/>
  <c r="H32" i="2"/>
  <c r="G32" i="2"/>
  <c r="Q31" i="2"/>
  <c r="P31" i="2"/>
  <c r="O31" i="2"/>
  <c r="M31" i="2"/>
  <c r="L31" i="2"/>
  <c r="K31" i="2"/>
  <c r="I31" i="2"/>
  <c r="H31" i="2"/>
  <c r="G31" i="2"/>
  <c r="Q30" i="2"/>
  <c r="P30" i="2"/>
  <c r="O30" i="2"/>
  <c r="M30" i="2"/>
  <c r="L30" i="2"/>
  <c r="K30" i="2"/>
  <c r="I30" i="2"/>
  <c r="H30" i="2"/>
  <c r="G30" i="2"/>
  <c r="Q29" i="2"/>
  <c r="P29" i="2"/>
  <c r="O29" i="2"/>
  <c r="M29" i="2"/>
  <c r="L29" i="2"/>
  <c r="K29" i="2"/>
  <c r="I29" i="2"/>
  <c r="H29" i="2"/>
  <c r="G29" i="2"/>
  <c r="Q28" i="2"/>
  <c r="P28" i="2"/>
  <c r="O28" i="2"/>
  <c r="M28" i="2"/>
  <c r="L28" i="2"/>
  <c r="K28" i="2"/>
  <c r="I28" i="2"/>
  <c r="H28" i="2"/>
  <c r="G28" i="2"/>
  <c r="Q27" i="2"/>
  <c r="P27" i="2"/>
  <c r="O27" i="2"/>
  <c r="M27" i="2"/>
  <c r="L27" i="2"/>
  <c r="K27" i="2"/>
  <c r="I27" i="2"/>
  <c r="H27" i="2"/>
  <c r="G27" i="2"/>
  <c r="Q26" i="2"/>
  <c r="P26" i="2"/>
  <c r="O26" i="2"/>
  <c r="M26" i="2"/>
  <c r="L26" i="2"/>
  <c r="K26" i="2"/>
  <c r="I26" i="2"/>
  <c r="H26" i="2"/>
  <c r="G26" i="2"/>
  <c r="Q25" i="2"/>
  <c r="P25" i="2"/>
  <c r="O25" i="2"/>
  <c r="M25" i="2"/>
  <c r="L25" i="2"/>
  <c r="K25" i="2"/>
  <c r="I25" i="2"/>
  <c r="H25" i="2"/>
  <c r="G25" i="2"/>
  <c r="Q24" i="2"/>
  <c r="P24" i="2"/>
  <c r="O24" i="2"/>
  <c r="M24" i="2"/>
  <c r="L24" i="2"/>
  <c r="K24" i="2"/>
  <c r="I24" i="2"/>
  <c r="H24" i="2"/>
  <c r="G24" i="2"/>
  <c r="Q23" i="2"/>
  <c r="P23" i="2"/>
  <c r="O23" i="2"/>
  <c r="M23" i="2"/>
  <c r="L23" i="2"/>
  <c r="K23" i="2"/>
  <c r="I23" i="2"/>
  <c r="H23" i="2"/>
  <c r="G23" i="2"/>
  <c r="Q22" i="2"/>
  <c r="P22" i="2"/>
  <c r="O22" i="2"/>
  <c r="M22" i="2"/>
  <c r="L22" i="2"/>
  <c r="K22" i="2"/>
  <c r="I22" i="2"/>
  <c r="H22" i="2"/>
  <c r="G22" i="2"/>
  <c r="Q21" i="2"/>
  <c r="P21" i="2"/>
  <c r="O21" i="2"/>
  <c r="M21" i="2"/>
  <c r="L21" i="2"/>
  <c r="K21" i="2"/>
  <c r="I21" i="2"/>
  <c r="H21" i="2"/>
  <c r="G21" i="2"/>
  <c r="Q20" i="2"/>
  <c r="P20" i="2"/>
  <c r="O20" i="2"/>
  <c r="M20" i="2"/>
  <c r="L20" i="2"/>
  <c r="K20" i="2"/>
  <c r="I20" i="2"/>
  <c r="H20" i="2"/>
  <c r="G20" i="2"/>
  <c r="Q19" i="2"/>
  <c r="P19" i="2"/>
  <c r="O19" i="2"/>
  <c r="M19" i="2"/>
  <c r="L19" i="2"/>
  <c r="K19" i="2"/>
  <c r="I19" i="2"/>
  <c r="H19" i="2"/>
  <c r="G19" i="2"/>
  <c r="Q18" i="2"/>
  <c r="P18" i="2"/>
  <c r="O18" i="2"/>
  <c r="M18" i="2"/>
  <c r="L18" i="2"/>
  <c r="K18" i="2"/>
  <c r="I18" i="2"/>
  <c r="H18" i="2"/>
  <c r="G18" i="2"/>
  <c r="Q17" i="2"/>
  <c r="P17" i="2"/>
  <c r="O17" i="2"/>
  <c r="M17" i="2"/>
  <c r="L17" i="2"/>
  <c r="K17" i="2"/>
  <c r="I17" i="2"/>
  <c r="H17" i="2"/>
  <c r="G17" i="2"/>
  <c r="Q16" i="2"/>
  <c r="P16" i="2"/>
  <c r="O16" i="2"/>
  <c r="M16" i="2"/>
  <c r="L16" i="2"/>
  <c r="K16" i="2"/>
  <c r="I16" i="2"/>
  <c r="H16" i="2"/>
  <c r="G16" i="2"/>
  <c r="Q15" i="2"/>
  <c r="P15" i="2"/>
  <c r="O15" i="2"/>
  <c r="M15" i="2"/>
  <c r="L15" i="2"/>
  <c r="K15" i="2"/>
  <c r="I15" i="2"/>
  <c r="H15" i="2"/>
  <c r="G15" i="2"/>
  <c r="Q14" i="2"/>
  <c r="P14" i="2"/>
  <c r="O14" i="2"/>
  <c r="M14" i="2"/>
  <c r="L14" i="2"/>
  <c r="K14" i="2"/>
  <c r="I14" i="2"/>
  <c r="H14" i="2"/>
  <c r="G14" i="2"/>
  <c r="Q13" i="2"/>
  <c r="P13" i="2"/>
  <c r="O13" i="2"/>
  <c r="M13" i="2"/>
  <c r="L13" i="2"/>
  <c r="K13" i="2"/>
  <c r="I13" i="2"/>
  <c r="H13" i="2"/>
  <c r="G13" i="2"/>
  <c r="Q12" i="2"/>
  <c r="P12" i="2"/>
  <c r="O12" i="2"/>
  <c r="M12" i="2"/>
  <c r="L12" i="2"/>
  <c r="K12" i="2"/>
  <c r="I12" i="2"/>
  <c r="H12" i="2"/>
  <c r="G12" i="2"/>
  <c r="Q11" i="2"/>
  <c r="P11" i="2"/>
  <c r="O11" i="2"/>
  <c r="M11" i="2"/>
  <c r="L11" i="2"/>
  <c r="K11" i="2"/>
  <c r="I11" i="2"/>
  <c r="H11" i="2"/>
  <c r="G11" i="2"/>
  <c r="Q10" i="2"/>
  <c r="P10" i="2"/>
  <c r="O10" i="2"/>
  <c r="M10" i="2"/>
  <c r="L10" i="2"/>
  <c r="K10" i="2"/>
  <c r="I10" i="2"/>
  <c r="H10" i="2"/>
  <c r="G10" i="2"/>
  <c r="Q9" i="2"/>
  <c r="P9" i="2"/>
  <c r="O9" i="2"/>
  <c r="M9" i="2"/>
  <c r="L9" i="2"/>
  <c r="K9" i="2"/>
  <c r="I9" i="2"/>
  <c r="H9" i="2"/>
  <c r="G9" i="2"/>
  <c r="Q8" i="2"/>
  <c r="P8" i="2"/>
  <c r="O8" i="2"/>
  <c r="M8" i="2"/>
  <c r="L8" i="2"/>
  <c r="K8" i="2"/>
  <c r="I8" i="2"/>
  <c r="H8" i="2"/>
  <c r="G8" i="2"/>
  <c r="Q7" i="2"/>
  <c r="P7" i="2"/>
  <c r="O7" i="2"/>
  <c r="M7" i="2"/>
  <c r="L7" i="2"/>
  <c r="K7" i="2"/>
  <c r="I7" i="2"/>
  <c r="H7" i="2"/>
  <c r="G7" i="2"/>
  <c r="Q6" i="2"/>
  <c r="P6" i="2"/>
  <c r="O6" i="2"/>
  <c r="M6" i="2"/>
  <c r="L6" i="2"/>
  <c r="K6" i="2"/>
  <c r="I6" i="2"/>
  <c r="H6" i="2"/>
  <c r="G6" i="2"/>
  <c r="Q5" i="2"/>
  <c r="P5" i="2"/>
  <c r="O5" i="2"/>
  <c r="M5" i="2"/>
  <c r="L5" i="2"/>
  <c r="K5" i="2"/>
  <c r="I5" i="2"/>
  <c r="H5" i="2"/>
  <c r="G5" i="2"/>
  <c r="Q4" i="2"/>
  <c r="P4" i="2"/>
  <c r="O4" i="2"/>
  <c r="M4" i="2"/>
  <c r="L4" i="2"/>
  <c r="K4" i="2"/>
  <c r="I4" i="2"/>
  <c r="H4" i="2"/>
  <c r="G4" i="2"/>
  <c r="X4" i="2" l="1"/>
  <c r="R5" i="2" l="1"/>
  <c r="A14" i="4" l="1"/>
  <c r="AW12" i="4" s="1"/>
  <c r="AB637" i="2" l="1"/>
  <c r="AB636" i="2"/>
  <c r="AB635" i="2"/>
  <c r="AB634" i="2"/>
  <c r="AB633" i="2"/>
  <c r="AB632" i="2"/>
  <c r="AB631" i="2"/>
  <c r="AB630" i="2"/>
  <c r="AB629" i="2"/>
  <c r="AB628" i="2"/>
  <c r="AB627" i="2"/>
  <c r="AB626" i="2"/>
  <c r="AB625" i="2"/>
  <c r="AB624" i="2"/>
  <c r="AB623" i="2"/>
  <c r="AB622" i="2"/>
  <c r="AB621" i="2"/>
  <c r="AB620" i="2"/>
  <c r="AB619" i="2"/>
  <c r="AB618" i="2"/>
  <c r="AB617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AB602" i="2"/>
  <c r="Y602" i="2"/>
  <c r="X602" i="2"/>
  <c r="W602" i="2"/>
  <c r="AB601" i="2"/>
  <c r="Y601" i="2"/>
  <c r="X601" i="2"/>
  <c r="W601" i="2"/>
  <c r="AB600" i="2"/>
  <c r="Y600" i="2"/>
  <c r="X600" i="2"/>
  <c r="W600" i="2"/>
  <c r="AB599" i="2"/>
  <c r="Y599" i="2"/>
  <c r="X599" i="2"/>
  <c r="W599" i="2"/>
  <c r="AB598" i="2"/>
  <c r="Y598" i="2"/>
  <c r="X598" i="2"/>
  <c r="W598" i="2"/>
  <c r="AB597" i="2"/>
  <c r="Y597" i="2"/>
  <c r="X597" i="2"/>
  <c r="W597" i="2"/>
  <c r="AB596" i="2"/>
  <c r="Y596" i="2"/>
  <c r="X596" i="2"/>
  <c r="W596" i="2"/>
  <c r="AB595" i="2"/>
  <c r="Y595" i="2"/>
  <c r="X595" i="2"/>
  <c r="W595" i="2"/>
  <c r="AB594" i="2"/>
  <c r="Y594" i="2"/>
  <c r="X594" i="2"/>
  <c r="W594" i="2"/>
  <c r="AB593" i="2"/>
  <c r="Y593" i="2"/>
  <c r="X593" i="2"/>
  <c r="W593" i="2"/>
  <c r="AB592" i="2"/>
  <c r="Y592" i="2"/>
  <c r="X592" i="2"/>
  <c r="W592" i="2"/>
  <c r="AB591" i="2"/>
  <c r="Y591" i="2"/>
  <c r="X591" i="2"/>
  <c r="W591" i="2"/>
  <c r="AB590" i="2"/>
  <c r="Y590" i="2"/>
  <c r="X590" i="2"/>
  <c r="W590" i="2"/>
  <c r="AB589" i="2"/>
  <c r="Y589" i="2"/>
  <c r="X589" i="2"/>
  <c r="W589" i="2"/>
  <c r="AB588" i="2"/>
  <c r="Y588" i="2"/>
  <c r="X588" i="2"/>
  <c r="W588" i="2"/>
  <c r="AB587" i="2"/>
  <c r="Y587" i="2"/>
  <c r="X587" i="2"/>
  <c r="W587" i="2"/>
  <c r="AB586" i="2"/>
  <c r="Y586" i="2"/>
  <c r="X586" i="2"/>
  <c r="W586" i="2"/>
  <c r="AB585" i="2"/>
  <c r="Y585" i="2"/>
  <c r="X585" i="2"/>
  <c r="W585" i="2"/>
  <c r="AB584" i="2"/>
  <c r="Y584" i="2"/>
  <c r="X584" i="2"/>
  <c r="W584" i="2"/>
  <c r="AB583" i="2"/>
  <c r="Y583" i="2"/>
  <c r="X583" i="2"/>
  <c r="W583" i="2"/>
  <c r="AB582" i="2"/>
  <c r="Y582" i="2"/>
  <c r="X582" i="2"/>
  <c r="W582" i="2"/>
  <c r="W580" i="2"/>
  <c r="AL7" i="4" l="1"/>
  <c r="L3" i="4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L8" i="4" l="1"/>
  <c r="AL9" i="4" s="1"/>
  <c r="AL10" i="4" s="1"/>
  <c r="AL11" i="4" s="1"/>
  <c r="AL12" i="4" s="1"/>
  <c r="AL13" i="4" s="1"/>
  <c r="AL14" i="4" s="1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AL36" i="4" s="1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L49" i="4" s="1"/>
  <c r="AL50" i="4" s="1"/>
  <c r="AL51" i="4" s="1"/>
  <c r="AL52" i="4" s="1"/>
  <c r="AL53" i="4" s="1"/>
  <c r="AL54" i="4" s="1"/>
  <c r="AL55" i="4" s="1"/>
  <c r="AL56" i="4" s="1"/>
  <c r="AL57" i="4" s="1"/>
  <c r="AL58" i="4" s="1"/>
  <c r="AL59" i="4" s="1"/>
  <c r="AL60" i="4" s="1"/>
  <c r="AL61" i="4" s="1"/>
  <c r="AL62" i="4" s="1"/>
  <c r="AL63" i="4" s="1"/>
  <c r="AL64" i="4" s="1"/>
  <c r="AL65" i="4" s="1"/>
  <c r="AL66" i="4" s="1"/>
  <c r="AL67" i="4" s="1"/>
  <c r="AL68" i="4" s="1"/>
  <c r="AL69" i="4" s="1"/>
  <c r="AL70" i="4" s="1"/>
  <c r="AL71" i="4" s="1"/>
  <c r="AL72" i="4" s="1"/>
  <c r="AL73" i="4" s="1"/>
  <c r="AL74" i="4" s="1"/>
  <c r="AL75" i="4" s="1"/>
  <c r="AL76" i="4" s="1"/>
  <c r="AL77" i="4" s="1"/>
  <c r="AL78" i="4" s="1"/>
  <c r="AL79" i="4" s="1"/>
  <c r="AL80" i="4" s="1"/>
  <c r="AL81" i="4" s="1"/>
  <c r="AL82" i="4" s="1"/>
  <c r="AL83" i="4" s="1"/>
  <c r="AL84" i="4" s="1"/>
  <c r="AL85" i="4" s="1"/>
  <c r="AL86" i="4" s="1"/>
  <c r="AL87" i="4" s="1"/>
  <c r="AL88" i="4" s="1"/>
  <c r="AL89" i="4" s="1"/>
  <c r="AL90" i="4" s="1"/>
  <c r="AL91" i="4" s="1"/>
  <c r="AL92" i="4" s="1"/>
  <c r="AL93" i="4" s="1"/>
  <c r="AL94" i="4" s="1"/>
  <c r="AL95" i="4" s="1"/>
  <c r="AL96" i="4" s="1"/>
  <c r="AL97" i="4" s="1"/>
  <c r="AL98" i="4" s="1"/>
  <c r="AL99" i="4" s="1"/>
  <c r="AL100" i="4" s="1"/>
  <c r="AL101" i="4" s="1"/>
  <c r="AL102" i="4" s="1"/>
  <c r="AL103" i="4" s="1"/>
  <c r="AL104" i="4" s="1"/>
  <c r="AL105" i="4" s="1"/>
  <c r="AL106" i="4" s="1"/>
  <c r="AL107" i="4" s="1"/>
  <c r="AL108" i="4" s="1"/>
  <c r="AL109" i="4" s="1"/>
  <c r="AL110" i="4" s="1"/>
  <c r="AL111" i="4" s="1"/>
  <c r="AL112" i="4" s="1"/>
  <c r="AL113" i="4" s="1"/>
  <c r="AL114" i="4" s="1"/>
  <c r="AL115" i="4" s="1"/>
  <c r="AL116" i="4" s="1"/>
  <c r="AL117" i="4" s="1"/>
  <c r="AL118" i="4" s="1"/>
  <c r="AL119" i="4" s="1"/>
  <c r="AL120" i="4" s="1"/>
  <c r="AL121" i="4" s="1"/>
  <c r="AL122" i="4" s="1"/>
  <c r="AL123" i="4" s="1"/>
  <c r="AL124" i="4" s="1"/>
  <c r="AL125" i="4" s="1"/>
  <c r="AL126" i="4" s="1"/>
  <c r="AL127" i="4" s="1"/>
  <c r="AL128" i="4" s="1"/>
  <c r="AL129" i="4" s="1"/>
  <c r="AL130" i="4" s="1"/>
  <c r="AL131" i="4" s="1"/>
  <c r="AL132" i="4" s="1"/>
  <c r="AL133" i="4" s="1"/>
  <c r="AL134" i="4" s="1"/>
  <c r="AL135" i="4" s="1"/>
  <c r="AL136" i="4" s="1"/>
  <c r="AL137" i="4" s="1"/>
  <c r="AL138" i="4" s="1"/>
  <c r="AL139" i="4" s="1"/>
  <c r="AL140" i="4" s="1"/>
  <c r="AL141" i="4" s="1"/>
  <c r="AL142" i="4" s="1"/>
  <c r="AL143" i="4" s="1"/>
  <c r="AL144" i="4" s="1"/>
  <c r="AL145" i="4" s="1"/>
  <c r="AL146" i="4" s="1"/>
  <c r="AL147" i="4" s="1"/>
  <c r="AL148" i="4" s="1"/>
  <c r="AL149" i="4" s="1"/>
  <c r="AL150" i="4" s="1"/>
  <c r="AL151" i="4" s="1"/>
  <c r="AL152" i="4" s="1"/>
  <c r="AL153" i="4" s="1"/>
  <c r="AL154" i="4" s="1"/>
  <c r="AL155" i="4" s="1"/>
  <c r="AL156" i="4" s="1"/>
  <c r="AL157" i="4" s="1"/>
  <c r="AL158" i="4" s="1"/>
  <c r="AL159" i="4" s="1"/>
  <c r="AL160" i="4" s="1"/>
  <c r="AL161" i="4" s="1"/>
  <c r="AL162" i="4" s="1"/>
  <c r="AL163" i="4" s="1"/>
  <c r="AL164" i="4" s="1"/>
  <c r="AL165" i="4" s="1"/>
  <c r="AL166" i="4" s="1"/>
  <c r="AL167" i="4" s="1"/>
  <c r="AL168" i="4" s="1"/>
  <c r="AL169" i="4" s="1"/>
  <c r="AL170" i="4" s="1"/>
  <c r="AL171" i="4" s="1"/>
  <c r="AL172" i="4" s="1"/>
  <c r="AL173" i="4" s="1"/>
  <c r="AL174" i="4" s="1"/>
  <c r="AL175" i="4" s="1"/>
  <c r="AL176" i="4" s="1"/>
  <c r="AL177" i="4" s="1"/>
  <c r="AL178" i="4" s="1"/>
  <c r="AL179" i="4" s="1"/>
  <c r="AL180" i="4" s="1"/>
  <c r="AL181" i="4" s="1"/>
  <c r="AL182" i="4" s="1"/>
  <c r="AL183" i="4" s="1"/>
  <c r="AL184" i="4" s="1"/>
  <c r="AL185" i="4" s="1"/>
  <c r="AL186" i="4" s="1"/>
  <c r="AL187" i="4" s="1"/>
  <c r="AL188" i="4" s="1"/>
  <c r="AL189" i="4" s="1"/>
  <c r="AL190" i="4" s="1"/>
  <c r="AL191" i="4" s="1"/>
  <c r="AL192" i="4" s="1"/>
  <c r="AL193" i="4" s="1"/>
  <c r="AL194" i="4" s="1"/>
  <c r="AL195" i="4" s="1"/>
  <c r="AL196" i="4" s="1"/>
  <c r="AL197" i="4" s="1"/>
  <c r="AL198" i="4" s="1"/>
  <c r="AL199" i="4" s="1"/>
  <c r="AL200" i="4" s="1"/>
  <c r="AL201" i="4" s="1"/>
  <c r="AL202" i="4" s="1"/>
  <c r="AL203" i="4" s="1"/>
  <c r="AL204" i="4" s="1"/>
  <c r="AL205" i="4" s="1"/>
  <c r="AL206" i="4" s="1"/>
  <c r="AL207" i="4" s="1"/>
  <c r="AL208" i="4" s="1"/>
  <c r="AL209" i="4" s="1"/>
  <c r="AL210" i="4" s="1"/>
  <c r="AL211" i="4" s="1"/>
  <c r="AL212" i="4" s="1"/>
  <c r="AL213" i="4" s="1"/>
  <c r="AL214" i="4" s="1"/>
  <c r="AL215" i="4" s="1"/>
  <c r="AL216" i="4" s="1"/>
  <c r="AL217" i="4" s="1"/>
  <c r="AL218" i="4" s="1"/>
  <c r="AL219" i="4" s="1"/>
  <c r="AL220" i="4" s="1"/>
  <c r="AL221" i="4" s="1"/>
  <c r="AL222" i="4" s="1"/>
  <c r="AL223" i="4" s="1"/>
  <c r="AL224" i="4" s="1"/>
  <c r="AL225" i="4" s="1"/>
  <c r="AL226" i="4" s="1"/>
  <c r="AL227" i="4" s="1"/>
  <c r="AL228" i="4" s="1"/>
  <c r="AL229" i="4" s="1"/>
  <c r="AL230" i="4" s="1"/>
  <c r="AL231" i="4" s="1"/>
  <c r="AL232" i="4" s="1"/>
  <c r="AL233" i="4" s="1"/>
  <c r="AL234" i="4" s="1"/>
  <c r="AL235" i="4" s="1"/>
  <c r="AL236" i="4" s="1"/>
  <c r="AL237" i="4" s="1"/>
  <c r="AL238" i="4" s="1"/>
  <c r="AL239" i="4" s="1"/>
  <c r="AL240" i="4" s="1"/>
  <c r="AL241" i="4" s="1"/>
  <c r="AL242" i="4" s="1"/>
  <c r="AL243" i="4" s="1"/>
  <c r="AL244" i="4" s="1"/>
  <c r="AL245" i="4" s="1"/>
  <c r="AL246" i="4" s="1"/>
  <c r="AL247" i="4" s="1"/>
  <c r="AL248" i="4" s="1"/>
  <c r="AL249" i="4" s="1"/>
  <c r="AL250" i="4" s="1"/>
  <c r="AL251" i="4" s="1"/>
  <c r="AL252" i="4" s="1"/>
  <c r="AL253" i="4" s="1"/>
  <c r="AL254" i="4" s="1"/>
  <c r="AL255" i="4" s="1"/>
  <c r="AL256" i="4" s="1"/>
  <c r="AL257" i="4" s="1"/>
  <c r="AL258" i="4" s="1"/>
  <c r="AL259" i="4" s="1"/>
  <c r="AL260" i="4" s="1"/>
  <c r="AL261" i="4" s="1"/>
  <c r="AL262" i="4" s="1"/>
  <c r="AL263" i="4" s="1"/>
  <c r="AL264" i="4" s="1"/>
  <c r="AL265" i="4" s="1"/>
  <c r="AL266" i="4" s="1"/>
  <c r="AL267" i="4" s="1"/>
  <c r="AL268" i="4" s="1"/>
  <c r="AL269" i="4" s="1"/>
  <c r="AL270" i="4" s="1"/>
  <c r="AL271" i="4" s="1"/>
  <c r="AL272" i="4" s="1"/>
  <c r="AL273" i="4" s="1"/>
  <c r="AL274" i="4" s="1"/>
  <c r="AL275" i="4" s="1"/>
  <c r="AL276" i="4" s="1"/>
  <c r="AL277" i="4" s="1"/>
  <c r="AL278" i="4" s="1"/>
  <c r="AL279" i="4" s="1"/>
  <c r="AL280" i="4" s="1"/>
  <c r="AL281" i="4" s="1"/>
  <c r="AL282" i="4" s="1"/>
  <c r="AL283" i="4" s="1"/>
  <c r="AL284" i="4" s="1"/>
  <c r="AL285" i="4" s="1"/>
  <c r="AL286" i="4" s="1"/>
  <c r="AL287" i="4" s="1"/>
  <c r="AL288" i="4" s="1"/>
  <c r="AL289" i="4" s="1"/>
  <c r="AL290" i="4" s="1"/>
  <c r="AL291" i="4" s="1"/>
  <c r="AL292" i="4" s="1"/>
  <c r="AL293" i="4" s="1"/>
  <c r="AL294" i="4" s="1"/>
  <c r="AL295" i="4" s="1"/>
  <c r="AL296" i="4" s="1"/>
  <c r="AL297" i="4" s="1"/>
  <c r="AL298" i="4" s="1"/>
  <c r="AL299" i="4" s="1"/>
  <c r="AL300" i="4" s="1"/>
  <c r="AL301" i="4" s="1"/>
  <c r="AL302" i="4" s="1"/>
  <c r="AL303" i="4" s="1"/>
  <c r="AL304" i="4" s="1"/>
  <c r="AL305" i="4" s="1"/>
  <c r="AL306" i="4" s="1"/>
  <c r="AL307" i="4" s="1"/>
  <c r="AL308" i="4" s="1"/>
  <c r="AL309" i="4" s="1"/>
  <c r="AL310" i="4" s="1"/>
  <c r="AL311" i="4" s="1"/>
  <c r="AL312" i="4" s="1"/>
  <c r="AL313" i="4" s="1"/>
  <c r="AL314" i="4" s="1"/>
  <c r="AL315" i="4" s="1"/>
  <c r="AL316" i="4" s="1"/>
  <c r="AL317" i="4" s="1"/>
  <c r="AL318" i="4" s="1"/>
  <c r="AL319" i="4" s="1"/>
  <c r="AL320" i="4" s="1"/>
  <c r="AL321" i="4" s="1"/>
  <c r="AL322" i="4" s="1"/>
  <c r="AL323" i="4" s="1"/>
  <c r="AL324" i="4" s="1"/>
  <c r="AL325" i="4" s="1"/>
  <c r="AL326" i="4" s="1"/>
  <c r="AL327" i="4" s="1"/>
  <c r="AL328" i="4" s="1"/>
  <c r="AL329" i="4" s="1"/>
  <c r="AL330" i="4" s="1"/>
  <c r="AL331" i="4" s="1"/>
  <c r="AL332" i="4" s="1"/>
  <c r="AL333" i="4" s="1"/>
  <c r="AL334" i="4" s="1"/>
  <c r="AL335" i="4" s="1"/>
  <c r="AL336" i="4" s="1"/>
  <c r="AL337" i="4" s="1"/>
  <c r="AL338" i="4" s="1"/>
  <c r="AL339" i="4" s="1"/>
  <c r="AL340" i="4" s="1"/>
  <c r="AL341" i="4" s="1"/>
  <c r="AL342" i="4" s="1"/>
  <c r="AL343" i="4" s="1"/>
  <c r="AL344" i="4" s="1"/>
  <c r="AL345" i="4" s="1"/>
  <c r="AL346" i="4" s="1"/>
  <c r="AL347" i="4" s="1"/>
  <c r="AL348" i="4" s="1"/>
  <c r="AL349" i="4" s="1"/>
  <c r="AL350" i="4" s="1"/>
  <c r="AL351" i="4" s="1"/>
  <c r="AL352" i="4" s="1"/>
  <c r="AL353" i="4" s="1"/>
  <c r="AL354" i="4" s="1"/>
  <c r="AL355" i="4" s="1"/>
  <c r="AL356" i="4" s="1"/>
  <c r="AL357" i="4" s="1"/>
  <c r="AL358" i="4" s="1"/>
  <c r="AL359" i="4" s="1"/>
  <c r="AL360" i="4" s="1"/>
  <c r="AL361" i="4" s="1"/>
  <c r="AL362" i="4" s="1"/>
  <c r="AL363" i="4" s="1"/>
  <c r="AL364" i="4" s="1"/>
  <c r="AL365" i="4" s="1"/>
  <c r="AL366" i="4" s="1"/>
  <c r="AL367" i="4" s="1"/>
  <c r="AL368" i="4" s="1"/>
  <c r="AL369" i="4" s="1"/>
  <c r="AL370" i="4" s="1"/>
  <c r="AL371" i="4" s="1"/>
  <c r="AL372" i="4" s="1"/>
  <c r="AL373" i="4" s="1"/>
  <c r="AL374" i="4" s="1"/>
  <c r="AL375" i="4" s="1"/>
  <c r="AL376" i="4" s="1"/>
  <c r="AL377" i="4" s="1"/>
  <c r="AL378" i="4" s="1"/>
  <c r="AL379" i="4" s="1"/>
  <c r="AL380" i="4" s="1"/>
  <c r="AL381" i="4" s="1"/>
  <c r="AL382" i="4" s="1"/>
  <c r="AL383" i="4" s="1"/>
  <c r="AL384" i="4" s="1"/>
  <c r="AL385" i="4" s="1"/>
  <c r="AL386" i="4" s="1"/>
  <c r="AL387" i="4" s="1"/>
  <c r="AL388" i="4" s="1"/>
  <c r="AL389" i="4" s="1"/>
  <c r="AL390" i="4" s="1"/>
  <c r="AL391" i="4" s="1"/>
  <c r="AL392" i="4" s="1"/>
  <c r="AL393" i="4" s="1"/>
  <c r="AL394" i="4" s="1"/>
  <c r="AL395" i="4" s="1"/>
  <c r="AL396" i="4" s="1"/>
  <c r="AL397" i="4" s="1"/>
  <c r="AL398" i="4" s="1"/>
  <c r="AL399" i="4" s="1"/>
  <c r="AL400" i="4" s="1"/>
  <c r="AL401" i="4" s="1"/>
  <c r="AL402" i="4" s="1"/>
  <c r="AL403" i="4" s="1"/>
  <c r="AL404" i="4" s="1"/>
  <c r="AL405" i="4" s="1"/>
  <c r="AL406" i="4" s="1"/>
  <c r="AL407" i="4" s="1"/>
  <c r="AL408" i="4" s="1"/>
  <c r="AL409" i="4" s="1"/>
  <c r="AL410" i="4" s="1"/>
  <c r="AL411" i="4" s="1"/>
  <c r="AL412" i="4" s="1"/>
  <c r="AL413" i="4" s="1"/>
  <c r="AL414" i="4" s="1"/>
  <c r="AL415" i="4" s="1"/>
  <c r="AL416" i="4" s="1"/>
  <c r="AL417" i="4" s="1"/>
  <c r="AL418" i="4" s="1"/>
  <c r="AL419" i="4" s="1"/>
  <c r="AL420" i="4" s="1"/>
  <c r="AL421" i="4" s="1"/>
  <c r="AL422" i="4" s="1"/>
  <c r="AL423" i="4" s="1"/>
  <c r="AL424" i="4" s="1"/>
  <c r="AL425" i="4" s="1"/>
  <c r="AL426" i="4" s="1"/>
  <c r="AL427" i="4" s="1"/>
  <c r="AL428" i="4" s="1"/>
  <c r="AL429" i="4" s="1"/>
  <c r="AL430" i="4" s="1"/>
  <c r="AL431" i="4" s="1"/>
  <c r="AL432" i="4" s="1"/>
  <c r="AL433" i="4" s="1"/>
  <c r="AL434" i="4" s="1"/>
  <c r="AL435" i="4" s="1"/>
  <c r="AL436" i="4" s="1"/>
  <c r="AL437" i="4" s="1"/>
  <c r="AL438" i="4" s="1"/>
  <c r="AL439" i="4" s="1"/>
  <c r="AL440" i="4" s="1"/>
  <c r="AL441" i="4" s="1"/>
  <c r="AL442" i="4" s="1"/>
  <c r="AL443" i="4" s="1"/>
  <c r="AL444" i="4" s="1"/>
  <c r="AL445" i="4" s="1"/>
  <c r="AL446" i="4" s="1"/>
  <c r="AL447" i="4" s="1"/>
  <c r="AL448" i="4" s="1"/>
  <c r="AL449" i="4" s="1"/>
  <c r="AL450" i="4" s="1"/>
  <c r="AL451" i="4" s="1"/>
  <c r="AL452" i="4" s="1"/>
  <c r="AL453" i="4" s="1"/>
  <c r="AL454" i="4" s="1"/>
  <c r="AL455" i="4" s="1"/>
  <c r="AL456" i="4" s="1"/>
  <c r="AL457" i="4" s="1"/>
  <c r="AL458" i="4" s="1"/>
  <c r="AL459" i="4" s="1"/>
  <c r="AL460" i="4" s="1"/>
  <c r="AL461" i="4" s="1"/>
  <c r="AL462" i="4" s="1"/>
  <c r="AL463" i="4" s="1"/>
  <c r="AL464" i="4" s="1"/>
  <c r="AL465" i="4" s="1"/>
  <c r="AL466" i="4" s="1"/>
  <c r="AL467" i="4" s="1"/>
  <c r="AL468" i="4" s="1"/>
  <c r="AL469" i="4" s="1"/>
  <c r="AL470" i="4" s="1"/>
  <c r="AL471" i="4" s="1"/>
  <c r="AL472" i="4" s="1"/>
  <c r="AL473" i="4" s="1"/>
  <c r="AL474" i="4" s="1"/>
  <c r="AL475" i="4" s="1"/>
  <c r="AL476" i="4" s="1"/>
  <c r="AL477" i="4" s="1"/>
  <c r="AL478" i="4" s="1"/>
  <c r="AL479" i="4" s="1"/>
  <c r="AL480" i="4" s="1"/>
  <c r="AL481" i="4" s="1"/>
  <c r="AL482" i="4" s="1"/>
  <c r="AL483" i="4" s="1"/>
  <c r="AL484" i="4" s="1"/>
  <c r="AL485" i="4" s="1"/>
  <c r="AL486" i="4" s="1"/>
  <c r="AL487" i="4" s="1"/>
  <c r="AL488" i="4" s="1"/>
  <c r="AL489" i="4" s="1"/>
  <c r="AL490" i="4" s="1"/>
  <c r="AL491" i="4" s="1"/>
  <c r="AL492" i="4" s="1"/>
  <c r="AL493" i="4" s="1"/>
  <c r="AL494" i="4" s="1"/>
  <c r="AL495" i="4" s="1"/>
  <c r="AL496" i="4" s="1"/>
  <c r="AL497" i="4" s="1"/>
  <c r="AL498" i="4" s="1"/>
  <c r="AL499" i="4" s="1"/>
  <c r="AL500" i="4" s="1"/>
  <c r="AL501" i="4" s="1"/>
  <c r="AL502" i="4" s="1"/>
  <c r="AL503" i="4" s="1"/>
  <c r="AL504" i="4" s="1"/>
  <c r="AL505" i="4" s="1"/>
  <c r="AL506" i="4" s="1"/>
  <c r="AL507" i="4" s="1"/>
  <c r="AL508" i="4" s="1"/>
  <c r="AL509" i="4" s="1"/>
  <c r="AL510" i="4" s="1"/>
  <c r="AL511" i="4" s="1"/>
  <c r="AL512" i="4" s="1"/>
  <c r="AL513" i="4" s="1"/>
  <c r="AL514" i="4" s="1"/>
  <c r="AL515" i="4" s="1"/>
  <c r="AL516" i="4" s="1"/>
  <c r="AL517" i="4" s="1"/>
  <c r="AL518" i="4" s="1"/>
  <c r="AL519" i="4" s="1"/>
  <c r="AL520" i="4" s="1"/>
  <c r="AL521" i="4" s="1"/>
  <c r="AL522" i="4" s="1"/>
  <c r="AL523" i="4" s="1"/>
  <c r="AL524" i="4" s="1"/>
  <c r="AL525" i="4" s="1"/>
  <c r="AL526" i="4" s="1"/>
  <c r="AL527" i="4" s="1"/>
  <c r="AL528" i="4" s="1"/>
  <c r="AL529" i="4" s="1"/>
  <c r="AL530" i="4" s="1"/>
  <c r="AL531" i="4" s="1"/>
  <c r="AL532" i="4" s="1"/>
  <c r="AL533" i="4" s="1"/>
  <c r="AL534" i="4" s="1"/>
  <c r="AL535" i="4" s="1"/>
  <c r="AL536" i="4" s="1"/>
  <c r="AL537" i="4" s="1"/>
  <c r="AL538" i="4" s="1"/>
  <c r="AL539" i="4" s="1"/>
  <c r="AL540" i="4" s="1"/>
  <c r="AL541" i="4" s="1"/>
  <c r="AL542" i="4" s="1"/>
  <c r="AL543" i="4" s="1"/>
  <c r="AL544" i="4" s="1"/>
  <c r="AL545" i="4" s="1"/>
  <c r="AL546" i="4" s="1"/>
  <c r="AL547" i="4" s="1"/>
  <c r="AL548" i="4" s="1"/>
  <c r="AL549" i="4" s="1"/>
  <c r="AL550" i="4" s="1"/>
  <c r="AL551" i="4" s="1"/>
  <c r="AL552" i="4" s="1"/>
  <c r="AL553" i="4" s="1"/>
  <c r="AL554" i="4" s="1"/>
  <c r="AL555" i="4" s="1"/>
  <c r="AL556" i="4" s="1"/>
  <c r="AL557" i="4" s="1"/>
  <c r="AL558" i="4" s="1"/>
  <c r="AL559" i="4" s="1"/>
  <c r="AL560" i="4" s="1"/>
  <c r="AL561" i="4" s="1"/>
  <c r="AL562" i="4" s="1"/>
  <c r="AL563" i="4" s="1"/>
  <c r="AL564" i="4" s="1"/>
  <c r="AL565" i="4" s="1"/>
  <c r="AL566" i="4" s="1"/>
  <c r="AL567" i="4" s="1"/>
  <c r="AL568" i="4" s="1"/>
  <c r="AL569" i="4" s="1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" i="4" l="1"/>
  <c r="H7" i="4" s="1"/>
  <c r="C4" i="4"/>
  <c r="G7" i="4"/>
  <c r="BB11" i="4" s="1"/>
  <c r="AB609" i="2"/>
  <c r="N567" i="2"/>
  <c r="J567" i="2"/>
  <c r="R566" i="2"/>
  <c r="N566" i="2"/>
  <c r="J566" i="2"/>
  <c r="R565" i="2"/>
  <c r="N565" i="2"/>
  <c r="R564" i="2"/>
  <c r="J564" i="2"/>
  <c r="R563" i="2"/>
  <c r="N563" i="2"/>
  <c r="J563" i="2"/>
  <c r="R562" i="2"/>
  <c r="J562" i="2"/>
  <c r="R561" i="2"/>
  <c r="N561" i="2"/>
  <c r="J561" i="2"/>
  <c r="R560" i="2"/>
  <c r="J560" i="2"/>
  <c r="R559" i="2"/>
  <c r="N559" i="2"/>
  <c r="J559" i="2"/>
  <c r="R558" i="2"/>
  <c r="J558" i="2"/>
  <c r="R557" i="2"/>
  <c r="N557" i="2"/>
  <c r="J557" i="2"/>
  <c r="R556" i="2"/>
  <c r="J556" i="2"/>
  <c r="R555" i="2"/>
  <c r="N555" i="2"/>
  <c r="J555" i="2"/>
  <c r="R554" i="2"/>
  <c r="J554" i="2"/>
  <c r="R553" i="2"/>
  <c r="N553" i="2"/>
  <c r="J553" i="2"/>
  <c r="R552" i="2"/>
  <c r="J552" i="2"/>
  <c r="R551" i="2"/>
  <c r="N551" i="2"/>
  <c r="J551" i="2"/>
  <c r="N550" i="2"/>
  <c r="J550" i="2"/>
  <c r="R549" i="2"/>
  <c r="J549" i="2"/>
  <c r="R548" i="2"/>
  <c r="N548" i="2"/>
  <c r="J548" i="2"/>
  <c r="R547" i="2"/>
  <c r="R546" i="2"/>
  <c r="N546" i="2"/>
  <c r="J546" i="2"/>
  <c r="R545" i="2"/>
  <c r="N545" i="2"/>
  <c r="J545" i="2"/>
  <c r="R544" i="2"/>
  <c r="N544" i="2"/>
  <c r="R543" i="2"/>
  <c r="R542" i="2"/>
  <c r="J542" i="2"/>
  <c r="R541" i="2"/>
  <c r="N541" i="2"/>
  <c r="J541" i="2"/>
  <c r="R540" i="2"/>
  <c r="N540" i="2"/>
  <c r="J540" i="2"/>
  <c r="R538" i="2"/>
  <c r="R537" i="2"/>
  <c r="R536" i="2"/>
  <c r="N536" i="2"/>
  <c r="J536" i="2"/>
  <c r="R535" i="2"/>
  <c r="N535" i="2"/>
  <c r="J535" i="2"/>
  <c r="R534" i="2"/>
  <c r="N534" i="2"/>
  <c r="J534" i="2"/>
  <c r="R533" i="2"/>
  <c r="R532" i="2"/>
  <c r="N532" i="2"/>
  <c r="J532" i="2"/>
  <c r="R531" i="2"/>
  <c r="N531" i="2"/>
  <c r="J531" i="2"/>
  <c r="R530" i="2"/>
  <c r="N530" i="2"/>
  <c r="J530" i="2"/>
  <c r="R529" i="2"/>
  <c r="R528" i="2"/>
  <c r="N528" i="2"/>
  <c r="J528" i="2"/>
  <c r="R527" i="2"/>
  <c r="N527" i="2"/>
  <c r="J527" i="2"/>
  <c r="R526" i="2"/>
  <c r="N526" i="2"/>
  <c r="R524" i="2"/>
  <c r="N524" i="2"/>
  <c r="J524" i="2"/>
  <c r="R523" i="2"/>
  <c r="N523" i="2"/>
  <c r="J523" i="2"/>
  <c r="R522" i="2"/>
  <c r="N522" i="2"/>
  <c r="J522" i="2"/>
  <c r="R521" i="2"/>
  <c r="R520" i="2"/>
  <c r="N520" i="2"/>
  <c r="J520" i="2"/>
  <c r="R519" i="2"/>
  <c r="N519" i="2"/>
  <c r="J519" i="2"/>
  <c r="R518" i="2"/>
  <c r="R517" i="2"/>
  <c r="R516" i="2"/>
  <c r="N516" i="2"/>
  <c r="J516" i="2"/>
  <c r="R515" i="2"/>
  <c r="N515" i="2"/>
  <c r="J515" i="2"/>
  <c r="R514" i="2"/>
  <c r="R513" i="2"/>
  <c r="R512" i="2"/>
  <c r="N512" i="2"/>
  <c r="J512" i="2"/>
  <c r="R511" i="2"/>
  <c r="N511" i="2"/>
  <c r="J511" i="2"/>
  <c r="R509" i="2"/>
  <c r="R508" i="2"/>
  <c r="N508" i="2"/>
  <c r="R507" i="2"/>
  <c r="N507" i="2"/>
  <c r="J507" i="2"/>
  <c r="J506" i="2"/>
  <c r="R505" i="2"/>
  <c r="N505" i="2"/>
  <c r="J505" i="2"/>
  <c r="R504" i="2"/>
  <c r="N504" i="2"/>
  <c r="J504" i="2"/>
  <c r="R503" i="2"/>
  <c r="N503" i="2"/>
  <c r="J503" i="2"/>
  <c r="R502" i="2"/>
  <c r="J502" i="2"/>
  <c r="R501" i="2"/>
  <c r="N501" i="2"/>
  <c r="J501" i="2"/>
  <c r="R500" i="2"/>
  <c r="N500" i="2"/>
  <c r="J500" i="2"/>
  <c r="R499" i="2"/>
  <c r="N499" i="2"/>
  <c r="J499" i="2"/>
  <c r="R498" i="2"/>
  <c r="J498" i="2"/>
  <c r="R497" i="2"/>
  <c r="J497" i="2"/>
  <c r="R496" i="2"/>
  <c r="N496" i="2"/>
  <c r="J496" i="2"/>
  <c r="R495" i="2"/>
  <c r="N495" i="2"/>
  <c r="J495" i="2"/>
  <c r="R494" i="2"/>
  <c r="J494" i="2"/>
  <c r="R493" i="2"/>
  <c r="N493" i="2"/>
  <c r="J493" i="2"/>
  <c r="R492" i="2"/>
  <c r="N492" i="2"/>
  <c r="J492" i="2"/>
  <c r="R491" i="2"/>
  <c r="N491" i="2"/>
  <c r="J491" i="2"/>
  <c r="R490" i="2"/>
  <c r="J490" i="2"/>
  <c r="R489" i="2"/>
  <c r="N489" i="2"/>
  <c r="J489" i="2"/>
  <c r="R488" i="2"/>
  <c r="N488" i="2"/>
  <c r="J488" i="2"/>
  <c r="R487" i="2"/>
  <c r="N487" i="2"/>
  <c r="J487" i="2"/>
  <c r="R486" i="2"/>
  <c r="R485" i="2"/>
  <c r="J485" i="2"/>
  <c r="R484" i="2"/>
  <c r="N484" i="2"/>
  <c r="J484" i="2"/>
  <c r="R483" i="2"/>
  <c r="N483" i="2"/>
  <c r="J483" i="2"/>
  <c r="R482" i="2"/>
  <c r="R481" i="2"/>
  <c r="N481" i="2"/>
  <c r="J481" i="2"/>
  <c r="R479" i="2"/>
  <c r="N479" i="2"/>
  <c r="J479" i="2"/>
  <c r="R478" i="2"/>
  <c r="R477" i="2"/>
  <c r="N477" i="2"/>
  <c r="J477" i="2"/>
  <c r="R476" i="2"/>
  <c r="N476" i="2"/>
  <c r="J476" i="2"/>
  <c r="R475" i="2"/>
  <c r="N475" i="2"/>
  <c r="J475" i="2"/>
  <c r="R474" i="2"/>
  <c r="R473" i="2"/>
  <c r="N473" i="2"/>
  <c r="J473" i="2"/>
  <c r="R472" i="2"/>
  <c r="N472" i="2"/>
  <c r="J472" i="2"/>
  <c r="R471" i="2"/>
  <c r="N471" i="2"/>
  <c r="J471" i="2"/>
  <c r="R470" i="2"/>
  <c r="R469" i="2"/>
  <c r="N469" i="2"/>
  <c r="J469" i="2"/>
  <c r="R468" i="2"/>
  <c r="N468" i="2"/>
  <c r="J468" i="2"/>
  <c r="R467" i="2"/>
  <c r="N467" i="2"/>
  <c r="J467" i="2"/>
  <c r="R466" i="2"/>
  <c r="N466" i="2"/>
  <c r="J466" i="2"/>
  <c r="R464" i="2"/>
  <c r="J464" i="2"/>
  <c r="R463" i="2"/>
  <c r="N463" i="2"/>
  <c r="J463" i="2"/>
  <c r="R462" i="2"/>
  <c r="N462" i="2"/>
  <c r="J462" i="2"/>
  <c r="R461" i="2"/>
  <c r="N461" i="2"/>
  <c r="J461" i="2"/>
  <c r="R460" i="2"/>
  <c r="N460" i="2"/>
  <c r="J460" i="2"/>
  <c r="R459" i="2"/>
  <c r="N459" i="2"/>
  <c r="J459" i="2"/>
  <c r="R458" i="2"/>
  <c r="N458" i="2"/>
  <c r="J458" i="2"/>
  <c r="R457" i="2"/>
  <c r="N457" i="2"/>
  <c r="J457" i="2"/>
  <c r="R456" i="2"/>
  <c r="N456" i="2"/>
  <c r="J456" i="2"/>
  <c r="R455" i="2"/>
  <c r="N455" i="2"/>
  <c r="R454" i="2"/>
  <c r="N454" i="2"/>
  <c r="J454" i="2"/>
  <c r="R453" i="2"/>
  <c r="N453" i="2"/>
  <c r="J453" i="2"/>
  <c r="R452" i="2"/>
  <c r="N452" i="2"/>
  <c r="J452" i="2"/>
  <c r="R451" i="2"/>
  <c r="N451" i="2"/>
  <c r="J451" i="2"/>
  <c r="R450" i="2"/>
  <c r="R448" i="2"/>
  <c r="N448" i="2"/>
  <c r="J448" i="2"/>
  <c r="R447" i="2"/>
  <c r="N447" i="2"/>
  <c r="J447" i="2"/>
  <c r="R446" i="2"/>
  <c r="R445" i="2"/>
  <c r="N445" i="2"/>
  <c r="J445" i="2"/>
  <c r="R444" i="2"/>
  <c r="N444" i="2"/>
  <c r="J444" i="2"/>
  <c r="R443" i="2"/>
  <c r="N443" i="2"/>
  <c r="J443" i="2"/>
  <c r="R442" i="2"/>
  <c r="R441" i="2"/>
  <c r="N441" i="2"/>
  <c r="J441" i="2"/>
  <c r="R440" i="2"/>
  <c r="N440" i="2"/>
  <c r="J440" i="2"/>
  <c r="R439" i="2"/>
  <c r="N439" i="2"/>
  <c r="J439" i="2"/>
  <c r="R438" i="2"/>
  <c r="N437" i="2"/>
  <c r="J437" i="2"/>
  <c r="R436" i="2"/>
  <c r="N436" i="2"/>
  <c r="J436" i="2"/>
  <c r="R435" i="2"/>
  <c r="N435" i="2"/>
  <c r="J435" i="2"/>
  <c r="R434" i="2"/>
  <c r="R433" i="2"/>
  <c r="N433" i="2"/>
  <c r="J433" i="2"/>
  <c r="R432" i="2"/>
  <c r="N432" i="2"/>
  <c r="J432" i="2"/>
  <c r="R431" i="2"/>
  <c r="N431" i="2"/>
  <c r="J431" i="2"/>
  <c r="R430" i="2"/>
  <c r="N429" i="2"/>
  <c r="J429" i="2"/>
  <c r="R428" i="2"/>
  <c r="N428" i="2"/>
  <c r="J428" i="2"/>
  <c r="R427" i="2"/>
  <c r="N427" i="2"/>
  <c r="J427" i="2"/>
  <c r="R426" i="2"/>
  <c r="R425" i="2"/>
  <c r="N425" i="2"/>
  <c r="J425" i="2"/>
  <c r="R424" i="2"/>
  <c r="N424" i="2"/>
  <c r="J424" i="2"/>
  <c r="R423" i="2"/>
  <c r="N423" i="2"/>
  <c r="J423" i="2"/>
  <c r="R422" i="2"/>
  <c r="N421" i="2"/>
  <c r="J421" i="2"/>
  <c r="R420" i="2"/>
  <c r="N420" i="2"/>
  <c r="J420" i="2"/>
  <c r="R419" i="2"/>
  <c r="N419" i="2"/>
  <c r="J419" i="2"/>
  <c r="R418" i="2"/>
  <c r="R417" i="2"/>
  <c r="N417" i="2"/>
  <c r="J417" i="2"/>
  <c r="R415" i="2"/>
  <c r="R414" i="2"/>
  <c r="R413" i="2"/>
  <c r="J413" i="2"/>
  <c r="R412" i="2"/>
  <c r="N412" i="2"/>
  <c r="J412" i="2"/>
  <c r="R411" i="2"/>
  <c r="R410" i="2"/>
  <c r="R409" i="2"/>
  <c r="J409" i="2"/>
  <c r="R408" i="2"/>
  <c r="N408" i="2"/>
  <c r="J408" i="2"/>
  <c r="R407" i="2"/>
  <c r="R406" i="2"/>
  <c r="R405" i="2"/>
  <c r="J405" i="2"/>
  <c r="R404" i="2"/>
  <c r="N404" i="2"/>
  <c r="J404" i="2"/>
  <c r="R403" i="2"/>
  <c r="R402" i="2"/>
  <c r="R401" i="2"/>
  <c r="J401" i="2"/>
  <c r="R400" i="2"/>
  <c r="N400" i="2"/>
  <c r="J400" i="2"/>
  <c r="R399" i="2"/>
  <c r="R398" i="2"/>
  <c r="R397" i="2"/>
  <c r="J397" i="2"/>
  <c r="R396" i="2"/>
  <c r="N396" i="2"/>
  <c r="J396" i="2"/>
  <c r="R395" i="2"/>
  <c r="R394" i="2"/>
  <c r="R393" i="2"/>
  <c r="J393" i="2"/>
  <c r="R392" i="2"/>
  <c r="N392" i="2"/>
  <c r="J392" i="2"/>
  <c r="R391" i="2"/>
  <c r="R390" i="2"/>
  <c r="R389" i="2"/>
  <c r="R388" i="2"/>
  <c r="J388" i="2"/>
  <c r="R387" i="2"/>
  <c r="N387" i="2"/>
  <c r="J387" i="2"/>
  <c r="R386" i="2"/>
  <c r="N386" i="2"/>
  <c r="J386" i="2"/>
  <c r="R385" i="2"/>
  <c r="N385" i="2"/>
  <c r="J385" i="2"/>
  <c r="R384" i="2"/>
  <c r="R383" i="2"/>
  <c r="N383" i="2"/>
  <c r="J383" i="2"/>
  <c r="R382" i="2"/>
  <c r="N382" i="2"/>
  <c r="J382" i="2"/>
  <c r="R381" i="2"/>
  <c r="N381" i="2"/>
  <c r="R380" i="2"/>
  <c r="R379" i="2"/>
  <c r="N379" i="2"/>
  <c r="J379" i="2"/>
  <c r="R378" i="2"/>
  <c r="N378" i="2"/>
  <c r="J378" i="2"/>
  <c r="R376" i="2"/>
  <c r="R375" i="2"/>
  <c r="N375" i="2"/>
  <c r="J375" i="2"/>
  <c r="R374" i="2"/>
  <c r="N374" i="2"/>
  <c r="J374" i="2"/>
  <c r="R373" i="2"/>
  <c r="N373" i="2"/>
  <c r="J373" i="2"/>
  <c r="R372" i="2"/>
  <c r="R371" i="2"/>
  <c r="J371" i="2"/>
  <c r="R370" i="2"/>
  <c r="N370" i="2"/>
  <c r="J370" i="2"/>
  <c r="R369" i="2"/>
  <c r="N369" i="2"/>
  <c r="J369" i="2"/>
  <c r="J368" i="2"/>
  <c r="R367" i="2"/>
  <c r="N367" i="2"/>
  <c r="J367" i="2"/>
  <c r="R365" i="2"/>
  <c r="J365" i="2"/>
  <c r="R364" i="2"/>
  <c r="N364" i="2"/>
  <c r="J364" i="2"/>
  <c r="R363" i="2"/>
  <c r="R362" i="2"/>
  <c r="N362" i="2"/>
  <c r="J362" i="2"/>
  <c r="R361" i="2"/>
  <c r="J361" i="2"/>
  <c r="R360" i="2"/>
  <c r="N360" i="2"/>
  <c r="R359" i="2"/>
  <c r="R358" i="2"/>
  <c r="N358" i="2"/>
  <c r="J358" i="2"/>
  <c r="R357" i="2"/>
  <c r="N357" i="2"/>
  <c r="J357" i="2"/>
  <c r="R356" i="2"/>
  <c r="N356" i="2"/>
  <c r="R355" i="2"/>
  <c r="J355" i="2"/>
  <c r="R354" i="2"/>
  <c r="N354" i="2"/>
  <c r="J354" i="2"/>
  <c r="R353" i="2"/>
  <c r="N353" i="2"/>
  <c r="J353" i="2"/>
  <c r="R352" i="2"/>
  <c r="N352" i="2"/>
  <c r="R351" i="2"/>
  <c r="J351" i="2"/>
  <c r="R350" i="2"/>
  <c r="N350" i="2"/>
  <c r="J350" i="2"/>
  <c r="R349" i="2"/>
  <c r="N349" i="2"/>
  <c r="J349" i="2"/>
  <c r="R348" i="2"/>
  <c r="N348" i="2"/>
  <c r="R347" i="2"/>
  <c r="J347" i="2"/>
  <c r="R346" i="2"/>
  <c r="N346" i="2"/>
  <c r="J346" i="2"/>
  <c r="R345" i="2"/>
  <c r="N345" i="2"/>
  <c r="J345" i="2"/>
  <c r="R344" i="2"/>
  <c r="N344" i="2"/>
  <c r="R343" i="2"/>
  <c r="J343" i="2"/>
  <c r="R342" i="2"/>
  <c r="N342" i="2"/>
  <c r="J342" i="2"/>
  <c r="R341" i="2"/>
  <c r="N341" i="2"/>
  <c r="J341" i="2"/>
  <c r="R340" i="2"/>
  <c r="N340" i="2"/>
  <c r="R339" i="2"/>
  <c r="J339" i="2"/>
  <c r="R338" i="2"/>
  <c r="N338" i="2"/>
  <c r="J338" i="2"/>
  <c r="R337" i="2"/>
  <c r="N337" i="2"/>
  <c r="J337" i="2"/>
  <c r="R336" i="2"/>
  <c r="N336" i="2"/>
  <c r="R335" i="2"/>
  <c r="J335" i="2"/>
  <c r="R334" i="2"/>
  <c r="N334" i="2"/>
  <c r="J334" i="2"/>
  <c r="R333" i="2"/>
  <c r="N333" i="2"/>
  <c r="J333" i="2"/>
  <c r="R332" i="2"/>
  <c r="N332" i="2"/>
  <c r="R331" i="2"/>
  <c r="J331" i="2"/>
  <c r="R330" i="2"/>
  <c r="N330" i="2"/>
  <c r="J330" i="2"/>
  <c r="R329" i="2"/>
  <c r="N329" i="2"/>
  <c r="J329" i="2"/>
  <c r="R328" i="2"/>
  <c r="N328" i="2"/>
  <c r="R327" i="2"/>
  <c r="J327" i="2"/>
  <c r="R326" i="2"/>
  <c r="N326" i="2"/>
  <c r="J326" i="2"/>
  <c r="R325" i="2"/>
  <c r="J325" i="2"/>
  <c r="R323" i="2"/>
  <c r="J323" i="2"/>
  <c r="R322" i="2"/>
  <c r="N322" i="2"/>
  <c r="J322" i="2"/>
  <c r="R321" i="2"/>
  <c r="J321" i="2"/>
  <c r="R320" i="2"/>
  <c r="N320" i="2"/>
  <c r="R319" i="2"/>
  <c r="J319" i="2"/>
  <c r="R318" i="2"/>
  <c r="N318" i="2"/>
  <c r="J318" i="2"/>
  <c r="R317" i="2"/>
  <c r="J317" i="2"/>
  <c r="R316" i="2"/>
  <c r="N316" i="2"/>
  <c r="R315" i="2"/>
  <c r="J315" i="2"/>
  <c r="R314" i="2"/>
  <c r="N314" i="2"/>
  <c r="J314" i="2"/>
  <c r="R313" i="2"/>
  <c r="J313" i="2"/>
  <c r="R312" i="2"/>
  <c r="N312" i="2"/>
  <c r="R311" i="2"/>
  <c r="J311" i="2"/>
  <c r="R310" i="2"/>
  <c r="N310" i="2"/>
  <c r="J310" i="2"/>
  <c r="R309" i="2"/>
  <c r="J309" i="2"/>
  <c r="R308" i="2"/>
  <c r="N308" i="2"/>
  <c r="R307" i="2"/>
  <c r="J307" i="2"/>
  <c r="R306" i="2"/>
  <c r="N306" i="2"/>
  <c r="J306" i="2"/>
  <c r="R305" i="2"/>
  <c r="J305" i="2"/>
  <c r="R304" i="2"/>
  <c r="N304" i="2"/>
  <c r="R303" i="2"/>
  <c r="J303" i="2"/>
  <c r="R302" i="2"/>
  <c r="N302" i="2"/>
  <c r="J302" i="2"/>
  <c r="R301" i="2"/>
  <c r="J301" i="2"/>
  <c r="R300" i="2"/>
  <c r="N300" i="2"/>
  <c r="R298" i="2"/>
  <c r="N298" i="2"/>
  <c r="J298" i="2"/>
  <c r="R297" i="2"/>
  <c r="J297" i="2"/>
  <c r="N296" i="2"/>
  <c r="R295" i="2"/>
  <c r="J295" i="2"/>
  <c r="R294" i="2"/>
  <c r="N294" i="2"/>
  <c r="J294" i="2"/>
  <c r="R293" i="2"/>
  <c r="J293" i="2"/>
  <c r="R292" i="2"/>
  <c r="N292" i="2"/>
  <c r="R291" i="2"/>
  <c r="J291" i="2"/>
  <c r="R290" i="2"/>
  <c r="N290" i="2"/>
  <c r="J290" i="2"/>
  <c r="R289" i="2"/>
  <c r="N289" i="2"/>
  <c r="J289" i="2"/>
  <c r="R288" i="2"/>
  <c r="R286" i="2"/>
  <c r="N286" i="2"/>
  <c r="J286" i="2"/>
  <c r="R285" i="2"/>
  <c r="N285" i="2"/>
  <c r="J285" i="2"/>
  <c r="R284" i="2"/>
  <c r="J283" i="2"/>
  <c r="R282" i="2"/>
  <c r="N282" i="2"/>
  <c r="J282" i="2"/>
  <c r="R281" i="2"/>
  <c r="N281" i="2"/>
  <c r="J281" i="2"/>
  <c r="R280" i="2"/>
  <c r="R279" i="2"/>
  <c r="J279" i="2"/>
  <c r="R278" i="2"/>
  <c r="N278" i="2"/>
  <c r="J278" i="2"/>
  <c r="R277" i="2"/>
  <c r="N277" i="2"/>
  <c r="J277" i="2"/>
  <c r="R276" i="2"/>
  <c r="J275" i="2"/>
  <c r="R274" i="2"/>
  <c r="N274" i="2"/>
  <c r="J274" i="2"/>
  <c r="R273" i="2"/>
  <c r="N273" i="2"/>
  <c r="J273" i="2"/>
  <c r="R272" i="2"/>
  <c r="R271" i="2"/>
  <c r="J271" i="2"/>
  <c r="R270" i="2"/>
  <c r="N270" i="2"/>
  <c r="J270" i="2"/>
  <c r="R269" i="2"/>
  <c r="N269" i="2"/>
  <c r="J269" i="2"/>
  <c r="R268" i="2"/>
  <c r="R267" i="2"/>
  <c r="J267" i="2"/>
  <c r="R266" i="2"/>
  <c r="N266" i="2"/>
  <c r="J266" i="2"/>
  <c r="R265" i="2"/>
  <c r="N265" i="2"/>
  <c r="J265" i="2"/>
  <c r="R264" i="2"/>
  <c r="R263" i="2"/>
  <c r="J263" i="2"/>
  <c r="R262" i="2"/>
  <c r="N262" i="2"/>
  <c r="J262" i="2"/>
  <c r="R260" i="2"/>
  <c r="R259" i="2"/>
  <c r="J259" i="2"/>
  <c r="R258" i="2"/>
  <c r="N258" i="2"/>
  <c r="J258" i="2"/>
  <c r="R257" i="2"/>
  <c r="N257" i="2"/>
  <c r="R256" i="2"/>
  <c r="R255" i="2"/>
  <c r="J255" i="2"/>
  <c r="R254" i="2"/>
  <c r="N254" i="2"/>
  <c r="J254" i="2"/>
  <c r="R253" i="2"/>
  <c r="N253" i="2"/>
  <c r="R252" i="2"/>
  <c r="R251" i="2"/>
  <c r="J251" i="2"/>
  <c r="R250" i="2"/>
  <c r="N250" i="2"/>
  <c r="J250" i="2"/>
  <c r="R248" i="2"/>
  <c r="R247" i="2"/>
  <c r="J247" i="2"/>
  <c r="R246" i="2"/>
  <c r="N246" i="2"/>
  <c r="J246" i="2"/>
  <c r="R245" i="2"/>
  <c r="N245" i="2"/>
  <c r="R244" i="2"/>
  <c r="R243" i="2"/>
  <c r="J243" i="2"/>
  <c r="R242" i="2"/>
  <c r="N242" i="2"/>
  <c r="J242" i="2"/>
  <c r="R241" i="2"/>
  <c r="N241" i="2"/>
  <c r="R240" i="2"/>
  <c r="R239" i="2"/>
  <c r="J239" i="2"/>
  <c r="R238" i="2"/>
  <c r="N238" i="2"/>
  <c r="J238" i="2"/>
  <c r="R237" i="2"/>
  <c r="N237" i="2"/>
  <c r="R234" i="2"/>
  <c r="N234" i="2"/>
  <c r="J234" i="2"/>
  <c r="R233" i="2"/>
  <c r="N233" i="2"/>
  <c r="J233" i="2"/>
  <c r="R232" i="2"/>
  <c r="N232" i="2"/>
  <c r="J232" i="2"/>
  <c r="R231" i="2"/>
  <c r="N231" i="2"/>
  <c r="J231" i="2"/>
  <c r="R230" i="2"/>
  <c r="N230" i="2"/>
  <c r="J230" i="2"/>
  <c r="R229" i="2"/>
  <c r="N229" i="2"/>
  <c r="J229" i="2"/>
  <c r="R228" i="2"/>
  <c r="N228" i="2"/>
  <c r="J228" i="2"/>
  <c r="R227" i="2"/>
  <c r="N227" i="2"/>
  <c r="J227" i="2"/>
  <c r="R226" i="2"/>
  <c r="N226" i="2"/>
  <c r="J226" i="2"/>
  <c r="R224" i="2"/>
  <c r="N224" i="2"/>
  <c r="J224" i="2"/>
  <c r="R223" i="2"/>
  <c r="N223" i="2"/>
  <c r="J223" i="2"/>
  <c r="R222" i="2"/>
  <c r="N222" i="2"/>
  <c r="J222" i="2"/>
  <c r="R221" i="2"/>
  <c r="N221" i="2"/>
  <c r="J221" i="2"/>
  <c r="R220" i="2"/>
  <c r="N220" i="2"/>
  <c r="J220" i="2"/>
  <c r="R219" i="2"/>
  <c r="N219" i="2"/>
  <c r="J219" i="2"/>
  <c r="R218" i="2"/>
  <c r="N218" i="2"/>
  <c r="J218" i="2"/>
  <c r="R217" i="2"/>
  <c r="N217" i="2"/>
  <c r="J217" i="2"/>
  <c r="R216" i="2"/>
  <c r="N216" i="2"/>
  <c r="J216" i="2"/>
  <c r="R215" i="2"/>
  <c r="N215" i="2"/>
  <c r="J215" i="2"/>
  <c r="R214" i="2"/>
  <c r="N214" i="2"/>
  <c r="J214" i="2"/>
  <c r="R213" i="2"/>
  <c r="N213" i="2"/>
  <c r="J213" i="2"/>
  <c r="R212" i="2"/>
  <c r="N212" i="2"/>
  <c r="J212" i="2"/>
  <c r="R211" i="2"/>
  <c r="N211" i="2"/>
  <c r="J211" i="2"/>
  <c r="R210" i="2"/>
  <c r="N210" i="2"/>
  <c r="J210" i="2"/>
  <c r="R209" i="2"/>
  <c r="N209" i="2"/>
  <c r="J209" i="2"/>
  <c r="R208" i="2"/>
  <c r="N208" i="2"/>
  <c r="J208" i="2"/>
  <c r="R207" i="2"/>
  <c r="N207" i="2"/>
  <c r="J207" i="2"/>
  <c r="R206" i="2"/>
  <c r="N206" i="2"/>
  <c r="J206" i="2"/>
  <c r="R205" i="2"/>
  <c r="N205" i="2"/>
  <c r="J205" i="2"/>
  <c r="R204" i="2"/>
  <c r="N204" i="2"/>
  <c r="J204" i="2"/>
  <c r="R202" i="2"/>
  <c r="N202" i="2"/>
  <c r="J202" i="2"/>
  <c r="R201" i="2"/>
  <c r="N201" i="2"/>
  <c r="J201" i="2"/>
  <c r="R200" i="2"/>
  <c r="N200" i="2"/>
  <c r="J200" i="2"/>
  <c r="R199" i="2"/>
  <c r="N199" i="2"/>
  <c r="J199" i="2"/>
  <c r="R198" i="2"/>
  <c r="N198" i="2"/>
  <c r="J198" i="2"/>
  <c r="R197" i="2"/>
  <c r="N197" i="2"/>
  <c r="J197" i="2"/>
  <c r="R196" i="2"/>
  <c r="N196" i="2"/>
  <c r="J196" i="2"/>
  <c r="R195" i="2"/>
  <c r="N195" i="2"/>
  <c r="J195" i="2"/>
  <c r="R194" i="2"/>
  <c r="N194" i="2"/>
  <c r="J194" i="2"/>
  <c r="R193" i="2"/>
  <c r="N193" i="2"/>
  <c r="J193" i="2"/>
  <c r="R192" i="2"/>
  <c r="N192" i="2"/>
  <c r="J192" i="2"/>
  <c r="R191" i="2"/>
  <c r="N191" i="2"/>
  <c r="J191" i="2"/>
  <c r="R190" i="2"/>
  <c r="N190" i="2"/>
  <c r="J190" i="2"/>
  <c r="R188" i="2"/>
  <c r="N188" i="2"/>
  <c r="J188" i="2"/>
  <c r="R187" i="2"/>
  <c r="N187" i="2"/>
  <c r="J187" i="2"/>
  <c r="R186" i="2"/>
  <c r="N186" i="2"/>
  <c r="J186" i="2"/>
  <c r="R185" i="2"/>
  <c r="N185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R145" i="2"/>
  <c r="N145" i="2"/>
  <c r="J145" i="2"/>
  <c r="N144" i="2"/>
  <c r="R143" i="2"/>
  <c r="J143" i="2"/>
  <c r="R141" i="2"/>
  <c r="N141" i="2"/>
  <c r="J141" i="2"/>
  <c r="N140" i="2"/>
  <c r="R139" i="2"/>
  <c r="J139" i="2"/>
  <c r="N136" i="2"/>
  <c r="R135" i="2"/>
  <c r="J135" i="2"/>
  <c r="R133" i="2"/>
  <c r="N133" i="2"/>
  <c r="J133" i="2"/>
  <c r="N132" i="2"/>
  <c r="R131" i="2"/>
  <c r="J131" i="2"/>
  <c r="R129" i="2"/>
  <c r="N129" i="2"/>
  <c r="J129" i="2"/>
  <c r="N128" i="2"/>
  <c r="R127" i="2"/>
  <c r="J127" i="2"/>
  <c r="R125" i="2"/>
  <c r="N125" i="2"/>
  <c r="J125" i="2"/>
  <c r="N124" i="2"/>
  <c r="R123" i="2"/>
  <c r="J123" i="2"/>
  <c r="R121" i="2"/>
  <c r="N121" i="2"/>
  <c r="J121" i="2"/>
  <c r="N120" i="2"/>
  <c r="R119" i="2"/>
  <c r="J119" i="2"/>
  <c r="R117" i="2"/>
  <c r="N117" i="2"/>
  <c r="J117" i="2"/>
  <c r="N116" i="2"/>
  <c r="R115" i="2"/>
  <c r="J115" i="2"/>
  <c r="R113" i="2"/>
  <c r="N113" i="2"/>
  <c r="J113" i="2"/>
  <c r="N112" i="2"/>
  <c r="R111" i="2"/>
  <c r="J111" i="2"/>
  <c r="R109" i="2"/>
  <c r="N109" i="2"/>
  <c r="J109" i="2"/>
  <c r="N108" i="2"/>
  <c r="R107" i="2"/>
  <c r="J107" i="2"/>
  <c r="R105" i="2"/>
  <c r="N105" i="2"/>
  <c r="J105" i="2"/>
  <c r="N104" i="2"/>
  <c r="R103" i="2"/>
  <c r="J103" i="2"/>
  <c r="R101" i="2"/>
  <c r="N101" i="2"/>
  <c r="J101" i="2"/>
  <c r="N100" i="2"/>
  <c r="R99" i="2"/>
  <c r="J99" i="2"/>
  <c r="N96" i="2"/>
  <c r="R95" i="2"/>
  <c r="J95" i="2"/>
  <c r="R93" i="2"/>
  <c r="N93" i="2"/>
  <c r="J93" i="2"/>
  <c r="N92" i="2"/>
  <c r="R91" i="2"/>
  <c r="J91" i="2"/>
  <c r="R89" i="2"/>
  <c r="N89" i="2"/>
  <c r="J89" i="2"/>
  <c r="N88" i="2"/>
  <c r="R87" i="2"/>
  <c r="J87" i="2"/>
  <c r="R85" i="2"/>
  <c r="N85" i="2"/>
  <c r="J85" i="2"/>
  <c r="N84" i="2"/>
  <c r="R83" i="2"/>
  <c r="J83" i="2"/>
  <c r="R81" i="2"/>
  <c r="N81" i="2"/>
  <c r="J81" i="2"/>
  <c r="N80" i="2"/>
  <c r="R79" i="2"/>
  <c r="J79" i="2"/>
  <c r="R77" i="2"/>
  <c r="N77" i="2"/>
  <c r="J77" i="2"/>
  <c r="N76" i="2"/>
  <c r="R75" i="2"/>
  <c r="J75" i="2"/>
  <c r="R73" i="2"/>
  <c r="N73" i="2"/>
  <c r="J73" i="2"/>
  <c r="N72" i="2"/>
  <c r="R71" i="2"/>
  <c r="J71" i="2"/>
  <c r="R69" i="2"/>
  <c r="N69" i="2"/>
  <c r="J69" i="2"/>
  <c r="N68" i="2"/>
  <c r="R67" i="2"/>
  <c r="J67" i="2"/>
  <c r="R65" i="2"/>
  <c r="N65" i="2"/>
  <c r="J65" i="2"/>
  <c r="N64" i="2"/>
  <c r="R63" i="2"/>
  <c r="J63" i="2"/>
  <c r="R61" i="2"/>
  <c r="N61" i="2"/>
  <c r="J61" i="2"/>
  <c r="N60" i="2"/>
  <c r="R59" i="2"/>
  <c r="J59" i="2"/>
  <c r="R57" i="2"/>
  <c r="N57" i="2"/>
  <c r="J57" i="2"/>
  <c r="N56" i="2"/>
  <c r="R55" i="2"/>
  <c r="J55" i="2"/>
  <c r="R53" i="2"/>
  <c r="N53" i="2"/>
  <c r="J53" i="2"/>
  <c r="N52" i="2"/>
  <c r="R51" i="2"/>
  <c r="J51" i="2"/>
  <c r="R49" i="2"/>
  <c r="N49" i="2"/>
  <c r="J49" i="2"/>
  <c r="N48" i="2"/>
  <c r="R47" i="2"/>
  <c r="J47" i="2"/>
  <c r="R45" i="2"/>
  <c r="N45" i="2"/>
  <c r="J45" i="2"/>
  <c r="N44" i="2"/>
  <c r="R43" i="2"/>
  <c r="J43" i="2"/>
  <c r="R41" i="2"/>
  <c r="N41" i="2"/>
  <c r="J41" i="2"/>
  <c r="N40" i="2"/>
  <c r="R39" i="2"/>
  <c r="J39" i="2"/>
  <c r="R37" i="2"/>
  <c r="N37" i="2"/>
  <c r="J37" i="2"/>
  <c r="N36" i="2"/>
  <c r="R35" i="2"/>
  <c r="J35" i="2"/>
  <c r="R33" i="2"/>
  <c r="N33" i="2"/>
  <c r="J33" i="2"/>
  <c r="N32" i="2"/>
  <c r="J31" i="2"/>
  <c r="R30" i="2"/>
  <c r="N30" i="2"/>
  <c r="J30" i="2"/>
  <c r="R29" i="2"/>
  <c r="R28" i="2"/>
  <c r="N28" i="2"/>
  <c r="R26" i="2"/>
  <c r="N26" i="2"/>
  <c r="J26" i="2"/>
  <c r="R25" i="2"/>
  <c r="R24" i="2"/>
  <c r="N24" i="2"/>
  <c r="R23" i="2"/>
  <c r="J23" i="2"/>
  <c r="R22" i="2"/>
  <c r="N22" i="2"/>
  <c r="J22" i="2"/>
  <c r="R21" i="2"/>
  <c r="R20" i="2"/>
  <c r="N20" i="2"/>
  <c r="R19" i="2"/>
  <c r="J19" i="2"/>
  <c r="R18" i="2"/>
  <c r="N18" i="2"/>
  <c r="J18" i="2"/>
  <c r="R17" i="2"/>
  <c r="R16" i="2"/>
  <c r="N16" i="2"/>
  <c r="R15" i="2"/>
  <c r="J15" i="2"/>
  <c r="R14" i="2"/>
  <c r="N14" i="2"/>
  <c r="J14" i="2"/>
  <c r="R13" i="2"/>
  <c r="R12" i="2"/>
  <c r="N12" i="2"/>
  <c r="R11" i="2"/>
  <c r="J11" i="2"/>
  <c r="R10" i="2"/>
  <c r="N10" i="2"/>
  <c r="J10" i="2"/>
  <c r="R9" i="2"/>
  <c r="R8" i="2"/>
  <c r="N8" i="2"/>
  <c r="R7" i="2"/>
  <c r="J7" i="2"/>
  <c r="R6" i="2"/>
  <c r="N6" i="2"/>
  <c r="J6" i="2"/>
  <c r="V6" i="2" l="1"/>
  <c r="AY6" i="4"/>
  <c r="AY11" i="4"/>
  <c r="AY8" i="4"/>
  <c r="T207" i="2"/>
  <c r="T9" i="2"/>
  <c r="BB8" i="4"/>
  <c r="BB6" i="4"/>
  <c r="J189" i="2"/>
  <c r="J225" i="2"/>
  <c r="J261" i="2"/>
  <c r="R287" i="2"/>
  <c r="R299" i="2"/>
  <c r="J449" i="2"/>
  <c r="R465" i="2"/>
  <c r="N480" i="2"/>
  <c r="R525" i="2"/>
  <c r="J27" i="2"/>
  <c r="R97" i="2"/>
  <c r="R137" i="2"/>
  <c r="N203" i="2"/>
  <c r="R324" i="2"/>
  <c r="R416" i="2"/>
  <c r="N465" i="2"/>
  <c r="J480" i="2"/>
  <c r="J173" i="2"/>
  <c r="N97" i="2"/>
  <c r="N137" i="2"/>
  <c r="R189" i="2"/>
  <c r="J203" i="2"/>
  <c r="R225" i="2"/>
  <c r="R249" i="2"/>
  <c r="R261" i="2"/>
  <c r="J287" i="2"/>
  <c r="J299" i="2"/>
  <c r="N324" i="2"/>
  <c r="R377" i="2"/>
  <c r="N416" i="2"/>
  <c r="R449" i="2"/>
  <c r="J465" i="2"/>
  <c r="R203" i="2"/>
  <c r="R27" i="2"/>
  <c r="J97" i="2"/>
  <c r="J137" i="2"/>
  <c r="N189" i="2"/>
  <c r="N225" i="2"/>
  <c r="N249" i="2"/>
  <c r="N261" i="2"/>
  <c r="N377" i="2"/>
  <c r="J416" i="2"/>
  <c r="N449" i="2"/>
  <c r="R480" i="2"/>
  <c r="V207" i="2"/>
  <c r="T365" i="2"/>
  <c r="S396" i="2"/>
  <c r="S377" i="2"/>
  <c r="T268" i="2"/>
  <c r="S269" i="2"/>
  <c r="S285" i="2"/>
  <c r="S313" i="2"/>
  <c r="T316" i="2"/>
  <c r="S467" i="2"/>
  <c r="S132" i="2"/>
  <c r="S136" i="2"/>
  <c r="T139" i="2"/>
  <c r="S140" i="2"/>
  <c r="T396" i="2"/>
  <c r="T371" i="2"/>
  <c r="T374" i="2"/>
  <c r="S376" i="2"/>
  <c r="T378" i="2"/>
  <c r="T382" i="2"/>
  <c r="S383" i="2"/>
  <c r="S390" i="2"/>
  <c r="T390" i="2"/>
  <c r="T397" i="2"/>
  <c r="T401" i="2"/>
  <c r="J455" i="2"/>
  <c r="V455" i="2" s="1"/>
  <c r="S268" i="2"/>
  <c r="T278" i="2"/>
  <c r="S280" i="2"/>
  <c r="S6" i="2"/>
  <c r="S10" i="2"/>
  <c r="S14" i="2"/>
  <c r="T19" i="2"/>
  <c r="S22" i="2"/>
  <c r="S26" i="2"/>
  <c r="U485" i="2"/>
  <c r="AA485" i="2" s="1"/>
  <c r="U509" i="2"/>
  <c r="AA509" i="2" s="1"/>
  <c r="S514" i="2"/>
  <c r="S515" i="2"/>
  <c r="U517" i="2"/>
  <c r="AA517" i="2" s="1"/>
  <c r="S520" i="2"/>
  <c r="S540" i="2"/>
  <c r="S28" i="2"/>
  <c r="T31" i="2"/>
  <c r="S37" i="2"/>
  <c r="T39" i="2"/>
  <c r="S45" i="2"/>
  <c r="T47" i="2"/>
  <c r="S53" i="2"/>
  <c r="T55" i="2"/>
  <c r="S61" i="2"/>
  <c r="T63" i="2"/>
  <c r="S69" i="2"/>
  <c r="T71" i="2"/>
  <c r="S77" i="2"/>
  <c r="T79" i="2"/>
  <c r="S85" i="2"/>
  <c r="T87" i="2"/>
  <c r="S93" i="2"/>
  <c r="T95" i="2"/>
  <c r="S101" i="2"/>
  <c r="T103" i="2"/>
  <c r="S109" i="2"/>
  <c r="T111" i="2"/>
  <c r="S117" i="2"/>
  <c r="T119" i="2"/>
  <c r="T120" i="2"/>
  <c r="S125" i="2"/>
  <c r="T127" i="2"/>
  <c r="T128" i="2"/>
  <c r="S129" i="2"/>
  <c r="S262" i="2"/>
  <c r="S265" i="2"/>
  <c r="U287" i="2"/>
  <c r="AA287" i="2" s="1"/>
  <c r="S369" i="2"/>
  <c r="U371" i="2"/>
  <c r="AA371" i="2" s="1"/>
  <c r="S388" i="2"/>
  <c r="S412" i="2"/>
  <c r="S439" i="2"/>
  <c r="S526" i="2"/>
  <c r="S534" i="2"/>
  <c r="T552" i="2"/>
  <c r="S553" i="2"/>
  <c r="T143" i="2"/>
  <c r="T281" i="2"/>
  <c r="U414" i="2"/>
  <c r="AA414" i="2" s="1"/>
  <c r="U418" i="2"/>
  <c r="AA418" i="2" s="1"/>
  <c r="T420" i="2"/>
  <c r="S421" i="2"/>
  <c r="S429" i="2"/>
  <c r="S483" i="2"/>
  <c r="T546" i="2"/>
  <c r="S236" i="2"/>
  <c r="T290" i="2"/>
  <c r="T554" i="2"/>
  <c r="S431" i="2"/>
  <c r="T442" i="2"/>
  <c r="S443" i="2"/>
  <c r="T448" i="2"/>
  <c r="S451" i="2"/>
  <c r="T454" i="2"/>
  <c r="S455" i="2"/>
  <c r="T458" i="2"/>
  <c r="S459" i="2"/>
  <c r="T462" i="2"/>
  <c r="S463" i="2"/>
  <c r="T468" i="2"/>
  <c r="T472" i="2"/>
  <c r="S473" i="2"/>
  <c r="S544" i="2"/>
  <c r="S549" i="2"/>
  <c r="S9" i="2"/>
  <c r="T11" i="2"/>
  <c r="T23" i="2"/>
  <c r="T33" i="2"/>
  <c r="S34" i="2"/>
  <c r="T34" i="2"/>
  <c r="S35" i="2"/>
  <c r="T37" i="2"/>
  <c r="S38" i="2"/>
  <c r="T41" i="2"/>
  <c r="S42" i="2"/>
  <c r="T42" i="2"/>
  <c r="S43" i="2"/>
  <c r="T45" i="2"/>
  <c r="S46" i="2"/>
  <c r="T49" i="2"/>
  <c r="S50" i="2"/>
  <c r="T50" i="2"/>
  <c r="S51" i="2"/>
  <c r="T53" i="2"/>
  <c r="S54" i="2"/>
  <c r="T57" i="2"/>
  <c r="S58" i="2"/>
  <c r="T58" i="2"/>
  <c r="S59" i="2"/>
  <c r="T61" i="2"/>
  <c r="S62" i="2"/>
  <c r="T65" i="2"/>
  <c r="S66" i="2"/>
  <c r="T66" i="2"/>
  <c r="S67" i="2"/>
  <c r="T69" i="2"/>
  <c r="S70" i="2"/>
  <c r="T73" i="2"/>
  <c r="S74" i="2"/>
  <c r="T74" i="2"/>
  <c r="S75" i="2"/>
  <c r="T77" i="2"/>
  <c r="S78" i="2"/>
  <c r="T81" i="2"/>
  <c r="S82" i="2"/>
  <c r="T82" i="2"/>
  <c r="S83" i="2"/>
  <c r="T85" i="2"/>
  <c r="S86" i="2"/>
  <c r="T89" i="2"/>
  <c r="S90" i="2"/>
  <c r="T90" i="2"/>
  <c r="S91" i="2"/>
  <c r="T93" i="2"/>
  <c r="S94" i="2"/>
  <c r="T97" i="2"/>
  <c r="S98" i="2"/>
  <c r="T98" i="2"/>
  <c r="S99" i="2"/>
  <c r="T101" i="2"/>
  <c r="S102" i="2"/>
  <c r="T105" i="2"/>
  <c r="S106" i="2"/>
  <c r="T106" i="2"/>
  <c r="S107" i="2"/>
  <c r="T109" i="2"/>
  <c r="S110" i="2"/>
  <c r="T113" i="2"/>
  <c r="S114" i="2"/>
  <c r="T114" i="2"/>
  <c r="S115" i="2"/>
  <c r="T121" i="2"/>
  <c r="S122" i="2"/>
  <c r="T122" i="2"/>
  <c r="S123" i="2"/>
  <c r="T135" i="2"/>
  <c r="T144" i="2"/>
  <c r="T187" i="2"/>
  <c r="S188" i="2"/>
  <c r="T191" i="2"/>
  <c r="S192" i="2"/>
  <c r="T195" i="2"/>
  <c r="S196" i="2"/>
  <c r="S12" i="2"/>
  <c r="T15" i="2"/>
  <c r="S20" i="2"/>
  <c r="T20" i="2"/>
  <c r="S25" i="2"/>
  <c r="T27" i="2"/>
  <c r="S32" i="2"/>
  <c r="T35" i="2"/>
  <c r="S36" i="2"/>
  <c r="S40" i="2"/>
  <c r="T43" i="2"/>
  <c r="S44" i="2"/>
  <c r="S48" i="2"/>
  <c r="T51" i="2"/>
  <c r="S52" i="2"/>
  <c r="S56" i="2"/>
  <c r="T59" i="2"/>
  <c r="S60" i="2"/>
  <c r="S64" i="2"/>
  <c r="T67" i="2"/>
  <c r="S68" i="2"/>
  <c r="S72" i="2"/>
  <c r="T75" i="2"/>
  <c r="S76" i="2"/>
  <c r="S80" i="2"/>
  <c r="T83" i="2"/>
  <c r="S84" i="2"/>
  <c r="S88" i="2"/>
  <c r="T91" i="2"/>
  <c r="S92" i="2"/>
  <c r="S96" i="2"/>
  <c r="T99" i="2"/>
  <c r="S100" i="2"/>
  <c r="S104" i="2"/>
  <c r="T107" i="2"/>
  <c r="S108" i="2"/>
  <c r="S112" i="2"/>
  <c r="T115" i="2"/>
  <c r="S120" i="2"/>
  <c r="T123" i="2"/>
  <c r="S128" i="2"/>
  <c r="T131" i="2"/>
  <c r="V133" i="2"/>
  <c r="T134" i="2"/>
  <c r="S135" i="2"/>
  <c r="S7" i="2"/>
  <c r="T7" i="2"/>
  <c r="T17" i="2"/>
  <c r="S18" i="2"/>
  <c r="T18" i="2"/>
  <c r="S23" i="2"/>
  <c r="T25" i="2"/>
  <c r="S30" i="2"/>
  <c r="S116" i="2"/>
  <c r="S124" i="2"/>
  <c r="T136" i="2"/>
  <c r="S137" i="2"/>
  <c r="S144" i="2"/>
  <c r="T147" i="2"/>
  <c r="S148" i="2"/>
  <c r="T151" i="2"/>
  <c r="S152" i="2"/>
  <c r="T155" i="2"/>
  <c r="S156" i="2"/>
  <c r="T159" i="2"/>
  <c r="T162" i="2"/>
  <c r="S163" i="2"/>
  <c r="T166" i="2"/>
  <c r="S167" i="2"/>
  <c r="T170" i="2"/>
  <c r="S171" i="2"/>
  <c r="T174" i="2"/>
  <c r="S175" i="2"/>
  <c r="T178" i="2"/>
  <c r="S179" i="2"/>
  <c r="T182" i="2"/>
  <c r="S183" i="2"/>
  <c r="T186" i="2"/>
  <c r="S187" i="2"/>
  <c r="T222" i="2"/>
  <c r="T226" i="2"/>
  <c r="T239" i="2"/>
  <c r="T243" i="2"/>
  <c r="T247" i="2"/>
  <c r="T251" i="2"/>
  <c r="T255" i="2"/>
  <c r="T259" i="2"/>
  <c r="T266" i="2"/>
  <c r="S267" i="2"/>
  <c r="S271" i="2"/>
  <c r="S275" i="2"/>
  <c r="T282" i="2"/>
  <c r="S330" i="2"/>
  <c r="S334" i="2"/>
  <c r="S338" i="2"/>
  <c r="S342" i="2"/>
  <c r="S346" i="2"/>
  <c r="S348" i="2"/>
  <c r="S350" i="2"/>
  <c r="S352" i="2"/>
  <c r="S354" i="2"/>
  <c r="S356" i="2"/>
  <c r="S358" i="2"/>
  <c r="S360" i="2"/>
  <c r="S374" i="2"/>
  <c r="T380" i="2"/>
  <c r="S381" i="2"/>
  <c r="T388" i="2"/>
  <c r="S391" i="2"/>
  <c r="S393" i="2"/>
  <c r="S400" i="2"/>
  <c r="S404" i="2"/>
  <c r="T405" i="2"/>
  <c r="T409" i="2"/>
  <c r="T416" i="2"/>
  <c r="T424" i="2"/>
  <c r="S438" i="2"/>
  <c r="T440" i="2"/>
  <c r="T444" i="2"/>
  <c r="S445" i="2"/>
  <c r="T470" i="2"/>
  <c r="S471" i="2"/>
  <c r="T476" i="2"/>
  <c r="S479" i="2"/>
  <c r="T489" i="2"/>
  <c r="T517" i="2"/>
  <c r="S522" i="2"/>
  <c r="S533" i="2"/>
  <c r="T535" i="2"/>
  <c r="T537" i="2"/>
  <c r="T540" i="2"/>
  <c r="S542" i="2"/>
  <c r="T549" i="2"/>
  <c r="T199" i="2"/>
  <c r="S200" i="2"/>
  <c r="T203" i="2"/>
  <c r="S204" i="2"/>
  <c r="S208" i="2"/>
  <c r="T211" i="2"/>
  <c r="S212" i="2"/>
  <c r="T215" i="2"/>
  <c r="S216" i="2"/>
  <c r="T219" i="2"/>
  <c r="S220" i="2"/>
  <c r="T223" i="2"/>
  <c r="S224" i="2"/>
  <c r="T227" i="2"/>
  <c r="S228" i="2"/>
  <c r="T231" i="2"/>
  <c r="S232" i="2"/>
  <c r="U235" i="2"/>
  <c r="AA235" i="2" s="1"/>
  <c r="T236" i="2"/>
  <c r="T240" i="2"/>
  <c r="T244" i="2"/>
  <c r="T248" i="2"/>
  <c r="T252" i="2"/>
  <c r="T256" i="2"/>
  <c r="T264" i="2"/>
  <c r="T270" i="2"/>
  <c r="T271" i="2"/>
  <c r="T274" i="2"/>
  <c r="T279" i="2"/>
  <c r="T286" i="2"/>
  <c r="T289" i="2"/>
  <c r="S291" i="2"/>
  <c r="T297" i="2"/>
  <c r="S298" i="2"/>
  <c r="T305" i="2"/>
  <c r="S306" i="2"/>
  <c r="T306" i="2"/>
  <c r="S307" i="2"/>
  <c r="T313" i="2"/>
  <c r="S314" i="2"/>
  <c r="T321" i="2"/>
  <c r="S322" i="2"/>
  <c r="T322" i="2"/>
  <c r="S323" i="2"/>
  <c r="S366" i="2"/>
  <c r="T366" i="2"/>
  <c r="S367" i="2"/>
  <c r="S385" i="2"/>
  <c r="T385" i="2"/>
  <c r="S386" i="2"/>
  <c r="S392" i="2"/>
  <c r="T393" i="2"/>
  <c r="U398" i="2"/>
  <c r="AA398" i="2" s="1"/>
  <c r="U402" i="2"/>
  <c r="AA402" i="2" s="1"/>
  <c r="S403" i="2"/>
  <c r="T403" i="2"/>
  <c r="S407" i="2"/>
  <c r="S408" i="2"/>
  <c r="S409" i="2"/>
  <c r="T415" i="2"/>
  <c r="S416" i="2"/>
  <c r="T419" i="2"/>
  <c r="S420" i="2"/>
  <c r="S423" i="2"/>
  <c r="T423" i="2"/>
  <c r="T434" i="2"/>
  <c r="S435" i="2"/>
  <c r="T449" i="2"/>
  <c r="T452" i="2"/>
  <c r="S475" i="2"/>
  <c r="T475" i="2"/>
  <c r="S480" i="2"/>
  <c r="T486" i="2"/>
  <c r="S487" i="2"/>
  <c r="S498" i="2"/>
  <c r="S506" i="2"/>
  <c r="S511" i="2"/>
  <c r="T516" i="2"/>
  <c r="S519" i="2"/>
  <c r="S523" i="2"/>
  <c r="T529" i="2"/>
  <c r="S530" i="2"/>
  <c r="T541" i="2"/>
  <c r="T545" i="2"/>
  <c r="S548" i="2"/>
  <c r="S552" i="2"/>
  <c r="S555" i="2"/>
  <c r="T555" i="2"/>
  <c r="S560" i="2"/>
  <c r="T562" i="2"/>
  <c r="S563" i="2"/>
  <c r="T563" i="2"/>
  <c r="S261" i="2"/>
  <c r="T261" i="2"/>
  <c r="T262" i="2"/>
  <c r="U267" i="2"/>
  <c r="AA267" i="2" s="1"/>
  <c r="S274" i="2"/>
  <c r="S277" i="2"/>
  <c r="U279" i="2"/>
  <c r="AA279" i="2" s="1"/>
  <c r="S288" i="2"/>
  <c r="T288" i="2"/>
  <c r="S289" i="2"/>
  <c r="S297" i="2"/>
  <c r="T299" i="2"/>
  <c r="S300" i="2"/>
  <c r="T300" i="2"/>
  <c r="T307" i="2"/>
  <c r="S308" i="2"/>
  <c r="T315" i="2"/>
  <c r="S316" i="2"/>
  <c r="T323" i="2"/>
  <c r="S324" i="2"/>
  <c r="T363" i="2"/>
  <c r="S364" i="2"/>
  <c r="T364" i="2"/>
  <c r="T370" i="2"/>
  <c r="S372" i="2"/>
  <c r="S373" i="2"/>
  <c r="T389" i="2"/>
  <c r="S406" i="2"/>
  <c r="T406" i="2"/>
  <c r="T412" i="2"/>
  <c r="T413" i="2"/>
  <c r="T417" i="2"/>
  <c r="T425" i="2"/>
  <c r="S430" i="2"/>
  <c r="T432" i="2"/>
  <c r="S447" i="2"/>
  <c r="T447" i="2"/>
  <c r="S452" i="2"/>
  <c r="T477" i="2"/>
  <c r="T480" i="2"/>
  <c r="S482" i="2"/>
  <c r="T484" i="2"/>
  <c r="T492" i="2"/>
  <c r="S493" i="2"/>
  <c r="T496" i="2"/>
  <c r="S497" i="2"/>
  <c r="T500" i="2"/>
  <c r="S501" i="2"/>
  <c r="T504" i="2"/>
  <c r="S505" i="2"/>
  <c r="T508" i="2"/>
  <c r="T512" i="2"/>
  <c r="S513" i="2"/>
  <c r="T523" i="2"/>
  <c r="S525" i="2"/>
  <c r="T527" i="2"/>
  <c r="T531" i="2"/>
  <c r="U538" i="2"/>
  <c r="AA538" i="2" s="1"/>
  <c r="T544" i="2"/>
  <c r="T12" i="2"/>
  <c r="S15" i="2"/>
  <c r="U20" i="2"/>
  <c r="AA20" i="2" s="1"/>
  <c r="T26" i="2"/>
  <c r="T28" i="2"/>
  <c r="S31" i="2"/>
  <c r="S33" i="2"/>
  <c r="V37" i="2"/>
  <c r="T38" i="2"/>
  <c r="S39" i="2"/>
  <c r="S41" i="2"/>
  <c r="V45" i="2"/>
  <c r="T46" i="2"/>
  <c r="S47" i="2"/>
  <c r="S49" i="2"/>
  <c r="V53" i="2"/>
  <c r="T54" i="2"/>
  <c r="S55" i="2"/>
  <c r="S57" i="2"/>
  <c r="V61" i="2"/>
  <c r="T62" i="2"/>
  <c r="S63" i="2"/>
  <c r="S65" i="2"/>
  <c r="V69" i="2"/>
  <c r="T70" i="2"/>
  <c r="S71" i="2"/>
  <c r="S73" i="2"/>
  <c r="V77" i="2"/>
  <c r="T78" i="2"/>
  <c r="S79" i="2"/>
  <c r="S81" i="2"/>
  <c r="V85" i="2"/>
  <c r="T86" i="2"/>
  <c r="S87" i="2"/>
  <c r="S89" i="2"/>
  <c r="V93" i="2"/>
  <c r="T94" i="2"/>
  <c r="S95" i="2"/>
  <c r="S97" i="2"/>
  <c r="V101" i="2"/>
  <c r="T102" i="2"/>
  <c r="S103" i="2"/>
  <c r="S105" i="2"/>
  <c r="V109" i="2"/>
  <c r="T110" i="2"/>
  <c r="S111" i="2"/>
  <c r="S113" i="2"/>
  <c r="T117" i="2"/>
  <c r="V117" i="2"/>
  <c r="S118" i="2"/>
  <c r="T118" i="2"/>
  <c r="S119" i="2"/>
  <c r="S121" i="2"/>
  <c r="T125" i="2"/>
  <c r="V125" i="2"/>
  <c r="S126" i="2"/>
  <c r="T126" i="2"/>
  <c r="S127" i="2"/>
  <c r="T10" i="2"/>
  <c r="S17" i="2"/>
  <c r="T5" i="2"/>
  <c r="T6" i="2"/>
  <c r="S8" i="2"/>
  <c r="T8" i="2"/>
  <c r="S11" i="2"/>
  <c r="S13" i="2"/>
  <c r="U16" i="2"/>
  <c r="AA16" i="2" s="1"/>
  <c r="T21" i="2"/>
  <c r="T22" i="2"/>
  <c r="S24" i="2"/>
  <c r="T24" i="2"/>
  <c r="S27" i="2"/>
  <c r="S29" i="2"/>
  <c r="T36" i="2"/>
  <c r="T44" i="2"/>
  <c r="T52" i="2"/>
  <c r="T60" i="2"/>
  <c r="T68" i="2"/>
  <c r="T76" i="2"/>
  <c r="T84" i="2"/>
  <c r="T92" i="2"/>
  <c r="T100" i="2"/>
  <c r="T108" i="2"/>
  <c r="T116" i="2"/>
  <c r="T124" i="2"/>
  <c r="T129" i="2"/>
  <c r="S130" i="2"/>
  <c r="U28" i="2"/>
  <c r="AA28" i="2" s="1"/>
  <c r="U12" i="2"/>
  <c r="AA12" i="2" s="1"/>
  <c r="S5" i="2"/>
  <c r="U8" i="2"/>
  <c r="AA8" i="2" s="1"/>
  <c r="T13" i="2"/>
  <c r="T14" i="2"/>
  <c r="S16" i="2"/>
  <c r="T16" i="2"/>
  <c r="S19" i="2"/>
  <c r="S21" i="2"/>
  <c r="U24" i="2"/>
  <c r="AA24" i="2" s="1"/>
  <c r="T29" i="2"/>
  <c r="T30" i="2"/>
  <c r="T32" i="2"/>
  <c r="T40" i="2"/>
  <c r="T48" i="2"/>
  <c r="T56" i="2"/>
  <c r="T64" i="2"/>
  <c r="T72" i="2"/>
  <c r="T80" i="2"/>
  <c r="T88" i="2"/>
  <c r="T96" i="2"/>
  <c r="T104" i="2"/>
  <c r="T112" i="2"/>
  <c r="T133" i="2"/>
  <c r="S134" i="2"/>
  <c r="T141" i="2"/>
  <c r="V141" i="2"/>
  <c r="S142" i="2"/>
  <c r="T142" i="2"/>
  <c r="S143" i="2"/>
  <c r="S145" i="2"/>
  <c r="T148" i="2"/>
  <c r="S149" i="2"/>
  <c r="T152" i="2"/>
  <c r="S153" i="2"/>
  <c r="T156" i="2"/>
  <c r="S157" i="2"/>
  <c r="S160" i="2"/>
  <c r="T163" i="2"/>
  <c r="S164" i="2"/>
  <c r="T167" i="2"/>
  <c r="S168" i="2"/>
  <c r="T171" i="2"/>
  <c r="S172" i="2"/>
  <c r="T175" i="2"/>
  <c r="S176" i="2"/>
  <c r="T179" i="2"/>
  <c r="S180" i="2"/>
  <c r="T183" i="2"/>
  <c r="S184" i="2"/>
  <c r="S233" i="2"/>
  <c r="S234" i="2"/>
  <c r="T238" i="2"/>
  <c r="S240" i="2"/>
  <c r="T242" i="2"/>
  <c r="S244" i="2"/>
  <c r="T246" i="2"/>
  <c r="S248" i="2"/>
  <c r="T250" i="2"/>
  <c r="S252" i="2"/>
  <c r="T254" i="2"/>
  <c r="S256" i="2"/>
  <c r="T258" i="2"/>
  <c r="U263" i="2"/>
  <c r="AA263" i="2" s="1"/>
  <c r="S264" i="2"/>
  <c r="T273" i="2"/>
  <c r="R296" i="2"/>
  <c r="U296" i="2"/>
  <c r="AA296" i="2" s="1"/>
  <c r="T132" i="2"/>
  <c r="T140" i="2"/>
  <c r="T149" i="2"/>
  <c r="S150" i="2"/>
  <c r="T153" i="2"/>
  <c r="S154" i="2"/>
  <c r="T157" i="2"/>
  <c r="S158" i="2"/>
  <c r="T160" i="2"/>
  <c r="S161" i="2"/>
  <c r="T164" i="2"/>
  <c r="S165" i="2"/>
  <c r="T168" i="2"/>
  <c r="S169" i="2"/>
  <c r="T172" i="2"/>
  <c r="S173" i="2"/>
  <c r="T176" i="2"/>
  <c r="S177" i="2"/>
  <c r="T180" i="2"/>
  <c r="S181" i="2"/>
  <c r="T184" i="2"/>
  <c r="S185" i="2"/>
  <c r="T188" i="2"/>
  <c r="S189" i="2"/>
  <c r="T192" i="2"/>
  <c r="S193" i="2"/>
  <c r="V195" i="2"/>
  <c r="T196" i="2"/>
  <c r="S197" i="2"/>
  <c r="T200" i="2"/>
  <c r="S201" i="2"/>
  <c r="T204" i="2"/>
  <c r="S205" i="2"/>
  <c r="T208" i="2"/>
  <c r="S209" i="2"/>
  <c r="T212" i="2"/>
  <c r="S213" i="2"/>
  <c r="T216" i="2"/>
  <c r="S217" i="2"/>
  <c r="T220" i="2"/>
  <c r="S221" i="2"/>
  <c r="T224" i="2"/>
  <c r="S225" i="2"/>
  <c r="T228" i="2"/>
  <c r="S229" i="2"/>
  <c r="T232" i="2"/>
  <c r="T233" i="2"/>
  <c r="T234" i="2"/>
  <c r="U236" i="2"/>
  <c r="AA236" i="2" s="1"/>
  <c r="S238" i="2"/>
  <c r="S242" i="2"/>
  <c r="S246" i="2"/>
  <c r="S250" i="2"/>
  <c r="S254" i="2"/>
  <c r="S258" i="2"/>
  <c r="U259" i="2"/>
  <c r="AA259" i="2" s="1"/>
  <c r="S260" i="2"/>
  <c r="T260" i="2"/>
  <c r="S263" i="2"/>
  <c r="T267" i="2"/>
  <c r="T269" i="2"/>
  <c r="S270" i="2"/>
  <c r="T280" i="2"/>
  <c r="S281" i="2"/>
  <c r="R283" i="2"/>
  <c r="U283" i="2"/>
  <c r="AA283" i="2" s="1"/>
  <c r="T130" i="2"/>
  <c r="S131" i="2"/>
  <c r="S133" i="2"/>
  <c r="T137" i="2"/>
  <c r="S138" i="2"/>
  <c r="T138" i="2"/>
  <c r="S139" i="2"/>
  <c r="S141" i="2"/>
  <c r="T145" i="2"/>
  <c r="S146" i="2"/>
  <c r="T146" i="2"/>
  <c r="S147" i="2"/>
  <c r="T150" i="2"/>
  <c r="S151" i="2"/>
  <c r="T154" i="2"/>
  <c r="S155" i="2"/>
  <c r="T158" i="2"/>
  <c r="S159" i="2"/>
  <c r="T161" i="2"/>
  <c r="S162" i="2"/>
  <c r="T165" i="2"/>
  <c r="S166" i="2"/>
  <c r="T169" i="2"/>
  <c r="S170" i="2"/>
  <c r="T173" i="2"/>
  <c r="S174" i="2"/>
  <c r="T177" i="2"/>
  <c r="S178" i="2"/>
  <c r="T181" i="2"/>
  <c r="S182" i="2"/>
  <c r="T185" i="2"/>
  <c r="S186" i="2"/>
  <c r="T189" i="2"/>
  <c r="S190" i="2"/>
  <c r="T193" i="2"/>
  <c r="S194" i="2"/>
  <c r="T197" i="2"/>
  <c r="S198" i="2"/>
  <c r="T201" i="2"/>
  <c r="S202" i="2"/>
  <c r="T205" i="2"/>
  <c r="S206" i="2"/>
  <c r="T209" i="2"/>
  <c r="S210" i="2"/>
  <c r="T213" i="2"/>
  <c r="S214" i="2"/>
  <c r="T217" i="2"/>
  <c r="S218" i="2"/>
  <c r="T221" i="2"/>
  <c r="S222" i="2"/>
  <c r="T225" i="2"/>
  <c r="S226" i="2"/>
  <c r="T229" i="2"/>
  <c r="S230" i="2"/>
  <c r="U233" i="2"/>
  <c r="AA233" i="2" s="1"/>
  <c r="U234" i="2"/>
  <c r="AA234" i="2" s="1"/>
  <c r="S235" i="2"/>
  <c r="S237" i="2"/>
  <c r="T237" i="2"/>
  <c r="S239" i="2"/>
  <c r="S241" i="2"/>
  <c r="T241" i="2"/>
  <c r="S243" i="2"/>
  <c r="S245" i="2"/>
  <c r="T245" i="2"/>
  <c r="S247" i="2"/>
  <c r="S249" i="2"/>
  <c r="T249" i="2"/>
  <c r="S251" i="2"/>
  <c r="S253" i="2"/>
  <c r="T253" i="2"/>
  <c r="S255" i="2"/>
  <c r="S257" i="2"/>
  <c r="T257" i="2"/>
  <c r="S259" i="2"/>
  <c r="T263" i="2"/>
  <c r="T265" i="2"/>
  <c r="S266" i="2"/>
  <c r="U271" i="2"/>
  <c r="AA271" i="2" s="1"/>
  <c r="S272" i="2"/>
  <c r="T272" i="2"/>
  <c r="S273" i="2"/>
  <c r="R275" i="2"/>
  <c r="U275" i="2"/>
  <c r="AA275" i="2" s="1"/>
  <c r="S282" i="2"/>
  <c r="T190" i="2"/>
  <c r="S191" i="2"/>
  <c r="T194" i="2"/>
  <c r="S195" i="2"/>
  <c r="T198" i="2"/>
  <c r="S199" i="2"/>
  <c r="T202" i="2"/>
  <c r="S203" i="2"/>
  <c r="T206" i="2"/>
  <c r="S207" i="2"/>
  <c r="T210" i="2"/>
  <c r="S211" i="2"/>
  <c r="T214" i="2"/>
  <c r="S215" i="2"/>
  <c r="T218" i="2"/>
  <c r="S219" i="2"/>
  <c r="S223" i="2"/>
  <c r="S227" i="2"/>
  <c r="T230" i="2"/>
  <c r="S231" i="2"/>
  <c r="U308" i="2"/>
  <c r="AA308" i="2" s="1"/>
  <c r="U324" i="2"/>
  <c r="AA324" i="2" s="1"/>
  <c r="U379" i="2"/>
  <c r="AA379" i="2" s="1"/>
  <c r="U433" i="2"/>
  <c r="AA433" i="2" s="1"/>
  <c r="R437" i="2"/>
  <c r="V437" i="2" s="1"/>
  <c r="U437" i="2"/>
  <c r="AA437" i="2" s="1"/>
  <c r="T275" i="2"/>
  <c r="T277" i="2"/>
  <c r="S278" i="2"/>
  <c r="S284" i="2"/>
  <c r="T284" i="2"/>
  <c r="S287" i="2"/>
  <c r="T291" i="2"/>
  <c r="T293" i="2"/>
  <c r="S294" i="2"/>
  <c r="T294" i="2"/>
  <c r="S295" i="2"/>
  <c r="S301" i="2"/>
  <c r="T303" i="2"/>
  <c r="S304" i="2"/>
  <c r="T304" i="2"/>
  <c r="T309" i="2"/>
  <c r="S310" i="2"/>
  <c r="T310" i="2"/>
  <c r="S311" i="2"/>
  <c r="U312" i="2"/>
  <c r="AA312" i="2" s="1"/>
  <c r="S317" i="2"/>
  <c r="T319" i="2"/>
  <c r="S320" i="2"/>
  <c r="T320" i="2"/>
  <c r="T325" i="2"/>
  <c r="S326" i="2"/>
  <c r="T326" i="2"/>
  <c r="S327" i="2"/>
  <c r="T330" i="2"/>
  <c r="S331" i="2"/>
  <c r="T334" i="2"/>
  <c r="S335" i="2"/>
  <c r="T338" i="2"/>
  <c r="S339" i="2"/>
  <c r="T342" i="2"/>
  <c r="S343" i="2"/>
  <c r="T346" i="2"/>
  <c r="S347" i="2"/>
  <c r="T350" i="2"/>
  <c r="S351" i="2"/>
  <c r="T354" i="2"/>
  <c r="S355" i="2"/>
  <c r="T358" i="2"/>
  <c r="S359" i="2"/>
  <c r="S362" i="2"/>
  <c r="T362" i="2"/>
  <c r="S365" i="2"/>
  <c r="S370" i="2"/>
  <c r="U375" i="2"/>
  <c r="AA375" i="2" s="1"/>
  <c r="T376" i="2"/>
  <c r="S379" i="2"/>
  <c r="T381" i="2"/>
  <c r="T383" i="2"/>
  <c r="T386" i="2"/>
  <c r="S387" i="2"/>
  <c r="S389" i="2"/>
  <c r="T392" i="2"/>
  <c r="U394" i="2"/>
  <c r="AA394" i="2" s="1"/>
  <c r="S399" i="2"/>
  <c r="T399" i="2"/>
  <c r="S402" i="2"/>
  <c r="T402" i="2"/>
  <c r="S405" i="2"/>
  <c r="T408" i="2"/>
  <c r="U410" i="2"/>
  <c r="AA410" i="2" s="1"/>
  <c r="S415" i="2"/>
  <c r="T418" i="2"/>
  <c r="S422" i="2"/>
  <c r="U425" i="2"/>
  <c r="AA425" i="2" s="1"/>
  <c r="T426" i="2"/>
  <c r="S427" i="2"/>
  <c r="R429" i="2"/>
  <c r="V429" i="2" s="1"/>
  <c r="U429" i="2"/>
  <c r="AA429" i="2" s="1"/>
  <c r="S436" i="2"/>
  <c r="S283" i="2"/>
  <c r="T287" i="2"/>
  <c r="S290" i="2"/>
  <c r="T298" i="2"/>
  <c r="S299" i="2"/>
  <c r="U300" i="2"/>
  <c r="AA300" i="2" s="1"/>
  <c r="S305" i="2"/>
  <c r="T308" i="2"/>
  <c r="T314" i="2"/>
  <c r="S315" i="2"/>
  <c r="U316" i="2"/>
  <c r="AA316" i="2" s="1"/>
  <c r="S321" i="2"/>
  <c r="T324" i="2"/>
  <c r="T327" i="2"/>
  <c r="T329" i="2"/>
  <c r="T331" i="2"/>
  <c r="T333" i="2"/>
  <c r="T335" i="2"/>
  <c r="T337" i="2"/>
  <c r="T339" i="2"/>
  <c r="T341" i="2"/>
  <c r="T343" i="2"/>
  <c r="T345" i="2"/>
  <c r="T347" i="2"/>
  <c r="T349" i="2"/>
  <c r="T351" i="2"/>
  <c r="T353" i="2"/>
  <c r="T355" i="2"/>
  <c r="T357" i="2"/>
  <c r="T359" i="2"/>
  <c r="T361" i="2"/>
  <c r="S363" i="2"/>
  <c r="T372" i="2"/>
  <c r="S375" i="2"/>
  <c r="T377" i="2"/>
  <c r="T379" i="2"/>
  <c r="S382" i="2"/>
  <c r="S384" i="2"/>
  <c r="V386" i="2"/>
  <c r="T387" i="2"/>
  <c r="U390" i="2"/>
  <c r="AA390" i="2" s="1"/>
  <c r="S395" i="2"/>
  <c r="T395" i="2"/>
  <c r="S398" i="2"/>
  <c r="T398" i="2"/>
  <c r="S401" i="2"/>
  <c r="T404" i="2"/>
  <c r="U406" i="2"/>
  <c r="AA406" i="2" s="1"/>
  <c r="S411" i="2"/>
  <c r="T411" i="2"/>
  <c r="S414" i="2"/>
  <c r="T414" i="2"/>
  <c r="R421" i="2"/>
  <c r="V421" i="2" s="1"/>
  <c r="U421" i="2"/>
  <c r="AA421" i="2" s="1"/>
  <c r="S428" i="2"/>
  <c r="T431" i="2"/>
  <c r="T433" i="2"/>
  <c r="T436" i="2"/>
  <c r="S437" i="2"/>
  <c r="U441" i="2"/>
  <c r="AA441" i="2" s="1"/>
  <c r="S276" i="2"/>
  <c r="T276" i="2"/>
  <c r="S279" i="2"/>
  <c r="T283" i="2"/>
  <c r="T285" i="2"/>
  <c r="S286" i="2"/>
  <c r="U291" i="2"/>
  <c r="AA291" i="2" s="1"/>
  <c r="S292" i="2"/>
  <c r="T292" i="2"/>
  <c r="S293" i="2"/>
  <c r="T295" i="2"/>
  <c r="S296" i="2"/>
  <c r="T296" i="2"/>
  <c r="T301" i="2"/>
  <c r="S302" i="2"/>
  <c r="T302" i="2"/>
  <c r="S303" i="2"/>
  <c r="U304" i="2"/>
  <c r="AA304" i="2" s="1"/>
  <c r="S309" i="2"/>
  <c r="T311" i="2"/>
  <c r="S312" i="2"/>
  <c r="T312" i="2"/>
  <c r="T317" i="2"/>
  <c r="S318" i="2"/>
  <c r="T318" i="2"/>
  <c r="S319" i="2"/>
  <c r="U320" i="2"/>
  <c r="AA320" i="2" s="1"/>
  <c r="S325" i="2"/>
  <c r="S328" i="2"/>
  <c r="T328" i="2"/>
  <c r="S329" i="2"/>
  <c r="S332" i="2"/>
  <c r="T332" i="2"/>
  <c r="S333" i="2"/>
  <c r="S336" i="2"/>
  <c r="T336" i="2"/>
  <c r="S337" i="2"/>
  <c r="S340" i="2"/>
  <c r="T340" i="2"/>
  <c r="S341" i="2"/>
  <c r="S344" i="2"/>
  <c r="T344" i="2"/>
  <c r="S345" i="2"/>
  <c r="T348" i="2"/>
  <c r="S349" i="2"/>
  <c r="T352" i="2"/>
  <c r="S353" i="2"/>
  <c r="T356" i="2"/>
  <c r="S357" i="2"/>
  <c r="T360" i="2"/>
  <c r="S361" i="2"/>
  <c r="U362" i="2"/>
  <c r="AA362" i="2" s="1"/>
  <c r="S371" i="2"/>
  <c r="T373" i="2"/>
  <c r="T375" i="2"/>
  <c r="S378" i="2"/>
  <c r="S380" i="2"/>
  <c r="U383" i="2"/>
  <c r="AA383" i="2" s="1"/>
  <c r="T384" i="2"/>
  <c r="T391" i="2"/>
  <c r="S394" i="2"/>
  <c r="T394" i="2"/>
  <c r="S397" i="2"/>
  <c r="T400" i="2"/>
  <c r="T407" i="2"/>
  <c r="S410" i="2"/>
  <c r="T410" i="2"/>
  <c r="S413" i="2"/>
  <c r="T428" i="2"/>
  <c r="S417" i="2"/>
  <c r="T421" i="2"/>
  <c r="S424" i="2"/>
  <c r="S426" i="2"/>
  <c r="T430" i="2"/>
  <c r="S433" i="2"/>
  <c r="T435" i="2"/>
  <c r="T437" i="2"/>
  <c r="S440" i="2"/>
  <c r="S442" i="2"/>
  <c r="U445" i="2"/>
  <c r="AA445" i="2" s="1"/>
  <c r="T446" i="2"/>
  <c r="S449" i="2"/>
  <c r="T451" i="2"/>
  <c r="T453" i="2"/>
  <c r="S454" i="2"/>
  <c r="T457" i="2"/>
  <c r="S458" i="2"/>
  <c r="T461" i="2"/>
  <c r="S462" i="2"/>
  <c r="U465" i="2"/>
  <c r="AA465" i="2" s="1"/>
  <c r="U466" i="2"/>
  <c r="AA466" i="2" s="1"/>
  <c r="U467" i="2"/>
  <c r="AA467" i="2" s="1"/>
  <c r="S468" i="2"/>
  <c r="S470" i="2"/>
  <c r="U473" i="2"/>
  <c r="AA473" i="2" s="1"/>
  <c r="T474" i="2"/>
  <c r="S477" i="2"/>
  <c r="T479" i="2"/>
  <c r="T481" i="2"/>
  <c r="S484" i="2"/>
  <c r="S486" i="2"/>
  <c r="T488" i="2"/>
  <c r="S489" i="2"/>
  <c r="S491" i="2"/>
  <c r="T491" i="2"/>
  <c r="S492" i="2"/>
  <c r="S495" i="2"/>
  <c r="T495" i="2"/>
  <c r="S496" i="2"/>
  <c r="S500" i="2"/>
  <c r="S503" i="2"/>
  <c r="T503" i="2"/>
  <c r="S504" i="2"/>
  <c r="U506" i="2"/>
  <c r="AA506" i="2" s="1"/>
  <c r="S508" i="2"/>
  <c r="T511" i="2"/>
  <c r="U513" i="2"/>
  <c r="AA513" i="2" s="1"/>
  <c r="T514" i="2"/>
  <c r="S517" i="2"/>
  <c r="S518" i="2"/>
  <c r="T522" i="2"/>
  <c r="T524" i="2"/>
  <c r="S527" i="2"/>
  <c r="S529" i="2"/>
  <c r="U532" i="2"/>
  <c r="AA532" i="2" s="1"/>
  <c r="T533" i="2"/>
  <c r="S535" i="2"/>
  <c r="V535" i="2"/>
  <c r="S536" i="2"/>
  <c r="T542" i="2"/>
  <c r="S545" i="2"/>
  <c r="S547" i="2"/>
  <c r="U551" i="2"/>
  <c r="AA551" i="2" s="1"/>
  <c r="S556" i="2"/>
  <c r="T558" i="2"/>
  <c r="S559" i="2"/>
  <c r="T559" i="2"/>
  <c r="S565" i="2"/>
  <c r="T565" i="2"/>
  <c r="S566" i="2"/>
  <c r="U469" i="2"/>
  <c r="AA469" i="2" s="1"/>
  <c r="U528" i="2"/>
  <c r="AA528" i="2" s="1"/>
  <c r="S532" i="2"/>
  <c r="T534" i="2"/>
  <c r="T536" i="2"/>
  <c r="T538" i="2"/>
  <c r="S541" i="2"/>
  <c r="U546" i="2"/>
  <c r="AA546" i="2" s="1"/>
  <c r="T547" i="2"/>
  <c r="U550" i="2"/>
  <c r="AA550" i="2" s="1"/>
  <c r="T553" i="2"/>
  <c r="S554" i="2"/>
  <c r="U555" i="2"/>
  <c r="AA555" i="2" s="1"/>
  <c r="T566" i="2"/>
  <c r="S567" i="2"/>
  <c r="S418" i="2"/>
  <c r="S419" i="2"/>
  <c r="T422" i="2"/>
  <c r="S425" i="2"/>
  <c r="T427" i="2"/>
  <c r="T429" i="2"/>
  <c r="S432" i="2"/>
  <c r="S434" i="2"/>
  <c r="T438" i="2"/>
  <c r="S441" i="2"/>
  <c r="T443" i="2"/>
  <c r="T445" i="2"/>
  <c r="S448" i="2"/>
  <c r="S450" i="2"/>
  <c r="T455" i="2"/>
  <c r="S456" i="2"/>
  <c r="T459" i="2"/>
  <c r="S460" i="2"/>
  <c r="T463" i="2"/>
  <c r="S464" i="2"/>
  <c r="S465" i="2"/>
  <c r="S466" i="2"/>
  <c r="S469" i="2"/>
  <c r="T471" i="2"/>
  <c r="T473" i="2"/>
  <c r="S476" i="2"/>
  <c r="S478" i="2"/>
  <c r="U481" i="2"/>
  <c r="AA481" i="2" s="1"/>
  <c r="T482" i="2"/>
  <c r="S485" i="2"/>
  <c r="T487" i="2"/>
  <c r="S490" i="2"/>
  <c r="T493" i="2"/>
  <c r="S494" i="2"/>
  <c r="T497" i="2"/>
  <c r="T501" i="2"/>
  <c r="S502" i="2"/>
  <c r="T505" i="2"/>
  <c r="T507" i="2"/>
  <c r="S510" i="2"/>
  <c r="T513" i="2"/>
  <c r="S516" i="2"/>
  <c r="T519" i="2"/>
  <c r="T520" i="2"/>
  <c r="S521" i="2"/>
  <c r="U524" i="2"/>
  <c r="AA524" i="2" s="1"/>
  <c r="T525" i="2"/>
  <c r="S528" i="2"/>
  <c r="T530" i="2"/>
  <c r="T532" i="2"/>
  <c r="U536" i="2"/>
  <c r="AA536" i="2" s="1"/>
  <c r="S537" i="2"/>
  <c r="U542" i="2"/>
  <c r="AA542" i="2" s="1"/>
  <c r="S543" i="2"/>
  <c r="T543" i="2"/>
  <c r="S546" i="2"/>
  <c r="T548" i="2"/>
  <c r="R550" i="2"/>
  <c r="V550" i="2" s="1"/>
  <c r="S551" i="2"/>
  <c r="T551" i="2"/>
  <c r="T556" i="2"/>
  <c r="S557" i="2"/>
  <c r="T557" i="2"/>
  <c r="S558" i="2"/>
  <c r="U559" i="2"/>
  <c r="AA559" i="2" s="1"/>
  <c r="S564" i="2"/>
  <c r="T567" i="2"/>
  <c r="T439" i="2"/>
  <c r="T441" i="2"/>
  <c r="S444" i="2"/>
  <c r="S446" i="2"/>
  <c r="U449" i="2"/>
  <c r="AA449" i="2" s="1"/>
  <c r="T450" i="2"/>
  <c r="T456" i="2"/>
  <c r="S457" i="2"/>
  <c r="T460" i="2"/>
  <c r="S461" i="2"/>
  <c r="T464" i="2"/>
  <c r="T465" i="2"/>
  <c r="T466" i="2"/>
  <c r="T467" i="2"/>
  <c r="T469" i="2"/>
  <c r="S472" i="2"/>
  <c r="S474" i="2"/>
  <c r="U477" i="2"/>
  <c r="AA477" i="2" s="1"/>
  <c r="T478" i="2"/>
  <c r="S481" i="2"/>
  <c r="T483" i="2"/>
  <c r="T485" i="2"/>
  <c r="S488" i="2"/>
  <c r="U489" i="2"/>
  <c r="AA489" i="2" s="1"/>
  <c r="T490" i="2"/>
  <c r="T494" i="2"/>
  <c r="T498" i="2"/>
  <c r="T502" i="2"/>
  <c r="T506" i="2"/>
  <c r="S507" i="2"/>
  <c r="T509" i="2"/>
  <c r="S512" i="2"/>
  <c r="T515" i="2"/>
  <c r="T518" i="2"/>
  <c r="T521" i="2"/>
  <c r="S524" i="2"/>
  <c r="T526" i="2"/>
  <c r="T528" i="2"/>
  <c r="S531" i="2"/>
  <c r="S550" i="2"/>
  <c r="T560" i="2"/>
  <c r="S561" i="2"/>
  <c r="T561" i="2"/>
  <c r="S562" i="2"/>
  <c r="U563" i="2"/>
  <c r="AA563" i="2" s="1"/>
  <c r="T564" i="2"/>
  <c r="V187" i="2"/>
  <c r="V191" i="2"/>
  <c r="V199" i="2"/>
  <c r="V211" i="2"/>
  <c r="V215" i="2"/>
  <c r="V219" i="2"/>
  <c r="V223" i="2"/>
  <c r="V227" i="2"/>
  <c r="V231" i="2"/>
  <c r="V466" i="2"/>
  <c r="V33" i="2"/>
  <c r="V41" i="2"/>
  <c r="V49" i="2"/>
  <c r="V57" i="2"/>
  <c r="V65" i="2"/>
  <c r="V73" i="2"/>
  <c r="V81" i="2"/>
  <c r="V89" i="2"/>
  <c r="V105" i="2"/>
  <c r="V113" i="2"/>
  <c r="V121" i="2"/>
  <c r="V129" i="2"/>
  <c r="V145" i="2"/>
  <c r="V233" i="2"/>
  <c r="V234" i="2"/>
  <c r="V232" i="2"/>
  <c r="N5" i="2"/>
  <c r="U7" i="2"/>
  <c r="AA7" i="2" s="1"/>
  <c r="N9" i="2"/>
  <c r="U11" i="2"/>
  <c r="AA11" i="2" s="1"/>
  <c r="N13" i="2"/>
  <c r="U15" i="2"/>
  <c r="AA15" i="2" s="1"/>
  <c r="N17" i="2"/>
  <c r="U19" i="2"/>
  <c r="AA19" i="2" s="1"/>
  <c r="N21" i="2"/>
  <c r="U23" i="2"/>
  <c r="AA23" i="2" s="1"/>
  <c r="N25" i="2"/>
  <c r="U27" i="2"/>
  <c r="AA27" i="2" s="1"/>
  <c r="N29" i="2"/>
  <c r="J32" i="2"/>
  <c r="R34" i="2"/>
  <c r="J36" i="2"/>
  <c r="R38" i="2"/>
  <c r="J40" i="2"/>
  <c r="R42" i="2"/>
  <c r="J44" i="2"/>
  <c r="R46" i="2"/>
  <c r="J48" i="2"/>
  <c r="R50" i="2"/>
  <c r="J52" i="2"/>
  <c r="R54" i="2"/>
  <c r="J56" i="2"/>
  <c r="R58" i="2"/>
  <c r="J60" i="2"/>
  <c r="R62" i="2"/>
  <c r="J64" i="2"/>
  <c r="R66" i="2"/>
  <c r="J68" i="2"/>
  <c r="R70" i="2"/>
  <c r="J72" i="2"/>
  <c r="R74" i="2"/>
  <c r="J76" i="2"/>
  <c r="R78" i="2"/>
  <c r="J80" i="2"/>
  <c r="R82" i="2"/>
  <c r="J84" i="2"/>
  <c r="R86" i="2"/>
  <c r="J88" i="2"/>
  <c r="R90" i="2"/>
  <c r="J92" i="2"/>
  <c r="R94" i="2"/>
  <c r="J96" i="2"/>
  <c r="R98" i="2"/>
  <c r="J100" i="2"/>
  <c r="R102" i="2"/>
  <c r="J104" i="2"/>
  <c r="R106" i="2"/>
  <c r="J108" i="2"/>
  <c r="R110" i="2"/>
  <c r="J112" i="2"/>
  <c r="R114" i="2"/>
  <c r="J116" i="2"/>
  <c r="R118" i="2"/>
  <c r="J120" i="2"/>
  <c r="R122" i="2"/>
  <c r="J124" i="2"/>
  <c r="R126" i="2"/>
  <c r="J128" i="2"/>
  <c r="R130" i="2"/>
  <c r="J132" i="2"/>
  <c r="R134" i="2"/>
  <c r="J136" i="2"/>
  <c r="R138" i="2"/>
  <c r="J140" i="2"/>
  <c r="R142" i="2"/>
  <c r="J144" i="2"/>
  <c r="R146" i="2"/>
  <c r="V186" i="2"/>
  <c r="V190" i="2"/>
  <c r="V194" i="2"/>
  <c r="V198" i="2"/>
  <c r="V202" i="2"/>
  <c r="V206" i="2"/>
  <c r="V210" i="2"/>
  <c r="V214" i="2"/>
  <c r="V218" i="2"/>
  <c r="V222" i="2"/>
  <c r="V226" i="2"/>
  <c r="V230" i="2"/>
  <c r="J5" i="2"/>
  <c r="U6" i="2"/>
  <c r="AA6" i="2" s="1"/>
  <c r="U10" i="2"/>
  <c r="AA10" i="2" s="1"/>
  <c r="J17" i="2"/>
  <c r="U18" i="2"/>
  <c r="AA18" i="2" s="1"/>
  <c r="J21" i="2"/>
  <c r="U22" i="2"/>
  <c r="AA22" i="2" s="1"/>
  <c r="J25" i="2"/>
  <c r="U26" i="2"/>
  <c r="AA26" i="2" s="1"/>
  <c r="J29" i="2"/>
  <c r="U30" i="2"/>
  <c r="AA30" i="2" s="1"/>
  <c r="R31" i="2"/>
  <c r="U31" i="2"/>
  <c r="AA31" i="2" s="1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N110" i="2"/>
  <c r="N114" i="2"/>
  <c r="N118" i="2"/>
  <c r="N122" i="2"/>
  <c r="N126" i="2"/>
  <c r="N130" i="2"/>
  <c r="N134" i="2"/>
  <c r="N138" i="2"/>
  <c r="N142" i="2"/>
  <c r="N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V185" i="2"/>
  <c r="V193" i="2"/>
  <c r="V197" i="2"/>
  <c r="V201" i="2"/>
  <c r="V205" i="2"/>
  <c r="V209" i="2"/>
  <c r="V213" i="2"/>
  <c r="V217" i="2"/>
  <c r="V221" i="2"/>
  <c r="V229" i="2"/>
  <c r="J9" i="2"/>
  <c r="J13" i="2"/>
  <c r="U14" i="2"/>
  <c r="AA14" i="2" s="1"/>
  <c r="U5" i="2"/>
  <c r="AA5" i="2" s="1"/>
  <c r="N7" i="2"/>
  <c r="V7" i="2" s="1"/>
  <c r="J8" i="2"/>
  <c r="V8" i="2" s="1"/>
  <c r="U9" i="2"/>
  <c r="AA9" i="2" s="1"/>
  <c r="V10" i="2"/>
  <c r="N11" i="2"/>
  <c r="V11" i="2" s="1"/>
  <c r="J12" i="2"/>
  <c r="V12" i="2" s="1"/>
  <c r="U13" i="2"/>
  <c r="AA13" i="2" s="1"/>
  <c r="V14" i="2"/>
  <c r="N15" i="2"/>
  <c r="V15" i="2" s="1"/>
  <c r="J16" i="2"/>
  <c r="V16" i="2" s="1"/>
  <c r="U17" i="2"/>
  <c r="AA17" i="2" s="1"/>
  <c r="V18" i="2"/>
  <c r="N19" i="2"/>
  <c r="V19" i="2" s="1"/>
  <c r="J20" i="2"/>
  <c r="V20" i="2" s="1"/>
  <c r="U21" i="2"/>
  <c r="AA21" i="2" s="1"/>
  <c r="V22" i="2"/>
  <c r="N23" i="2"/>
  <c r="V23" i="2" s="1"/>
  <c r="J24" i="2"/>
  <c r="V24" i="2" s="1"/>
  <c r="U25" i="2"/>
  <c r="AA25" i="2" s="1"/>
  <c r="V26" i="2"/>
  <c r="N27" i="2"/>
  <c r="J28" i="2"/>
  <c r="V28" i="2" s="1"/>
  <c r="U29" i="2"/>
  <c r="AA29" i="2" s="1"/>
  <c r="V30" i="2"/>
  <c r="N31" i="2"/>
  <c r="R32" i="2"/>
  <c r="J34" i="2"/>
  <c r="N35" i="2"/>
  <c r="V35" i="2" s="1"/>
  <c r="R36" i="2"/>
  <c r="J38" i="2"/>
  <c r="N39" i="2"/>
  <c r="V39" i="2" s="1"/>
  <c r="R40" i="2"/>
  <c r="J42" i="2"/>
  <c r="N43" i="2"/>
  <c r="V43" i="2" s="1"/>
  <c r="R44" i="2"/>
  <c r="J46" i="2"/>
  <c r="N47" i="2"/>
  <c r="V47" i="2" s="1"/>
  <c r="R48" i="2"/>
  <c r="J50" i="2"/>
  <c r="N51" i="2"/>
  <c r="V51" i="2" s="1"/>
  <c r="R52" i="2"/>
  <c r="J54" i="2"/>
  <c r="N55" i="2"/>
  <c r="V55" i="2" s="1"/>
  <c r="R56" i="2"/>
  <c r="J58" i="2"/>
  <c r="N59" i="2"/>
  <c r="V59" i="2" s="1"/>
  <c r="R60" i="2"/>
  <c r="J62" i="2"/>
  <c r="N63" i="2"/>
  <c r="V63" i="2" s="1"/>
  <c r="R64" i="2"/>
  <c r="J66" i="2"/>
  <c r="N67" i="2"/>
  <c r="V67" i="2" s="1"/>
  <c r="R68" i="2"/>
  <c r="J70" i="2"/>
  <c r="N71" i="2"/>
  <c r="V71" i="2" s="1"/>
  <c r="R72" i="2"/>
  <c r="J74" i="2"/>
  <c r="N75" i="2"/>
  <c r="V75" i="2" s="1"/>
  <c r="R76" i="2"/>
  <c r="J78" i="2"/>
  <c r="N79" i="2"/>
  <c r="V79" i="2" s="1"/>
  <c r="R80" i="2"/>
  <c r="J82" i="2"/>
  <c r="N83" i="2"/>
  <c r="V83" i="2" s="1"/>
  <c r="R84" i="2"/>
  <c r="J86" i="2"/>
  <c r="N87" i="2"/>
  <c r="V87" i="2" s="1"/>
  <c r="R88" i="2"/>
  <c r="J90" i="2"/>
  <c r="N91" i="2"/>
  <c r="V91" i="2" s="1"/>
  <c r="R92" i="2"/>
  <c r="J94" i="2"/>
  <c r="N95" i="2"/>
  <c r="V95" i="2" s="1"/>
  <c r="R96" i="2"/>
  <c r="J98" i="2"/>
  <c r="N99" i="2"/>
  <c r="V99" i="2" s="1"/>
  <c r="R100" i="2"/>
  <c r="J102" i="2"/>
  <c r="N103" i="2"/>
  <c r="V103" i="2" s="1"/>
  <c r="R104" i="2"/>
  <c r="J106" i="2"/>
  <c r="N107" i="2"/>
  <c r="V107" i="2" s="1"/>
  <c r="R108" i="2"/>
  <c r="J110" i="2"/>
  <c r="N111" i="2"/>
  <c r="V111" i="2" s="1"/>
  <c r="R112" i="2"/>
  <c r="J114" i="2"/>
  <c r="N115" i="2"/>
  <c r="V115" i="2" s="1"/>
  <c r="R116" i="2"/>
  <c r="J118" i="2"/>
  <c r="N119" i="2"/>
  <c r="V119" i="2" s="1"/>
  <c r="R120" i="2"/>
  <c r="J122" i="2"/>
  <c r="N123" i="2"/>
  <c r="V123" i="2" s="1"/>
  <c r="R124" i="2"/>
  <c r="J126" i="2"/>
  <c r="N127" i="2"/>
  <c r="V127" i="2" s="1"/>
  <c r="R128" i="2"/>
  <c r="J130" i="2"/>
  <c r="N131" i="2"/>
  <c r="V131" i="2" s="1"/>
  <c r="R132" i="2"/>
  <c r="J134" i="2"/>
  <c r="N135" i="2"/>
  <c r="V135" i="2" s="1"/>
  <c r="R136" i="2"/>
  <c r="J138" i="2"/>
  <c r="N139" i="2"/>
  <c r="V139" i="2" s="1"/>
  <c r="R140" i="2"/>
  <c r="J142" i="2"/>
  <c r="N143" i="2"/>
  <c r="V143" i="2" s="1"/>
  <c r="R144" i="2"/>
  <c r="J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V188" i="2"/>
  <c r="V192" i="2"/>
  <c r="V196" i="2"/>
  <c r="V200" i="2"/>
  <c r="V204" i="2"/>
  <c r="V208" i="2"/>
  <c r="V212" i="2"/>
  <c r="V216" i="2"/>
  <c r="V220" i="2"/>
  <c r="V224" i="2"/>
  <c r="V228" i="2"/>
  <c r="T235" i="2"/>
  <c r="U32" i="2"/>
  <c r="AA32" i="2" s="1"/>
  <c r="U34" i="2"/>
  <c r="AA34" i="2" s="1"/>
  <c r="U36" i="2"/>
  <c r="AA36" i="2" s="1"/>
  <c r="U40" i="2"/>
  <c r="AA40" i="2" s="1"/>
  <c r="U42" i="2"/>
  <c r="AA42" i="2" s="1"/>
  <c r="U45" i="2"/>
  <c r="AA45" i="2" s="1"/>
  <c r="U46" i="2"/>
  <c r="AA46" i="2" s="1"/>
  <c r="U48" i="2"/>
  <c r="AA48" i="2" s="1"/>
  <c r="U50" i="2"/>
  <c r="AA50" i="2" s="1"/>
  <c r="U54" i="2"/>
  <c r="AA54" i="2" s="1"/>
  <c r="U55" i="2"/>
  <c r="AA55" i="2" s="1"/>
  <c r="U56" i="2"/>
  <c r="AA56" i="2" s="1"/>
  <c r="U58" i="2"/>
  <c r="AA58" i="2" s="1"/>
  <c r="U60" i="2"/>
  <c r="AA60" i="2" s="1"/>
  <c r="U62" i="2"/>
  <c r="AA62" i="2" s="1"/>
  <c r="U65" i="2"/>
  <c r="AA65" i="2" s="1"/>
  <c r="U66" i="2"/>
  <c r="AA66" i="2" s="1"/>
  <c r="U68" i="2"/>
  <c r="AA68" i="2" s="1"/>
  <c r="U70" i="2"/>
  <c r="AA70" i="2" s="1"/>
  <c r="U72" i="2"/>
  <c r="AA72" i="2" s="1"/>
  <c r="U74" i="2"/>
  <c r="AA74" i="2" s="1"/>
  <c r="U77" i="2"/>
  <c r="AA77" i="2" s="1"/>
  <c r="U79" i="2"/>
  <c r="AA79" i="2" s="1"/>
  <c r="U82" i="2"/>
  <c r="AA82" i="2" s="1"/>
  <c r="U84" i="2"/>
  <c r="AA84" i="2" s="1"/>
  <c r="U87" i="2"/>
  <c r="AA87" i="2" s="1"/>
  <c r="U90" i="2"/>
  <c r="AA90" i="2" s="1"/>
  <c r="U92" i="2"/>
  <c r="AA92" i="2" s="1"/>
  <c r="U95" i="2"/>
  <c r="AA95" i="2" s="1"/>
  <c r="U98" i="2"/>
  <c r="AA98" i="2" s="1"/>
  <c r="U101" i="2"/>
  <c r="AA101" i="2" s="1"/>
  <c r="U103" i="2"/>
  <c r="AA103" i="2" s="1"/>
  <c r="U106" i="2"/>
  <c r="AA106" i="2" s="1"/>
  <c r="U108" i="2"/>
  <c r="AA108" i="2" s="1"/>
  <c r="U112" i="2"/>
  <c r="AA112" i="2" s="1"/>
  <c r="U115" i="2"/>
  <c r="AA115" i="2" s="1"/>
  <c r="U118" i="2"/>
  <c r="AA118" i="2" s="1"/>
  <c r="U121" i="2"/>
  <c r="AA121" i="2" s="1"/>
  <c r="U123" i="2"/>
  <c r="AA123" i="2" s="1"/>
  <c r="U124" i="2"/>
  <c r="AA124" i="2" s="1"/>
  <c r="U125" i="2"/>
  <c r="AA125" i="2" s="1"/>
  <c r="U126" i="2"/>
  <c r="AA126" i="2" s="1"/>
  <c r="U128" i="2"/>
  <c r="AA128" i="2" s="1"/>
  <c r="U130" i="2"/>
  <c r="AA130" i="2" s="1"/>
  <c r="U133" i="2"/>
  <c r="AA133" i="2" s="1"/>
  <c r="U134" i="2"/>
  <c r="AA134" i="2" s="1"/>
  <c r="U136" i="2"/>
  <c r="AA136" i="2" s="1"/>
  <c r="U138" i="2"/>
  <c r="AA138" i="2" s="1"/>
  <c r="U140" i="2"/>
  <c r="AA140" i="2" s="1"/>
  <c r="U142" i="2"/>
  <c r="AA142" i="2" s="1"/>
  <c r="U144" i="2"/>
  <c r="AA144" i="2" s="1"/>
  <c r="U146" i="2"/>
  <c r="AA146" i="2" s="1"/>
  <c r="U148" i="2"/>
  <c r="AA148" i="2" s="1"/>
  <c r="U152" i="2"/>
  <c r="AA152" i="2" s="1"/>
  <c r="U160" i="2"/>
  <c r="AA160" i="2" s="1"/>
  <c r="U162" i="2"/>
  <c r="AA162" i="2" s="1"/>
  <c r="U164" i="2"/>
  <c r="AA164" i="2" s="1"/>
  <c r="U166" i="2"/>
  <c r="AA166" i="2" s="1"/>
  <c r="U169" i="2"/>
  <c r="AA169" i="2" s="1"/>
  <c r="U170" i="2"/>
  <c r="AA170" i="2" s="1"/>
  <c r="U171" i="2"/>
  <c r="AA171" i="2" s="1"/>
  <c r="U173" i="2"/>
  <c r="AA173" i="2" s="1"/>
  <c r="U175" i="2"/>
  <c r="AA175" i="2" s="1"/>
  <c r="U177" i="2"/>
  <c r="AA177" i="2" s="1"/>
  <c r="U180" i="2"/>
  <c r="AA180" i="2" s="1"/>
  <c r="U182" i="2"/>
  <c r="AA182" i="2" s="1"/>
  <c r="U184" i="2"/>
  <c r="AA184" i="2" s="1"/>
  <c r="U186" i="2"/>
  <c r="AA186" i="2" s="1"/>
  <c r="U188" i="2"/>
  <c r="AA188" i="2" s="1"/>
  <c r="U190" i="2"/>
  <c r="AA190" i="2" s="1"/>
  <c r="U192" i="2"/>
  <c r="AA192" i="2" s="1"/>
  <c r="U194" i="2"/>
  <c r="AA194" i="2" s="1"/>
  <c r="U196" i="2"/>
  <c r="AA196" i="2" s="1"/>
  <c r="U198" i="2"/>
  <c r="AA198" i="2" s="1"/>
  <c r="U200" i="2"/>
  <c r="AA200" i="2" s="1"/>
  <c r="U202" i="2"/>
  <c r="AA202" i="2" s="1"/>
  <c r="U206" i="2"/>
  <c r="AA206" i="2" s="1"/>
  <c r="U208" i="2"/>
  <c r="AA208" i="2" s="1"/>
  <c r="U210" i="2"/>
  <c r="AA210" i="2" s="1"/>
  <c r="U212" i="2"/>
  <c r="AA212" i="2" s="1"/>
  <c r="U214" i="2"/>
  <c r="AA214" i="2" s="1"/>
  <c r="U216" i="2"/>
  <c r="AA216" i="2" s="1"/>
  <c r="U218" i="2"/>
  <c r="AA218" i="2" s="1"/>
  <c r="U220" i="2"/>
  <c r="AA220" i="2" s="1"/>
  <c r="U221" i="2"/>
  <c r="AA221" i="2" s="1"/>
  <c r="U222" i="2"/>
  <c r="AA222" i="2" s="1"/>
  <c r="U224" i="2"/>
  <c r="AA224" i="2" s="1"/>
  <c r="U225" i="2"/>
  <c r="AA225" i="2" s="1"/>
  <c r="U227" i="2"/>
  <c r="AA227" i="2" s="1"/>
  <c r="U229" i="2"/>
  <c r="AA229" i="2" s="1"/>
  <c r="U230" i="2"/>
  <c r="AA230" i="2" s="1"/>
  <c r="U231" i="2"/>
  <c r="AA231" i="2" s="1"/>
  <c r="U232" i="2"/>
  <c r="AA232" i="2" s="1"/>
  <c r="U33" i="2"/>
  <c r="AA33" i="2" s="1"/>
  <c r="U35" i="2"/>
  <c r="AA35" i="2" s="1"/>
  <c r="U37" i="2"/>
  <c r="AA37" i="2" s="1"/>
  <c r="U38" i="2"/>
  <c r="AA38" i="2" s="1"/>
  <c r="U39" i="2"/>
  <c r="AA39" i="2" s="1"/>
  <c r="U41" i="2"/>
  <c r="AA41" i="2" s="1"/>
  <c r="U43" i="2"/>
  <c r="AA43" i="2" s="1"/>
  <c r="U44" i="2"/>
  <c r="AA44" i="2" s="1"/>
  <c r="U47" i="2"/>
  <c r="AA47" i="2" s="1"/>
  <c r="U49" i="2"/>
  <c r="AA49" i="2" s="1"/>
  <c r="U51" i="2"/>
  <c r="AA51" i="2" s="1"/>
  <c r="U52" i="2"/>
  <c r="AA52" i="2" s="1"/>
  <c r="U53" i="2"/>
  <c r="AA53" i="2" s="1"/>
  <c r="U57" i="2"/>
  <c r="AA57" i="2" s="1"/>
  <c r="U59" i="2"/>
  <c r="AA59" i="2" s="1"/>
  <c r="U61" i="2"/>
  <c r="AA61" i="2" s="1"/>
  <c r="U63" i="2"/>
  <c r="AA63" i="2" s="1"/>
  <c r="U64" i="2"/>
  <c r="AA64" i="2" s="1"/>
  <c r="U67" i="2"/>
  <c r="AA67" i="2" s="1"/>
  <c r="U69" i="2"/>
  <c r="AA69" i="2" s="1"/>
  <c r="U71" i="2"/>
  <c r="AA71" i="2" s="1"/>
  <c r="U73" i="2"/>
  <c r="AA73" i="2" s="1"/>
  <c r="U75" i="2"/>
  <c r="AA75" i="2" s="1"/>
  <c r="U76" i="2"/>
  <c r="AA76" i="2" s="1"/>
  <c r="U78" i="2"/>
  <c r="AA78" i="2" s="1"/>
  <c r="U80" i="2"/>
  <c r="AA80" i="2" s="1"/>
  <c r="U81" i="2"/>
  <c r="AA81" i="2" s="1"/>
  <c r="U83" i="2"/>
  <c r="AA83" i="2" s="1"/>
  <c r="U85" i="2"/>
  <c r="AA85" i="2" s="1"/>
  <c r="U86" i="2"/>
  <c r="AA86" i="2" s="1"/>
  <c r="U88" i="2"/>
  <c r="AA88" i="2" s="1"/>
  <c r="U89" i="2"/>
  <c r="AA89" i="2" s="1"/>
  <c r="U91" i="2"/>
  <c r="AA91" i="2" s="1"/>
  <c r="U93" i="2"/>
  <c r="AA93" i="2" s="1"/>
  <c r="U94" i="2"/>
  <c r="AA94" i="2" s="1"/>
  <c r="U96" i="2"/>
  <c r="AA96" i="2" s="1"/>
  <c r="U97" i="2"/>
  <c r="AA97" i="2" s="1"/>
  <c r="U99" i="2"/>
  <c r="AA99" i="2" s="1"/>
  <c r="U100" i="2"/>
  <c r="AA100" i="2" s="1"/>
  <c r="U102" i="2"/>
  <c r="AA102" i="2" s="1"/>
  <c r="U104" i="2"/>
  <c r="AA104" i="2" s="1"/>
  <c r="U105" i="2"/>
  <c r="AA105" i="2" s="1"/>
  <c r="U107" i="2"/>
  <c r="AA107" i="2" s="1"/>
  <c r="U109" i="2"/>
  <c r="AA109" i="2" s="1"/>
  <c r="U110" i="2"/>
  <c r="AA110" i="2" s="1"/>
  <c r="U111" i="2"/>
  <c r="AA111" i="2" s="1"/>
  <c r="U113" i="2"/>
  <c r="AA113" i="2" s="1"/>
  <c r="U114" i="2"/>
  <c r="AA114" i="2" s="1"/>
  <c r="U116" i="2"/>
  <c r="AA116" i="2" s="1"/>
  <c r="U117" i="2"/>
  <c r="AA117" i="2" s="1"/>
  <c r="U119" i="2"/>
  <c r="AA119" i="2" s="1"/>
  <c r="U120" i="2"/>
  <c r="AA120" i="2" s="1"/>
  <c r="U122" i="2"/>
  <c r="AA122" i="2" s="1"/>
  <c r="U127" i="2"/>
  <c r="AA127" i="2" s="1"/>
  <c r="U129" i="2"/>
  <c r="AA129" i="2" s="1"/>
  <c r="U131" i="2"/>
  <c r="AA131" i="2" s="1"/>
  <c r="U132" i="2"/>
  <c r="AA132" i="2" s="1"/>
  <c r="U135" i="2"/>
  <c r="AA135" i="2" s="1"/>
  <c r="U137" i="2"/>
  <c r="AA137" i="2" s="1"/>
  <c r="U139" i="2"/>
  <c r="AA139" i="2" s="1"/>
  <c r="U141" i="2"/>
  <c r="AA141" i="2" s="1"/>
  <c r="U143" i="2"/>
  <c r="AA143" i="2" s="1"/>
  <c r="U145" i="2"/>
  <c r="AA145" i="2" s="1"/>
  <c r="U147" i="2"/>
  <c r="AA147" i="2" s="1"/>
  <c r="U149" i="2"/>
  <c r="AA149" i="2" s="1"/>
  <c r="U150" i="2"/>
  <c r="AA150" i="2" s="1"/>
  <c r="U151" i="2"/>
  <c r="AA151" i="2" s="1"/>
  <c r="U153" i="2"/>
  <c r="AA153" i="2" s="1"/>
  <c r="U154" i="2"/>
  <c r="AA154" i="2" s="1"/>
  <c r="U155" i="2"/>
  <c r="AA155" i="2" s="1"/>
  <c r="U156" i="2"/>
  <c r="AA156" i="2" s="1"/>
  <c r="U157" i="2"/>
  <c r="AA157" i="2" s="1"/>
  <c r="U158" i="2"/>
  <c r="AA158" i="2" s="1"/>
  <c r="U159" i="2"/>
  <c r="AA159" i="2" s="1"/>
  <c r="U161" i="2"/>
  <c r="AA161" i="2" s="1"/>
  <c r="U163" i="2"/>
  <c r="AA163" i="2" s="1"/>
  <c r="U165" i="2"/>
  <c r="AA165" i="2" s="1"/>
  <c r="U167" i="2"/>
  <c r="AA167" i="2" s="1"/>
  <c r="U168" i="2"/>
  <c r="AA168" i="2" s="1"/>
  <c r="U172" i="2"/>
  <c r="AA172" i="2" s="1"/>
  <c r="U174" i="2"/>
  <c r="AA174" i="2" s="1"/>
  <c r="U176" i="2"/>
  <c r="AA176" i="2" s="1"/>
  <c r="U178" i="2"/>
  <c r="AA178" i="2" s="1"/>
  <c r="U179" i="2"/>
  <c r="AA179" i="2" s="1"/>
  <c r="U181" i="2"/>
  <c r="AA181" i="2" s="1"/>
  <c r="U183" i="2"/>
  <c r="AA183" i="2" s="1"/>
  <c r="U185" i="2"/>
  <c r="AA185" i="2" s="1"/>
  <c r="U187" i="2"/>
  <c r="AA187" i="2" s="1"/>
  <c r="U189" i="2"/>
  <c r="AA189" i="2" s="1"/>
  <c r="U191" i="2"/>
  <c r="AA191" i="2" s="1"/>
  <c r="U193" i="2"/>
  <c r="AA193" i="2" s="1"/>
  <c r="U195" i="2"/>
  <c r="AA195" i="2" s="1"/>
  <c r="U197" i="2"/>
  <c r="AA197" i="2" s="1"/>
  <c r="U199" i="2"/>
  <c r="AA199" i="2" s="1"/>
  <c r="U201" i="2"/>
  <c r="AA201" i="2" s="1"/>
  <c r="U203" i="2"/>
  <c r="AA203" i="2" s="1"/>
  <c r="U204" i="2"/>
  <c r="AA204" i="2" s="1"/>
  <c r="U205" i="2"/>
  <c r="AA205" i="2" s="1"/>
  <c r="U207" i="2"/>
  <c r="AA207" i="2" s="1"/>
  <c r="U209" i="2"/>
  <c r="AA209" i="2" s="1"/>
  <c r="U211" i="2"/>
  <c r="AA211" i="2" s="1"/>
  <c r="U213" i="2"/>
  <c r="AA213" i="2" s="1"/>
  <c r="U215" i="2"/>
  <c r="AA215" i="2" s="1"/>
  <c r="U217" i="2"/>
  <c r="AA217" i="2" s="1"/>
  <c r="U219" i="2"/>
  <c r="AA219" i="2" s="1"/>
  <c r="U223" i="2"/>
  <c r="AA223" i="2" s="1"/>
  <c r="U226" i="2"/>
  <c r="AA226" i="2" s="1"/>
  <c r="U228" i="2"/>
  <c r="AA228" i="2" s="1"/>
  <c r="R235" i="2"/>
  <c r="N235" i="2"/>
  <c r="J235" i="2"/>
  <c r="R236" i="2"/>
  <c r="N236" i="2"/>
  <c r="J236" i="2"/>
  <c r="U237" i="2"/>
  <c r="AA237" i="2" s="1"/>
  <c r="V238" i="2"/>
  <c r="N239" i="2"/>
  <c r="V239" i="2" s="1"/>
  <c r="J240" i="2"/>
  <c r="U241" i="2"/>
  <c r="AA241" i="2" s="1"/>
  <c r="V242" i="2"/>
  <c r="N243" i="2"/>
  <c r="V243" i="2" s="1"/>
  <c r="J244" i="2"/>
  <c r="U245" i="2"/>
  <c r="AA245" i="2" s="1"/>
  <c r="V246" i="2"/>
  <c r="N247" i="2"/>
  <c r="V247" i="2" s="1"/>
  <c r="J248" i="2"/>
  <c r="U249" i="2"/>
  <c r="AA249" i="2" s="1"/>
  <c r="V250" i="2"/>
  <c r="N251" i="2"/>
  <c r="V251" i="2" s="1"/>
  <c r="J252" i="2"/>
  <c r="U253" i="2"/>
  <c r="AA253" i="2" s="1"/>
  <c r="V254" i="2"/>
  <c r="N255" i="2"/>
  <c r="V255" i="2" s="1"/>
  <c r="J256" i="2"/>
  <c r="U257" i="2"/>
  <c r="AA257" i="2" s="1"/>
  <c r="V258" i="2"/>
  <c r="N259" i="2"/>
  <c r="V259" i="2" s="1"/>
  <c r="J260" i="2"/>
  <c r="U261" i="2"/>
  <c r="AA261" i="2" s="1"/>
  <c r="V262" i="2"/>
  <c r="N263" i="2"/>
  <c r="V263" i="2" s="1"/>
  <c r="J264" i="2"/>
  <c r="U265" i="2"/>
  <c r="AA265" i="2" s="1"/>
  <c r="V266" i="2"/>
  <c r="N267" i="2"/>
  <c r="V267" i="2" s="1"/>
  <c r="J268" i="2"/>
  <c r="U269" i="2"/>
  <c r="AA269" i="2" s="1"/>
  <c r="V270" i="2"/>
  <c r="N271" i="2"/>
  <c r="V271" i="2" s="1"/>
  <c r="J272" i="2"/>
  <c r="U273" i="2"/>
  <c r="AA273" i="2" s="1"/>
  <c r="V274" i="2"/>
  <c r="N275" i="2"/>
  <c r="J276" i="2"/>
  <c r="U277" i="2"/>
  <c r="AA277" i="2" s="1"/>
  <c r="V278" i="2"/>
  <c r="N279" i="2"/>
  <c r="V279" i="2" s="1"/>
  <c r="J280" i="2"/>
  <c r="U281" i="2"/>
  <c r="AA281" i="2" s="1"/>
  <c r="V282" i="2"/>
  <c r="N283" i="2"/>
  <c r="J284" i="2"/>
  <c r="U285" i="2"/>
  <c r="AA285" i="2" s="1"/>
  <c r="V286" i="2"/>
  <c r="N287" i="2"/>
  <c r="J288" i="2"/>
  <c r="U289" i="2"/>
  <c r="AA289" i="2" s="1"/>
  <c r="V290" i="2"/>
  <c r="N291" i="2"/>
  <c r="V291" i="2" s="1"/>
  <c r="J292" i="2"/>
  <c r="V292" i="2" s="1"/>
  <c r="U293" i="2"/>
  <c r="AA293" i="2" s="1"/>
  <c r="V294" i="2"/>
  <c r="N295" i="2"/>
  <c r="V295" i="2" s="1"/>
  <c r="J296" i="2"/>
  <c r="U297" i="2"/>
  <c r="AA297" i="2" s="1"/>
  <c r="V298" i="2"/>
  <c r="N299" i="2"/>
  <c r="J300" i="2"/>
  <c r="V300" i="2" s="1"/>
  <c r="U301" i="2"/>
  <c r="AA301" i="2" s="1"/>
  <c r="V302" i="2"/>
  <c r="N303" i="2"/>
  <c r="V303" i="2" s="1"/>
  <c r="J304" i="2"/>
  <c r="V304" i="2" s="1"/>
  <c r="U305" i="2"/>
  <c r="AA305" i="2" s="1"/>
  <c r="V306" i="2"/>
  <c r="N307" i="2"/>
  <c r="V307" i="2" s="1"/>
  <c r="J308" i="2"/>
  <c r="V308" i="2" s="1"/>
  <c r="U309" i="2"/>
  <c r="AA309" i="2" s="1"/>
  <c r="V310" i="2"/>
  <c r="N311" i="2"/>
  <c r="V311" i="2" s="1"/>
  <c r="J312" i="2"/>
  <c r="V312" i="2" s="1"/>
  <c r="U313" i="2"/>
  <c r="AA313" i="2" s="1"/>
  <c r="V314" i="2"/>
  <c r="N315" i="2"/>
  <c r="V315" i="2" s="1"/>
  <c r="J316" i="2"/>
  <c r="V316" i="2" s="1"/>
  <c r="U317" i="2"/>
  <c r="AA317" i="2" s="1"/>
  <c r="V318" i="2"/>
  <c r="N319" i="2"/>
  <c r="V319" i="2" s="1"/>
  <c r="J320" i="2"/>
  <c r="V320" i="2" s="1"/>
  <c r="U321" i="2"/>
  <c r="AA321" i="2" s="1"/>
  <c r="V322" i="2"/>
  <c r="N323" i="2"/>
  <c r="V323" i="2" s="1"/>
  <c r="J324" i="2"/>
  <c r="U325" i="2"/>
  <c r="AA325" i="2" s="1"/>
  <c r="V326" i="2"/>
  <c r="N327" i="2"/>
  <c r="V327" i="2" s="1"/>
  <c r="J328" i="2"/>
  <c r="V328" i="2" s="1"/>
  <c r="U329" i="2"/>
  <c r="AA329" i="2" s="1"/>
  <c r="V330" i="2"/>
  <c r="N331" i="2"/>
  <c r="V331" i="2" s="1"/>
  <c r="J332" i="2"/>
  <c r="V332" i="2" s="1"/>
  <c r="U333" i="2"/>
  <c r="AA333" i="2" s="1"/>
  <c r="V334" i="2"/>
  <c r="N335" i="2"/>
  <c r="V335" i="2" s="1"/>
  <c r="J336" i="2"/>
  <c r="V336" i="2" s="1"/>
  <c r="U337" i="2"/>
  <c r="AA337" i="2" s="1"/>
  <c r="V338" i="2"/>
  <c r="N339" i="2"/>
  <c r="V339" i="2" s="1"/>
  <c r="J340" i="2"/>
  <c r="V340" i="2" s="1"/>
  <c r="U341" i="2"/>
  <c r="AA341" i="2" s="1"/>
  <c r="V342" i="2"/>
  <c r="N343" i="2"/>
  <c r="V343" i="2" s="1"/>
  <c r="J344" i="2"/>
  <c r="V344" i="2" s="1"/>
  <c r="U345" i="2"/>
  <c r="AA345" i="2" s="1"/>
  <c r="V346" i="2"/>
  <c r="N347" i="2"/>
  <c r="V347" i="2" s="1"/>
  <c r="J348" i="2"/>
  <c r="V348" i="2" s="1"/>
  <c r="U349" i="2"/>
  <c r="AA349" i="2" s="1"/>
  <c r="V350" i="2"/>
  <c r="N351" i="2"/>
  <c r="V351" i="2" s="1"/>
  <c r="J352" i="2"/>
  <c r="V352" i="2" s="1"/>
  <c r="U353" i="2"/>
  <c r="AA353" i="2" s="1"/>
  <c r="V354" i="2"/>
  <c r="N355" i="2"/>
  <c r="V355" i="2" s="1"/>
  <c r="J356" i="2"/>
  <c r="V356" i="2" s="1"/>
  <c r="U357" i="2"/>
  <c r="AA357" i="2" s="1"/>
  <c r="V358" i="2"/>
  <c r="N359" i="2"/>
  <c r="J360" i="2"/>
  <c r="V360" i="2" s="1"/>
  <c r="U361" i="2"/>
  <c r="AA361" i="2" s="1"/>
  <c r="V362" i="2"/>
  <c r="N363" i="2"/>
  <c r="U365" i="2"/>
  <c r="AA365" i="2" s="1"/>
  <c r="R366" i="2"/>
  <c r="U367" i="2"/>
  <c r="AA367" i="2" s="1"/>
  <c r="U240" i="2"/>
  <c r="AA240" i="2" s="1"/>
  <c r="U244" i="2"/>
  <c r="AA244" i="2" s="1"/>
  <c r="U248" i="2"/>
  <c r="AA248" i="2" s="1"/>
  <c r="U252" i="2"/>
  <c r="AA252" i="2" s="1"/>
  <c r="U256" i="2"/>
  <c r="AA256" i="2" s="1"/>
  <c r="U260" i="2"/>
  <c r="AA260" i="2" s="1"/>
  <c r="U264" i="2"/>
  <c r="AA264" i="2" s="1"/>
  <c r="V265" i="2"/>
  <c r="U268" i="2"/>
  <c r="AA268" i="2" s="1"/>
  <c r="V269" i="2"/>
  <c r="U272" i="2"/>
  <c r="AA272" i="2" s="1"/>
  <c r="V273" i="2"/>
  <c r="U276" i="2"/>
  <c r="AA276" i="2" s="1"/>
  <c r="V277" i="2"/>
  <c r="U280" i="2"/>
  <c r="AA280" i="2" s="1"/>
  <c r="V281" i="2"/>
  <c r="U284" i="2"/>
  <c r="AA284" i="2" s="1"/>
  <c r="V285" i="2"/>
  <c r="U288" i="2"/>
  <c r="AA288" i="2" s="1"/>
  <c r="V289" i="2"/>
  <c r="U292" i="2"/>
  <c r="AA292" i="2" s="1"/>
  <c r="U328" i="2"/>
  <c r="AA328" i="2" s="1"/>
  <c r="V329" i="2"/>
  <c r="U332" i="2"/>
  <c r="AA332" i="2" s="1"/>
  <c r="V333" i="2"/>
  <c r="U336" i="2"/>
  <c r="AA336" i="2" s="1"/>
  <c r="V337" i="2"/>
  <c r="U340" i="2"/>
  <c r="AA340" i="2" s="1"/>
  <c r="V341" i="2"/>
  <c r="U344" i="2"/>
  <c r="AA344" i="2" s="1"/>
  <c r="V345" i="2"/>
  <c r="U348" i="2"/>
  <c r="AA348" i="2" s="1"/>
  <c r="V349" i="2"/>
  <c r="U352" i="2"/>
  <c r="AA352" i="2" s="1"/>
  <c r="V353" i="2"/>
  <c r="U356" i="2"/>
  <c r="AA356" i="2" s="1"/>
  <c r="V357" i="2"/>
  <c r="J359" i="2"/>
  <c r="U360" i="2"/>
  <c r="AA360" i="2" s="1"/>
  <c r="J363" i="2"/>
  <c r="U364" i="2"/>
  <c r="AA364" i="2" s="1"/>
  <c r="N366" i="2"/>
  <c r="T367" i="2"/>
  <c r="S368" i="2"/>
  <c r="U239" i="2"/>
  <c r="AA239" i="2" s="1"/>
  <c r="U243" i="2"/>
  <c r="AA243" i="2" s="1"/>
  <c r="U247" i="2"/>
  <c r="AA247" i="2" s="1"/>
  <c r="U251" i="2"/>
  <c r="AA251" i="2" s="1"/>
  <c r="U255" i="2"/>
  <c r="AA255" i="2" s="1"/>
  <c r="N293" i="2"/>
  <c r="V293" i="2" s="1"/>
  <c r="U295" i="2"/>
  <c r="AA295" i="2" s="1"/>
  <c r="N297" i="2"/>
  <c r="V297" i="2" s="1"/>
  <c r="U299" i="2"/>
  <c r="AA299" i="2" s="1"/>
  <c r="N301" i="2"/>
  <c r="V301" i="2" s="1"/>
  <c r="U303" i="2"/>
  <c r="AA303" i="2" s="1"/>
  <c r="N305" i="2"/>
  <c r="V305" i="2" s="1"/>
  <c r="U307" i="2"/>
  <c r="AA307" i="2" s="1"/>
  <c r="N309" i="2"/>
  <c r="V309" i="2" s="1"/>
  <c r="U311" i="2"/>
  <c r="AA311" i="2" s="1"/>
  <c r="N313" i="2"/>
  <c r="V313" i="2" s="1"/>
  <c r="U315" i="2"/>
  <c r="AA315" i="2" s="1"/>
  <c r="N317" i="2"/>
  <c r="V317" i="2" s="1"/>
  <c r="U319" i="2"/>
  <c r="AA319" i="2" s="1"/>
  <c r="N321" i="2"/>
  <c r="V321" i="2" s="1"/>
  <c r="U323" i="2"/>
  <c r="AA323" i="2" s="1"/>
  <c r="N325" i="2"/>
  <c r="V325" i="2" s="1"/>
  <c r="U327" i="2"/>
  <c r="AA327" i="2" s="1"/>
  <c r="U331" i="2"/>
  <c r="AA331" i="2" s="1"/>
  <c r="U335" i="2"/>
  <c r="AA335" i="2" s="1"/>
  <c r="U339" i="2"/>
  <c r="AA339" i="2" s="1"/>
  <c r="U343" i="2"/>
  <c r="AA343" i="2" s="1"/>
  <c r="U347" i="2"/>
  <c r="AA347" i="2" s="1"/>
  <c r="U351" i="2"/>
  <c r="AA351" i="2" s="1"/>
  <c r="U355" i="2"/>
  <c r="AA355" i="2" s="1"/>
  <c r="U359" i="2"/>
  <c r="AA359" i="2" s="1"/>
  <c r="N361" i="2"/>
  <c r="V361" i="2" s="1"/>
  <c r="U363" i="2"/>
  <c r="AA363" i="2" s="1"/>
  <c r="V364" i="2"/>
  <c r="N365" i="2"/>
  <c r="V365" i="2" s="1"/>
  <c r="J366" i="2"/>
  <c r="U366" i="2"/>
  <c r="AA366" i="2" s="1"/>
  <c r="T368" i="2"/>
  <c r="T369" i="2"/>
  <c r="J237" i="2"/>
  <c r="V237" i="2" s="1"/>
  <c r="U238" i="2"/>
  <c r="AA238" i="2" s="1"/>
  <c r="N240" i="2"/>
  <c r="J241" i="2"/>
  <c r="V241" i="2" s="1"/>
  <c r="U242" i="2"/>
  <c r="AA242" i="2" s="1"/>
  <c r="N244" i="2"/>
  <c r="J245" i="2"/>
  <c r="V245" i="2" s="1"/>
  <c r="U246" i="2"/>
  <c r="AA246" i="2" s="1"/>
  <c r="N248" i="2"/>
  <c r="J249" i="2"/>
  <c r="U250" i="2"/>
  <c r="AA250" i="2" s="1"/>
  <c r="N252" i="2"/>
  <c r="J253" i="2"/>
  <c r="V253" i="2" s="1"/>
  <c r="U254" i="2"/>
  <c r="AA254" i="2" s="1"/>
  <c r="N256" i="2"/>
  <c r="J257" i="2"/>
  <c r="V257" i="2" s="1"/>
  <c r="U258" i="2"/>
  <c r="AA258" i="2" s="1"/>
  <c r="N260" i="2"/>
  <c r="U262" i="2"/>
  <c r="AA262" i="2" s="1"/>
  <c r="N264" i="2"/>
  <c r="U266" i="2"/>
  <c r="AA266" i="2" s="1"/>
  <c r="N268" i="2"/>
  <c r="U270" i="2"/>
  <c r="AA270" i="2" s="1"/>
  <c r="N272" i="2"/>
  <c r="U274" i="2"/>
  <c r="AA274" i="2" s="1"/>
  <c r="N276" i="2"/>
  <c r="U278" i="2"/>
  <c r="AA278" i="2" s="1"/>
  <c r="N280" i="2"/>
  <c r="U282" i="2"/>
  <c r="AA282" i="2" s="1"/>
  <c r="N284" i="2"/>
  <c r="U286" i="2"/>
  <c r="AA286" i="2" s="1"/>
  <c r="N288" i="2"/>
  <c r="U290" i="2"/>
  <c r="AA290" i="2" s="1"/>
  <c r="U294" i="2"/>
  <c r="AA294" i="2" s="1"/>
  <c r="U298" i="2"/>
  <c r="AA298" i="2" s="1"/>
  <c r="U302" i="2"/>
  <c r="AA302" i="2" s="1"/>
  <c r="U306" i="2"/>
  <c r="AA306" i="2" s="1"/>
  <c r="U310" i="2"/>
  <c r="AA310" i="2" s="1"/>
  <c r="U314" i="2"/>
  <c r="AA314" i="2" s="1"/>
  <c r="U318" i="2"/>
  <c r="AA318" i="2" s="1"/>
  <c r="U322" i="2"/>
  <c r="AA322" i="2" s="1"/>
  <c r="U326" i="2"/>
  <c r="AA326" i="2" s="1"/>
  <c r="U330" i="2"/>
  <c r="AA330" i="2" s="1"/>
  <c r="U334" i="2"/>
  <c r="AA334" i="2" s="1"/>
  <c r="U338" i="2"/>
  <c r="AA338" i="2" s="1"/>
  <c r="U342" i="2"/>
  <c r="AA342" i="2" s="1"/>
  <c r="U346" i="2"/>
  <c r="AA346" i="2" s="1"/>
  <c r="U350" i="2"/>
  <c r="AA350" i="2" s="1"/>
  <c r="U354" i="2"/>
  <c r="AA354" i="2" s="1"/>
  <c r="U358" i="2"/>
  <c r="AA358" i="2" s="1"/>
  <c r="R368" i="2"/>
  <c r="U368" i="2"/>
  <c r="AA368" i="2" s="1"/>
  <c r="U369" i="2"/>
  <c r="AA369" i="2" s="1"/>
  <c r="V370" i="2"/>
  <c r="N371" i="2"/>
  <c r="V371" i="2" s="1"/>
  <c r="J372" i="2"/>
  <c r="U373" i="2"/>
  <c r="AA373" i="2" s="1"/>
  <c r="V374" i="2"/>
  <c r="J376" i="2"/>
  <c r="U377" i="2"/>
  <c r="AA377" i="2" s="1"/>
  <c r="V378" i="2"/>
  <c r="J380" i="2"/>
  <c r="U381" i="2"/>
  <c r="AA381" i="2" s="1"/>
  <c r="V382" i="2"/>
  <c r="J384" i="2"/>
  <c r="U385" i="2"/>
  <c r="AA385" i="2" s="1"/>
  <c r="N388" i="2"/>
  <c r="V388" i="2" s="1"/>
  <c r="U388" i="2"/>
  <c r="AA388" i="2" s="1"/>
  <c r="V369" i="2"/>
  <c r="U372" i="2"/>
  <c r="AA372" i="2" s="1"/>
  <c r="V373" i="2"/>
  <c r="U376" i="2"/>
  <c r="AA376" i="2" s="1"/>
  <c r="U380" i="2"/>
  <c r="AA380" i="2" s="1"/>
  <c r="U384" i="2"/>
  <c r="AA384" i="2" s="1"/>
  <c r="V385" i="2"/>
  <c r="U386" i="2"/>
  <c r="AA386" i="2" s="1"/>
  <c r="V387" i="2"/>
  <c r="J389" i="2"/>
  <c r="U389" i="2"/>
  <c r="AA389" i="2" s="1"/>
  <c r="V367" i="2"/>
  <c r="N368" i="2"/>
  <c r="U370" i="2"/>
  <c r="AA370" i="2" s="1"/>
  <c r="N372" i="2"/>
  <c r="U374" i="2"/>
  <c r="AA374" i="2" s="1"/>
  <c r="V375" i="2"/>
  <c r="N376" i="2"/>
  <c r="J377" i="2"/>
  <c r="U378" i="2"/>
  <c r="AA378" i="2" s="1"/>
  <c r="V379" i="2"/>
  <c r="N380" i="2"/>
  <c r="J381" i="2"/>
  <c r="V381" i="2" s="1"/>
  <c r="U382" i="2"/>
  <c r="AA382" i="2" s="1"/>
  <c r="V383" i="2"/>
  <c r="N384" i="2"/>
  <c r="U387" i="2"/>
  <c r="AA387" i="2" s="1"/>
  <c r="N391" i="2"/>
  <c r="U393" i="2"/>
  <c r="AA393" i="2" s="1"/>
  <c r="N395" i="2"/>
  <c r="U397" i="2"/>
  <c r="AA397" i="2" s="1"/>
  <c r="N399" i="2"/>
  <c r="U401" i="2"/>
  <c r="AA401" i="2" s="1"/>
  <c r="N403" i="2"/>
  <c r="U405" i="2"/>
  <c r="AA405" i="2" s="1"/>
  <c r="N407" i="2"/>
  <c r="U409" i="2"/>
  <c r="AA409" i="2" s="1"/>
  <c r="N411" i="2"/>
  <c r="U413" i="2"/>
  <c r="AA413" i="2" s="1"/>
  <c r="N415" i="2"/>
  <c r="U417" i="2"/>
  <c r="AA417" i="2" s="1"/>
  <c r="N390" i="2"/>
  <c r="J391" i="2"/>
  <c r="U392" i="2"/>
  <c r="AA392" i="2" s="1"/>
  <c r="N394" i="2"/>
  <c r="J395" i="2"/>
  <c r="U396" i="2"/>
  <c r="AA396" i="2" s="1"/>
  <c r="N398" i="2"/>
  <c r="J399" i="2"/>
  <c r="U400" i="2"/>
  <c r="AA400" i="2" s="1"/>
  <c r="N402" i="2"/>
  <c r="J403" i="2"/>
  <c r="U404" i="2"/>
  <c r="AA404" i="2" s="1"/>
  <c r="N406" i="2"/>
  <c r="J407" i="2"/>
  <c r="U408" i="2"/>
  <c r="AA408" i="2" s="1"/>
  <c r="N410" i="2"/>
  <c r="J411" i="2"/>
  <c r="U412" i="2"/>
  <c r="AA412" i="2" s="1"/>
  <c r="N414" i="2"/>
  <c r="J415" i="2"/>
  <c r="U416" i="2"/>
  <c r="AA416" i="2" s="1"/>
  <c r="V417" i="2"/>
  <c r="N418" i="2"/>
  <c r="U420" i="2"/>
  <c r="AA420" i="2" s="1"/>
  <c r="N422" i="2"/>
  <c r="U424" i="2"/>
  <c r="AA424" i="2" s="1"/>
  <c r="V425" i="2"/>
  <c r="N426" i="2"/>
  <c r="U428" i="2"/>
  <c r="AA428" i="2" s="1"/>
  <c r="N430" i="2"/>
  <c r="U432" i="2"/>
  <c r="AA432" i="2" s="1"/>
  <c r="V433" i="2"/>
  <c r="N434" i="2"/>
  <c r="U436" i="2"/>
  <c r="AA436" i="2" s="1"/>
  <c r="N438" i="2"/>
  <c r="U440" i="2"/>
  <c r="AA440" i="2" s="1"/>
  <c r="V441" i="2"/>
  <c r="N442" i="2"/>
  <c r="U444" i="2"/>
  <c r="AA444" i="2" s="1"/>
  <c r="V445" i="2"/>
  <c r="N446" i="2"/>
  <c r="U448" i="2"/>
  <c r="AA448" i="2" s="1"/>
  <c r="N450" i="2"/>
  <c r="U452" i="2"/>
  <c r="AA452" i="2" s="1"/>
  <c r="V453" i="2"/>
  <c r="N389" i="2"/>
  <c r="J390" i="2"/>
  <c r="U391" i="2"/>
  <c r="AA391" i="2" s="1"/>
  <c r="V392" i="2"/>
  <c r="N393" i="2"/>
  <c r="V393" i="2" s="1"/>
  <c r="J394" i="2"/>
  <c r="U395" i="2"/>
  <c r="AA395" i="2" s="1"/>
  <c r="V396" i="2"/>
  <c r="N397" i="2"/>
  <c r="V397" i="2" s="1"/>
  <c r="J398" i="2"/>
  <c r="U399" i="2"/>
  <c r="AA399" i="2" s="1"/>
  <c r="V400" i="2"/>
  <c r="N401" i="2"/>
  <c r="V401" i="2" s="1"/>
  <c r="J402" i="2"/>
  <c r="U403" i="2"/>
  <c r="AA403" i="2" s="1"/>
  <c r="V404" i="2"/>
  <c r="N405" i="2"/>
  <c r="V405" i="2" s="1"/>
  <c r="J406" i="2"/>
  <c r="U407" i="2"/>
  <c r="AA407" i="2" s="1"/>
  <c r="V408" i="2"/>
  <c r="N409" i="2"/>
  <c r="V409" i="2" s="1"/>
  <c r="J410" i="2"/>
  <c r="U411" i="2"/>
  <c r="AA411" i="2" s="1"/>
  <c r="V412" i="2"/>
  <c r="N413" i="2"/>
  <c r="V413" i="2" s="1"/>
  <c r="J414" i="2"/>
  <c r="U415" i="2"/>
  <c r="AA415" i="2" s="1"/>
  <c r="J418" i="2"/>
  <c r="U419" i="2"/>
  <c r="AA419" i="2" s="1"/>
  <c r="V420" i="2"/>
  <c r="J422" i="2"/>
  <c r="U423" i="2"/>
  <c r="AA423" i="2" s="1"/>
  <c r="V424" i="2"/>
  <c r="J426" i="2"/>
  <c r="U427" i="2"/>
  <c r="AA427" i="2" s="1"/>
  <c r="V428" i="2"/>
  <c r="J430" i="2"/>
  <c r="U431" i="2"/>
  <c r="AA431" i="2" s="1"/>
  <c r="V432" i="2"/>
  <c r="J434" i="2"/>
  <c r="U435" i="2"/>
  <c r="AA435" i="2" s="1"/>
  <c r="V436" i="2"/>
  <c r="J438" i="2"/>
  <c r="U439" i="2"/>
  <c r="AA439" i="2" s="1"/>
  <c r="V440" i="2"/>
  <c r="J442" i="2"/>
  <c r="U443" i="2"/>
  <c r="AA443" i="2" s="1"/>
  <c r="V444" i="2"/>
  <c r="J446" i="2"/>
  <c r="U447" i="2"/>
  <c r="AA447" i="2" s="1"/>
  <c r="V448" i="2"/>
  <c r="J450" i="2"/>
  <c r="U451" i="2"/>
  <c r="AA451" i="2" s="1"/>
  <c r="V452" i="2"/>
  <c r="V419" i="2"/>
  <c r="U422" i="2"/>
  <c r="AA422" i="2" s="1"/>
  <c r="V423" i="2"/>
  <c r="U426" i="2"/>
  <c r="AA426" i="2" s="1"/>
  <c r="V427" i="2"/>
  <c r="U430" i="2"/>
  <c r="AA430" i="2" s="1"/>
  <c r="V431" i="2"/>
  <c r="U434" i="2"/>
  <c r="AA434" i="2" s="1"/>
  <c r="V435" i="2"/>
  <c r="U438" i="2"/>
  <c r="AA438" i="2" s="1"/>
  <c r="V439" i="2"/>
  <c r="U442" i="2"/>
  <c r="AA442" i="2" s="1"/>
  <c r="V443" i="2"/>
  <c r="U446" i="2"/>
  <c r="AA446" i="2" s="1"/>
  <c r="V447" i="2"/>
  <c r="U450" i="2"/>
  <c r="AA450" i="2" s="1"/>
  <c r="V451" i="2"/>
  <c r="S453" i="2"/>
  <c r="U453" i="2"/>
  <c r="AA453" i="2" s="1"/>
  <c r="U454" i="2"/>
  <c r="AA454" i="2" s="1"/>
  <c r="U458" i="2"/>
  <c r="AA458" i="2" s="1"/>
  <c r="V459" i="2"/>
  <c r="U462" i="2"/>
  <c r="AA462" i="2" s="1"/>
  <c r="V463" i="2"/>
  <c r="N464" i="2"/>
  <c r="V464" i="2" s="1"/>
  <c r="V454" i="2"/>
  <c r="U457" i="2"/>
  <c r="AA457" i="2" s="1"/>
  <c r="V458" i="2"/>
  <c r="U461" i="2"/>
  <c r="AA461" i="2" s="1"/>
  <c r="V462" i="2"/>
  <c r="U456" i="2"/>
  <c r="AA456" i="2" s="1"/>
  <c r="V457" i="2"/>
  <c r="U460" i="2"/>
  <c r="AA460" i="2" s="1"/>
  <c r="V461" i="2"/>
  <c r="V456" i="2"/>
  <c r="U459" i="2"/>
  <c r="AA459" i="2" s="1"/>
  <c r="V460" i="2"/>
  <c r="U463" i="2"/>
  <c r="AA463" i="2" s="1"/>
  <c r="U464" i="2"/>
  <c r="AA464" i="2" s="1"/>
  <c r="U493" i="2"/>
  <c r="AA493" i="2" s="1"/>
  <c r="U497" i="2"/>
  <c r="AA497" i="2" s="1"/>
  <c r="U468" i="2"/>
  <c r="AA468" i="2" s="1"/>
  <c r="V469" i="2"/>
  <c r="N470" i="2"/>
  <c r="U472" i="2"/>
  <c r="AA472" i="2" s="1"/>
  <c r="V473" i="2"/>
  <c r="N474" i="2"/>
  <c r="U476" i="2"/>
  <c r="AA476" i="2" s="1"/>
  <c r="V477" i="2"/>
  <c r="N478" i="2"/>
  <c r="U480" i="2"/>
  <c r="AA480" i="2" s="1"/>
  <c r="V481" i="2"/>
  <c r="N482" i="2"/>
  <c r="U484" i="2"/>
  <c r="AA484" i="2" s="1"/>
  <c r="N486" i="2"/>
  <c r="U488" i="2"/>
  <c r="AA488" i="2" s="1"/>
  <c r="V489" i="2"/>
  <c r="N490" i="2"/>
  <c r="V490" i="2" s="1"/>
  <c r="U492" i="2"/>
  <c r="AA492" i="2" s="1"/>
  <c r="V493" i="2"/>
  <c r="N494" i="2"/>
  <c r="V494" i="2" s="1"/>
  <c r="U496" i="2"/>
  <c r="AA496" i="2" s="1"/>
  <c r="N498" i="2"/>
  <c r="V498" i="2" s="1"/>
  <c r="V468" i="2"/>
  <c r="J470" i="2"/>
  <c r="U471" i="2"/>
  <c r="AA471" i="2" s="1"/>
  <c r="V472" i="2"/>
  <c r="J474" i="2"/>
  <c r="U475" i="2"/>
  <c r="AA475" i="2" s="1"/>
  <c r="V476" i="2"/>
  <c r="J478" i="2"/>
  <c r="U479" i="2"/>
  <c r="AA479" i="2" s="1"/>
  <c r="J482" i="2"/>
  <c r="U483" i="2"/>
  <c r="AA483" i="2" s="1"/>
  <c r="V484" i="2"/>
  <c r="N485" i="2"/>
  <c r="V485" i="2" s="1"/>
  <c r="J486" i="2"/>
  <c r="U487" i="2"/>
  <c r="AA487" i="2" s="1"/>
  <c r="V488" i="2"/>
  <c r="U491" i="2"/>
  <c r="AA491" i="2" s="1"/>
  <c r="V492" i="2"/>
  <c r="U495" i="2"/>
  <c r="AA495" i="2" s="1"/>
  <c r="V496" i="2"/>
  <c r="N497" i="2"/>
  <c r="V497" i="2" s="1"/>
  <c r="S499" i="2"/>
  <c r="T499" i="2"/>
  <c r="V467" i="2"/>
  <c r="U470" i="2"/>
  <c r="AA470" i="2" s="1"/>
  <c r="V471" i="2"/>
  <c r="U474" i="2"/>
  <c r="AA474" i="2" s="1"/>
  <c r="V475" i="2"/>
  <c r="U478" i="2"/>
  <c r="AA478" i="2" s="1"/>
  <c r="V479" i="2"/>
  <c r="U482" i="2"/>
  <c r="AA482" i="2" s="1"/>
  <c r="V483" i="2"/>
  <c r="U486" i="2"/>
  <c r="AA486" i="2" s="1"/>
  <c r="V487" i="2"/>
  <c r="U490" i="2"/>
  <c r="AA490" i="2" s="1"/>
  <c r="V491" i="2"/>
  <c r="U494" i="2"/>
  <c r="AA494" i="2" s="1"/>
  <c r="V495" i="2"/>
  <c r="U498" i="2"/>
  <c r="AA498" i="2" s="1"/>
  <c r="V499" i="2"/>
  <c r="U499" i="2"/>
  <c r="AA499" i="2" s="1"/>
  <c r="V500" i="2"/>
  <c r="U503" i="2"/>
  <c r="AA503" i="2" s="1"/>
  <c r="V504" i="2"/>
  <c r="S509" i="2"/>
  <c r="U502" i="2"/>
  <c r="AA502" i="2" s="1"/>
  <c r="V503" i="2"/>
  <c r="T510" i="2"/>
  <c r="U501" i="2"/>
  <c r="AA501" i="2" s="1"/>
  <c r="U505" i="2"/>
  <c r="AA505" i="2" s="1"/>
  <c r="R506" i="2"/>
  <c r="R510" i="2"/>
  <c r="U510" i="2"/>
  <c r="AA510" i="2" s="1"/>
  <c r="U500" i="2"/>
  <c r="AA500" i="2" s="1"/>
  <c r="V501" i="2"/>
  <c r="N502" i="2"/>
  <c r="V502" i="2" s="1"/>
  <c r="U504" i="2"/>
  <c r="AA504" i="2" s="1"/>
  <c r="V505" i="2"/>
  <c r="N506" i="2"/>
  <c r="J508" i="2"/>
  <c r="V508" i="2" s="1"/>
  <c r="U508" i="2"/>
  <c r="AA508" i="2" s="1"/>
  <c r="N510" i="2"/>
  <c r="U512" i="2"/>
  <c r="AA512" i="2" s="1"/>
  <c r="N514" i="2"/>
  <c r="U516" i="2"/>
  <c r="AA516" i="2" s="1"/>
  <c r="N518" i="2"/>
  <c r="U520" i="2"/>
  <c r="AA520" i="2" s="1"/>
  <c r="S538" i="2"/>
  <c r="U507" i="2"/>
  <c r="AA507" i="2" s="1"/>
  <c r="N509" i="2"/>
  <c r="J510" i="2"/>
  <c r="U511" i="2"/>
  <c r="AA511" i="2" s="1"/>
  <c r="V512" i="2"/>
  <c r="N513" i="2"/>
  <c r="J514" i="2"/>
  <c r="U515" i="2"/>
  <c r="AA515" i="2" s="1"/>
  <c r="V516" i="2"/>
  <c r="N517" i="2"/>
  <c r="J518" i="2"/>
  <c r="U519" i="2"/>
  <c r="AA519" i="2" s="1"/>
  <c r="V520" i="2"/>
  <c r="N521" i="2"/>
  <c r="U523" i="2"/>
  <c r="AA523" i="2" s="1"/>
  <c r="V524" i="2"/>
  <c r="N525" i="2"/>
  <c r="J526" i="2"/>
  <c r="V526" i="2" s="1"/>
  <c r="U527" i="2"/>
  <c r="AA527" i="2" s="1"/>
  <c r="V528" i="2"/>
  <c r="N529" i="2"/>
  <c r="U531" i="2"/>
  <c r="AA531" i="2" s="1"/>
  <c r="V532" i="2"/>
  <c r="N533" i="2"/>
  <c r="S539" i="2"/>
  <c r="T539" i="2"/>
  <c r="V507" i="2"/>
  <c r="J509" i="2"/>
  <c r="V511" i="2"/>
  <c r="J513" i="2"/>
  <c r="U514" i="2"/>
  <c r="AA514" i="2" s="1"/>
  <c r="V515" i="2"/>
  <c r="J517" i="2"/>
  <c r="U518" i="2"/>
  <c r="AA518" i="2" s="1"/>
  <c r="V519" i="2"/>
  <c r="J521" i="2"/>
  <c r="U522" i="2"/>
  <c r="AA522" i="2" s="1"/>
  <c r="V523" i="2"/>
  <c r="J525" i="2"/>
  <c r="U526" i="2"/>
  <c r="AA526" i="2" s="1"/>
  <c r="V527" i="2"/>
  <c r="J529" i="2"/>
  <c r="U530" i="2"/>
  <c r="AA530" i="2" s="1"/>
  <c r="V531" i="2"/>
  <c r="J533" i="2"/>
  <c r="U534" i="2"/>
  <c r="AA534" i="2" s="1"/>
  <c r="R539" i="2"/>
  <c r="U539" i="2"/>
  <c r="AA539" i="2" s="1"/>
  <c r="U521" i="2"/>
  <c r="AA521" i="2" s="1"/>
  <c r="V522" i="2"/>
  <c r="U525" i="2"/>
  <c r="AA525" i="2" s="1"/>
  <c r="U529" i="2"/>
  <c r="AA529" i="2" s="1"/>
  <c r="V530" i="2"/>
  <c r="U533" i="2"/>
  <c r="AA533" i="2" s="1"/>
  <c r="V534" i="2"/>
  <c r="J537" i="2"/>
  <c r="U537" i="2"/>
  <c r="AA537" i="2" s="1"/>
  <c r="T550" i="2"/>
  <c r="N539" i="2"/>
  <c r="U541" i="2"/>
  <c r="AA541" i="2" s="1"/>
  <c r="N543" i="2"/>
  <c r="J544" i="2"/>
  <c r="V544" i="2" s="1"/>
  <c r="U545" i="2"/>
  <c r="AA545" i="2" s="1"/>
  <c r="V546" i="2"/>
  <c r="N547" i="2"/>
  <c r="U535" i="2"/>
  <c r="AA535" i="2" s="1"/>
  <c r="N538" i="2"/>
  <c r="J539" i="2"/>
  <c r="U540" i="2"/>
  <c r="AA540" i="2" s="1"/>
  <c r="V541" i="2"/>
  <c r="N542" i="2"/>
  <c r="V542" i="2" s="1"/>
  <c r="J543" i="2"/>
  <c r="U544" i="2"/>
  <c r="AA544" i="2" s="1"/>
  <c r="V545" i="2"/>
  <c r="J547" i="2"/>
  <c r="U548" i="2"/>
  <c r="AA548" i="2" s="1"/>
  <c r="V536" i="2"/>
  <c r="N537" i="2"/>
  <c r="J538" i="2"/>
  <c r="V540" i="2"/>
  <c r="U543" i="2"/>
  <c r="AA543" i="2" s="1"/>
  <c r="U547" i="2"/>
  <c r="AA547" i="2" s="1"/>
  <c r="V548" i="2"/>
  <c r="N549" i="2"/>
  <c r="V549" i="2" s="1"/>
  <c r="U553" i="2"/>
  <c r="AA553" i="2" s="1"/>
  <c r="U557" i="2"/>
  <c r="AA557" i="2" s="1"/>
  <c r="U561" i="2"/>
  <c r="AA561" i="2" s="1"/>
  <c r="U565" i="2"/>
  <c r="AA565" i="2" s="1"/>
  <c r="V566" i="2"/>
  <c r="U549" i="2"/>
  <c r="AA549" i="2" s="1"/>
  <c r="U552" i="2"/>
  <c r="AA552" i="2" s="1"/>
  <c r="V553" i="2"/>
  <c r="N554" i="2"/>
  <c r="V554" i="2" s="1"/>
  <c r="U556" i="2"/>
  <c r="AA556" i="2" s="1"/>
  <c r="V557" i="2"/>
  <c r="N558" i="2"/>
  <c r="V558" i="2" s="1"/>
  <c r="U560" i="2"/>
  <c r="AA560" i="2" s="1"/>
  <c r="V561" i="2"/>
  <c r="N562" i="2"/>
  <c r="V562" i="2" s="1"/>
  <c r="U564" i="2"/>
  <c r="AA564" i="2" s="1"/>
  <c r="V551" i="2"/>
  <c r="N552" i="2"/>
  <c r="V552" i="2" s="1"/>
  <c r="U554" i="2"/>
  <c r="AA554" i="2" s="1"/>
  <c r="V555" i="2"/>
  <c r="N556" i="2"/>
  <c r="V556" i="2" s="1"/>
  <c r="U558" i="2"/>
  <c r="AA558" i="2" s="1"/>
  <c r="V559" i="2"/>
  <c r="N560" i="2"/>
  <c r="V560" i="2" s="1"/>
  <c r="U562" i="2"/>
  <c r="AA562" i="2" s="1"/>
  <c r="V563" i="2"/>
  <c r="N564" i="2"/>
  <c r="V564" i="2" s="1"/>
  <c r="J565" i="2"/>
  <c r="V565" i="2" s="1"/>
  <c r="U566" i="2"/>
  <c r="AA566" i="2" s="1"/>
  <c r="R567" i="2"/>
  <c r="V567" i="2" s="1"/>
  <c r="U567" i="2"/>
  <c r="AA567" i="2" s="1"/>
  <c r="AB615" i="2"/>
  <c r="W615" i="2"/>
  <c r="AB614" i="2"/>
  <c r="W614" i="2"/>
  <c r="AB613" i="2"/>
  <c r="W613" i="2"/>
  <c r="AB611" i="2"/>
  <c r="W611" i="2"/>
  <c r="AB610" i="2"/>
  <c r="W610" i="2"/>
  <c r="W609" i="2"/>
  <c r="AB608" i="2"/>
  <c r="W608" i="2"/>
  <c r="AB607" i="2"/>
  <c r="W607" i="2"/>
  <c r="AB606" i="2"/>
  <c r="W606" i="2"/>
  <c r="AB580" i="2"/>
  <c r="AB579" i="2"/>
  <c r="W579" i="2"/>
  <c r="AB578" i="2"/>
  <c r="W578" i="2"/>
  <c r="AB576" i="2"/>
  <c r="AB575" i="2"/>
  <c r="AB574" i="2"/>
  <c r="AB573" i="2"/>
  <c r="AB572" i="2"/>
  <c r="AB571" i="2"/>
  <c r="AB604" i="2"/>
  <c r="AB569" i="2"/>
  <c r="W604" i="2"/>
  <c r="W569" i="2"/>
  <c r="W576" i="2"/>
  <c r="W575" i="2"/>
  <c r="W574" i="2"/>
  <c r="W573" i="2"/>
  <c r="W572" i="2"/>
  <c r="W571" i="2"/>
  <c r="Z365" i="2" l="1"/>
  <c r="AC365" i="2" s="1"/>
  <c r="V449" i="2"/>
  <c r="Z191" i="2"/>
  <c r="AC191" i="2" s="1"/>
  <c r="Z145" i="2"/>
  <c r="AC145" i="2" s="1"/>
  <c r="Z207" i="2"/>
  <c r="AC207" i="2" s="1"/>
  <c r="V225" i="2"/>
  <c r="V376" i="2"/>
  <c r="Z376" i="2" s="1"/>
  <c r="AC376" i="2" s="1"/>
  <c r="V465" i="2"/>
  <c r="Z465" i="2" s="1"/>
  <c r="V203" i="2"/>
  <c r="Z203" i="2" s="1"/>
  <c r="V276" i="2"/>
  <c r="Z276" i="2" s="1"/>
  <c r="AC276" i="2" s="1"/>
  <c r="V268" i="2"/>
  <c r="Z268" i="2" s="1"/>
  <c r="AC268" i="2" s="1"/>
  <c r="Z535" i="2"/>
  <c r="AC535" i="2" s="1"/>
  <c r="V189" i="2"/>
  <c r="Z189" i="2" s="1"/>
  <c r="Z195" i="2"/>
  <c r="AC195" i="2" s="1"/>
  <c r="Z109" i="2"/>
  <c r="AC109" i="2" s="1"/>
  <c r="Z93" i="2"/>
  <c r="AC93" i="2" s="1"/>
  <c r="Z77" i="2"/>
  <c r="AC77" i="2" s="1"/>
  <c r="Z61" i="2"/>
  <c r="AC61" i="2" s="1"/>
  <c r="Z45" i="2"/>
  <c r="AC45" i="2" s="1"/>
  <c r="V261" i="2"/>
  <c r="Z261" i="2" s="1"/>
  <c r="V480" i="2"/>
  <c r="Z480" i="2" s="1"/>
  <c r="V416" i="2"/>
  <c r="Z416" i="2" s="1"/>
  <c r="V137" i="2"/>
  <c r="Z137" i="2" s="1"/>
  <c r="V97" i="2"/>
  <c r="Z97" i="2" s="1"/>
  <c r="G623" i="2"/>
  <c r="G622" i="2"/>
  <c r="G621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0" i="2"/>
  <c r="G619" i="2"/>
  <c r="G618" i="2"/>
  <c r="G617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591" i="2"/>
  <c r="K590" i="2"/>
  <c r="K589" i="2"/>
  <c r="K588" i="2"/>
  <c r="K587" i="2"/>
  <c r="K586" i="2"/>
  <c r="K585" i="2"/>
  <c r="K584" i="2"/>
  <c r="K583" i="2"/>
  <c r="K582" i="2"/>
  <c r="K620" i="2"/>
  <c r="K618" i="2"/>
  <c r="K602" i="2"/>
  <c r="K600" i="2"/>
  <c r="K599" i="2"/>
  <c r="K597" i="2"/>
  <c r="K595" i="2"/>
  <c r="K593" i="2"/>
  <c r="K592" i="2"/>
  <c r="K619" i="2"/>
  <c r="K617" i="2"/>
  <c r="K601" i="2"/>
  <c r="K598" i="2"/>
  <c r="K596" i="2"/>
  <c r="K594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83" i="2"/>
  <c r="M584" i="2"/>
  <c r="M590" i="2"/>
  <c r="M589" i="2"/>
  <c r="M588" i="2"/>
  <c r="M587" i="2"/>
  <c r="M586" i="2"/>
  <c r="M585" i="2"/>
  <c r="M582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0" i="2"/>
  <c r="I619" i="2"/>
  <c r="I618" i="2"/>
  <c r="I617" i="2"/>
  <c r="I602" i="2"/>
  <c r="I601" i="2"/>
  <c r="I600" i="2"/>
  <c r="I599" i="2"/>
  <c r="I598" i="2"/>
  <c r="I597" i="2"/>
  <c r="I596" i="2"/>
  <c r="I595" i="2"/>
  <c r="I594" i="2"/>
  <c r="I593" i="2"/>
  <c r="I592" i="2"/>
  <c r="I621" i="2"/>
  <c r="I585" i="2"/>
  <c r="I584" i="2"/>
  <c r="I582" i="2"/>
  <c r="I622" i="2"/>
  <c r="I623" i="2"/>
  <c r="I591" i="2"/>
  <c r="I590" i="2"/>
  <c r="I589" i="2"/>
  <c r="I588" i="2"/>
  <c r="I587" i="2"/>
  <c r="I586" i="2"/>
  <c r="I583" i="2"/>
  <c r="O622" i="2"/>
  <c r="O621" i="2"/>
  <c r="O636" i="2"/>
  <c r="O632" i="2"/>
  <c r="O628" i="2"/>
  <c r="O624" i="2"/>
  <c r="O593" i="2"/>
  <c r="O592" i="2"/>
  <c r="O590" i="2"/>
  <c r="O589" i="2"/>
  <c r="O588" i="2"/>
  <c r="O587" i="2"/>
  <c r="O586" i="2"/>
  <c r="O585" i="2"/>
  <c r="O584" i="2"/>
  <c r="O583" i="2"/>
  <c r="O582" i="2"/>
  <c r="O637" i="2"/>
  <c r="O629" i="2"/>
  <c r="O635" i="2"/>
  <c r="O631" i="2"/>
  <c r="O627" i="2"/>
  <c r="O623" i="2"/>
  <c r="O591" i="2"/>
  <c r="O634" i="2"/>
  <c r="O630" i="2"/>
  <c r="O626" i="2"/>
  <c r="O620" i="2"/>
  <c r="O619" i="2"/>
  <c r="O618" i="2"/>
  <c r="O617" i="2"/>
  <c r="O602" i="2"/>
  <c r="O601" i="2"/>
  <c r="O600" i="2"/>
  <c r="O599" i="2"/>
  <c r="O598" i="2"/>
  <c r="O597" i="2"/>
  <c r="O596" i="2"/>
  <c r="O595" i="2"/>
  <c r="O594" i="2"/>
  <c r="O633" i="2"/>
  <c r="O625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82" i="2"/>
  <c r="Q585" i="2"/>
  <c r="Q583" i="2"/>
  <c r="Q590" i="2"/>
  <c r="Q589" i="2"/>
  <c r="Q588" i="2"/>
  <c r="Q587" i="2"/>
  <c r="Q586" i="2"/>
  <c r="Q584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8" i="2"/>
  <c r="H587" i="2"/>
  <c r="H586" i="2"/>
  <c r="H584" i="2"/>
  <c r="H583" i="2"/>
  <c r="H589" i="2"/>
  <c r="H585" i="2"/>
  <c r="H582" i="2"/>
  <c r="N4" i="2"/>
  <c r="G615" i="2"/>
  <c r="V249" i="2"/>
  <c r="Z249" i="2" s="1"/>
  <c r="V324" i="2"/>
  <c r="Z324" i="2" s="1"/>
  <c r="V299" i="2"/>
  <c r="Z299" i="2" s="1"/>
  <c r="V287" i="2"/>
  <c r="V27" i="2"/>
  <c r="Z27" i="2" s="1"/>
  <c r="V377" i="2"/>
  <c r="Z377" i="2" s="1"/>
  <c r="Z223" i="2"/>
  <c r="AC223" i="2" s="1"/>
  <c r="Z129" i="2"/>
  <c r="AC129" i="2" s="1"/>
  <c r="Z65" i="2"/>
  <c r="AC65" i="2" s="1"/>
  <c r="Z33" i="2"/>
  <c r="AC33" i="2" s="1"/>
  <c r="Z448" i="2"/>
  <c r="AC448" i="2" s="1"/>
  <c r="Z408" i="2"/>
  <c r="AC408" i="2" s="1"/>
  <c r="Z396" i="2"/>
  <c r="AC396" i="2" s="1"/>
  <c r="Z425" i="2"/>
  <c r="AC425" i="2" s="1"/>
  <c r="Z378" i="2"/>
  <c r="AC378" i="2" s="1"/>
  <c r="Z321" i="2"/>
  <c r="AC321" i="2" s="1"/>
  <c r="Z297" i="2"/>
  <c r="AC297" i="2" s="1"/>
  <c r="Z315" i="2"/>
  <c r="AC315" i="2" s="1"/>
  <c r="Z279" i="2"/>
  <c r="AC279" i="2" s="1"/>
  <c r="Z259" i="2"/>
  <c r="AC259" i="2" s="1"/>
  <c r="Z243" i="2"/>
  <c r="AC243" i="2" s="1"/>
  <c r="J4" i="2"/>
  <c r="I614" i="2"/>
  <c r="Z554" i="2"/>
  <c r="AC554" i="2" s="1"/>
  <c r="Z215" i="2"/>
  <c r="AC215" i="2" s="1"/>
  <c r="Z253" i="2"/>
  <c r="AC253" i="2" s="1"/>
  <c r="Z237" i="2"/>
  <c r="AC237" i="2" s="1"/>
  <c r="Z351" i="2"/>
  <c r="AC351" i="2" s="1"/>
  <c r="Z343" i="2"/>
  <c r="AC343" i="2" s="1"/>
  <c r="Z335" i="2"/>
  <c r="AC335" i="2" s="1"/>
  <c r="Z327" i="2"/>
  <c r="AC327" i="2" s="1"/>
  <c r="V283" i="2"/>
  <c r="Z283" i="2" s="1"/>
  <c r="AC283" i="2" s="1"/>
  <c r="V275" i="2"/>
  <c r="Z275" i="2" s="1"/>
  <c r="AC275" i="2" s="1"/>
  <c r="Z303" i="2"/>
  <c r="AC303" i="2" s="1"/>
  <c r="Z566" i="2"/>
  <c r="AC566" i="2" s="1"/>
  <c r="Z497" i="2"/>
  <c r="AC497" i="2" s="1"/>
  <c r="Z443" i="2"/>
  <c r="AC443" i="2" s="1"/>
  <c r="V389" i="2"/>
  <c r="Z389" i="2" s="1"/>
  <c r="AC389" i="2" s="1"/>
  <c r="Z557" i="2"/>
  <c r="AC557" i="2" s="1"/>
  <c r="Z542" i="2"/>
  <c r="AC542" i="2" s="1"/>
  <c r="Z519" i="2"/>
  <c r="AC519" i="2" s="1"/>
  <c r="Z507" i="2"/>
  <c r="AC507" i="2" s="1"/>
  <c r="Z447" i="2"/>
  <c r="AC447" i="2" s="1"/>
  <c r="Z423" i="2"/>
  <c r="AC423" i="2" s="1"/>
  <c r="Z385" i="2"/>
  <c r="AC385" i="2" s="1"/>
  <c r="Z373" i="2"/>
  <c r="AC373" i="2" s="1"/>
  <c r="Z309" i="2"/>
  <c r="AC309" i="2" s="1"/>
  <c r="Z301" i="2"/>
  <c r="AC301" i="2" s="1"/>
  <c r="Z293" i="2"/>
  <c r="AC293" i="2" s="1"/>
  <c r="Z269" i="2"/>
  <c r="AC269" i="2" s="1"/>
  <c r="Z135" i="2"/>
  <c r="AC135" i="2" s="1"/>
  <c r="Z113" i="2"/>
  <c r="AC113" i="2" s="1"/>
  <c r="Z81" i="2"/>
  <c r="AC81" i="2" s="1"/>
  <c r="Z49" i="2"/>
  <c r="AC49" i="2" s="1"/>
  <c r="Z101" i="2"/>
  <c r="AC101" i="2" s="1"/>
  <c r="Z85" i="2"/>
  <c r="AC85" i="2" s="1"/>
  <c r="Z69" i="2"/>
  <c r="AC69" i="2" s="1"/>
  <c r="Z53" i="2"/>
  <c r="AC53" i="2" s="1"/>
  <c r="Z37" i="2"/>
  <c r="AC37" i="2" s="1"/>
  <c r="Z567" i="2"/>
  <c r="AC567" i="2" s="1"/>
  <c r="Z487" i="2"/>
  <c r="AC487" i="2" s="1"/>
  <c r="Z479" i="2"/>
  <c r="AC479" i="2" s="1"/>
  <c r="Z476" i="2"/>
  <c r="AC476" i="2" s="1"/>
  <c r="Z444" i="2"/>
  <c r="AC444" i="2" s="1"/>
  <c r="Z360" i="2"/>
  <c r="AC360" i="2" s="1"/>
  <c r="Z352" i="2"/>
  <c r="AC352" i="2" s="1"/>
  <c r="Z344" i="2"/>
  <c r="AC344" i="2" s="1"/>
  <c r="Z328" i="2"/>
  <c r="AC328" i="2" s="1"/>
  <c r="Z320" i="2"/>
  <c r="AC320" i="2" s="1"/>
  <c r="Z312" i="2"/>
  <c r="AC312" i="2" s="1"/>
  <c r="Z91" i="2"/>
  <c r="AC91" i="2" s="1"/>
  <c r="Z59" i="2"/>
  <c r="AC59" i="2" s="1"/>
  <c r="Z225" i="2"/>
  <c r="Z209" i="2"/>
  <c r="AC209" i="2" s="1"/>
  <c r="Z193" i="2"/>
  <c r="AC193" i="2" s="1"/>
  <c r="Z141" i="2"/>
  <c r="AC141" i="2" s="1"/>
  <c r="Z540" i="2"/>
  <c r="AC540" i="2" s="1"/>
  <c r="Z531" i="2"/>
  <c r="AC531" i="2" s="1"/>
  <c r="Z524" i="2"/>
  <c r="AC524" i="2" s="1"/>
  <c r="Z502" i="2"/>
  <c r="AC502" i="2" s="1"/>
  <c r="Z504" i="2"/>
  <c r="AC504" i="2" s="1"/>
  <c r="Z496" i="2"/>
  <c r="AC496" i="2" s="1"/>
  <c r="Z488" i="2"/>
  <c r="AC488" i="2" s="1"/>
  <c r="Z468" i="2"/>
  <c r="AC468" i="2" s="1"/>
  <c r="Z457" i="2"/>
  <c r="AC457" i="2" s="1"/>
  <c r="Z458" i="2"/>
  <c r="AC458" i="2" s="1"/>
  <c r="Z463" i="2"/>
  <c r="AC463" i="2" s="1"/>
  <c r="Z452" i="2"/>
  <c r="AC452" i="2" s="1"/>
  <c r="Z436" i="2"/>
  <c r="AC436" i="2" s="1"/>
  <c r="Z381" i="2"/>
  <c r="AC381" i="2" s="1"/>
  <c r="Z306" i="2"/>
  <c r="AC306" i="2" s="1"/>
  <c r="Z254" i="2"/>
  <c r="AC254" i="2" s="1"/>
  <c r="Z246" i="2"/>
  <c r="AC246" i="2" s="1"/>
  <c r="Z238" i="2"/>
  <c r="AC238" i="2" s="1"/>
  <c r="Z192" i="2"/>
  <c r="AC192" i="2" s="1"/>
  <c r="Z6" i="2"/>
  <c r="AC6" i="2" s="1"/>
  <c r="Z217" i="2"/>
  <c r="AC217" i="2" s="1"/>
  <c r="Z201" i="2"/>
  <c r="AC201" i="2" s="1"/>
  <c r="Z185" i="2"/>
  <c r="AC185" i="2" s="1"/>
  <c r="Z121" i="2"/>
  <c r="AC121" i="2" s="1"/>
  <c r="Z549" i="2"/>
  <c r="AC549" i="2" s="1"/>
  <c r="Z455" i="2"/>
  <c r="AC455" i="2" s="1"/>
  <c r="Z362" i="2"/>
  <c r="AC362" i="2" s="1"/>
  <c r="Z322" i="2"/>
  <c r="AC322" i="2" s="1"/>
  <c r="Z310" i="2"/>
  <c r="AC310" i="2" s="1"/>
  <c r="Z302" i="2"/>
  <c r="AC302" i="2" s="1"/>
  <c r="Z298" i="2"/>
  <c r="AC298" i="2" s="1"/>
  <c r="Z294" i="2"/>
  <c r="AC294" i="2" s="1"/>
  <c r="Z262" i="2"/>
  <c r="AC262" i="2" s="1"/>
  <c r="Z258" i="2"/>
  <c r="AC258" i="2" s="1"/>
  <c r="Z250" i="2"/>
  <c r="AC250" i="2" s="1"/>
  <c r="Z242" i="2"/>
  <c r="AC242" i="2" s="1"/>
  <c r="Z30" i="2"/>
  <c r="AC30" i="2" s="1"/>
  <c r="Z26" i="2"/>
  <c r="AC26" i="2" s="1"/>
  <c r="Z18" i="2"/>
  <c r="AC18" i="2" s="1"/>
  <c r="Z105" i="2"/>
  <c r="AC105" i="2" s="1"/>
  <c r="Z133" i="2"/>
  <c r="AC133" i="2" s="1"/>
  <c r="Z511" i="2"/>
  <c r="AC511" i="2" s="1"/>
  <c r="Z485" i="2"/>
  <c r="AC485" i="2" s="1"/>
  <c r="Z494" i="2"/>
  <c r="AC494" i="2" s="1"/>
  <c r="Z489" i="2"/>
  <c r="AC489" i="2" s="1"/>
  <c r="Z477" i="2"/>
  <c r="AC477" i="2" s="1"/>
  <c r="Z435" i="2"/>
  <c r="AC435" i="2" s="1"/>
  <c r="Z427" i="2"/>
  <c r="AC427" i="2" s="1"/>
  <c r="Z432" i="2"/>
  <c r="AC432" i="2" s="1"/>
  <c r="Z400" i="2"/>
  <c r="AC400" i="2" s="1"/>
  <c r="Z453" i="2"/>
  <c r="AC453" i="2" s="1"/>
  <c r="Z387" i="2"/>
  <c r="AC387" i="2" s="1"/>
  <c r="Z548" i="2"/>
  <c r="AC548" i="2" s="1"/>
  <c r="Z534" i="2"/>
  <c r="AC534" i="2" s="1"/>
  <c r="Z508" i="2"/>
  <c r="AC508" i="2" s="1"/>
  <c r="Z467" i="2"/>
  <c r="AC467" i="2" s="1"/>
  <c r="Z441" i="2"/>
  <c r="AC441" i="2" s="1"/>
  <c r="Z245" i="2"/>
  <c r="AC245" i="2" s="1"/>
  <c r="Z364" i="2"/>
  <c r="AC364" i="2" s="1"/>
  <c r="Z277" i="2"/>
  <c r="AC277" i="2" s="1"/>
  <c r="Z188" i="2"/>
  <c r="AC188" i="2" s="1"/>
  <c r="Z221" i="2"/>
  <c r="AC221" i="2" s="1"/>
  <c r="Z205" i="2"/>
  <c r="AC205" i="2" s="1"/>
  <c r="Z226" i="2"/>
  <c r="AC226" i="2" s="1"/>
  <c r="Z73" i="2"/>
  <c r="AC73" i="2" s="1"/>
  <c r="Z41" i="2"/>
  <c r="AC41" i="2" s="1"/>
  <c r="Z564" i="2"/>
  <c r="AC564" i="2" s="1"/>
  <c r="Z528" i="2"/>
  <c r="AC528" i="2" s="1"/>
  <c r="Z475" i="2"/>
  <c r="AC475" i="2" s="1"/>
  <c r="Z493" i="2"/>
  <c r="AC493" i="2" s="1"/>
  <c r="Z541" i="2"/>
  <c r="AC541" i="2" s="1"/>
  <c r="Z544" i="2"/>
  <c r="AC544" i="2" s="1"/>
  <c r="Z501" i="2"/>
  <c r="Z503" i="2"/>
  <c r="AC503" i="2" s="1"/>
  <c r="Z472" i="2"/>
  <c r="AC472" i="2" s="1"/>
  <c r="Z439" i="2"/>
  <c r="AC439" i="2" s="1"/>
  <c r="Z431" i="2"/>
  <c r="AC431" i="2" s="1"/>
  <c r="Z424" i="2"/>
  <c r="AC424" i="2" s="1"/>
  <c r="Z445" i="2"/>
  <c r="AC445" i="2" s="1"/>
  <c r="Z371" i="2"/>
  <c r="AC371" i="2" s="1"/>
  <c r="Z388" i="2"/>
  <c r="AC388" i="2" s="1"/>
  <c r="Z356" i="2"/>
  <c r="AC356" i="2" s="1"/>
  <c r="Z348" i="2"/>
  <c r="AC348" i="2" s="1"/>
  <c r="Z340" i="2"/>
  <c r="AC340" i="2" s="1"/>
  <c r="Z336" i="2"/>
  <c r="AC336" i="2" s="1"/>
  <c r="Z316" i="2"/>
  <c r="AC316" i="2" s="1"/>
  <c r="Z308" i="2"/>
  <c r="AC308" i="2" s="1"/>
  <c r="Z300" i="2"/>
  <c r="AC300" i="2" s="1"/>
  <c r="V296" i="2"/>
  <c r="Z296" i="2" s="1"/>
  <c r="AC296" i="2" s="1"/>
  <c r="Z216" i="2"/>
  <c r="AC216" i="2" s="1"/>
  <c r="Z200" i="2"/>
  <c r="AC200" i="2" s="1"/>
  <c r="Z139" i="2"/>
  <c r="AC139" i="2" s="1"/>
  <c r="Z107" i="2"/>
  <c r="AC107" i="2" s="1"/>
  <c r="Z75" i="2"/>
  <c r="AC75" i="2" s="1"/>
  <c r="Z43" i="2"/>
  <c r="AC43" i="2" s="1"/>
  <c r="Z24" i="2"/>
  <c r="AC24" i="2" s="1"/>
  <c r="Z16" i="2"/>
  <c r="AC16" i="2" s="1"/>
  <c r="Z8" i="2"/>
  <c r="AC8" i="2" s="1"/>
  <c r="Z222" i="2"/>
  <c r="AC222" i="2" s="1"/>
  <c r="Z233" i="2"/>
  <c r="AC233" i="2" s="1"/>
  <c r="Z556" i="2"/>
  <c r="AC556" i="2" s="1"/>
  <c r="Z530" i="2"/>
  <c r="AC530" i="2" s="1"/>
  <c r="Z500" i="2"/>
  <c r="AC500" i="2" s="1"/>
  <c r="Z495" i="2"/>
  <c r="AC495" i="2" s="1"/>
  <c r="Z492" i="2"/>
  <c r="AC492" i="2" s="1"/>
  <c r="Z473" i="2"/>
  <c r="AC473" i="2" s="1"/>
  <c r="Z461" i="2"/>
  <c r="AC461" i="2" s="1"/>
  <c r="Z462" i="2"/>
  <c r="AC462" i="2" s="1"/>
  <c r="Z454" i="2"/>
  <c r="AC454" i="2" s="1"/>
  <c r="Z459" i="2"/>
  <c r="AC459" i="2" s="1"/>
  <c r="Z413" i="2"/>
  <c r="AC413" i="2" s="1"/>
  <c r="Z405" i="2"/>
  <c r="AC405" i="2" s="1"/>
  <c r="Z401" i="2"/>
  <c r="AC401" i="2" s="1"/>
  <c r="Z379" i="2"/>
  <c r="AC379" i="2" s="1"/>
  <c r="Z374" i="2"/>
  <c r="AC374" i="2" s="1"/>
  <c r="Z311" i="2"/>
  <c r="AC311" i="2" s="1"/>
  <c r="Z313" i="2"/>
  <c r="AC313" i="2" s="1"/>
  <c r="Z305" i="2"/>
  <c r="AC305" i="2" s="1"/>
  <c r="Z289" i="2"/>
  <c r="AC289" i="2" s="1"/>
  <c r="Z281" i="2"/>
  <c r="AC281" i="2" s="1"/>
  <c r="Z265" i="2"/>
  <c r="AC265" i="2" s="1"/>
  <c r="Z355" i="2"/>
  <c r="AC355" i="2" s="1"/>
  <c r="Z347" i="2"/>
  <c r="AC347" i="2" s="1"/>
  <c r="Z339" i="2"/>
  <c r="AC339" i="2" s="1"/>
  <c r="Z331" i="2"/>
  <c r="AC331" i="2" s="1"/>
  <c r="Z323" i="2"/>
  <c r="AC323" i="2" s="1"/>
  <c r="Z319" i="2"/>
  <c r="AC319" i="2" s="1"/>
  <c r="Z307" i="2"/>
  <c r="AC307" i="2" s="1"/>
  <c r="Z271" i="2"/>
  <c r="AC271" i="2" s="1"/>
  <c r="Z251" i="2"/>
  <c r="AC251" i="2" s="1"/>
  <c r="Z127" i="2"/>
  <c r="AC127" i="2" s="1"/>
  <c r="Z19" i="2"/>
  <c r="AC19" i="2" s="1"/>
  <c r="Z11" i="2"/>
  <c r="AC11" i="2" s="1"/>
  <c r="Z229" i="2"/>
  <c r="AC229" i="2" s="1"/>
  <c r="Z213" i="2"/>
  <c r="AC213" i="2" s="1"/>
  <c r="Z197" i="2"/>
  <c r="AC197" i="2" s="1"/>
  <c r="Z89" i="2"/>
  <c r="AC89" i="2" s="1"/>
  <c r="Z57" i="2"/>
  <c r="AC57" i="2" s="1"/>
  <c r="Z187" i="2"/>
  <c r="AC187" i="2" s="1"/>
  <c r="Z117" i="2"/>
  <c r="AC117" i="2" s="1"/>
  <c r="Z552" i="2"/>
  <c r="AC552" i="2" s="1"/>
  <c r="V414" i="2"/>
  <c r="Z414" i="2" s="1"/>
  <c r="AC414" i="2" s="1"/>
  <c r="Z125" i="2"/>
  <c r="AC125" i="2" s="1"/>
  <c r="Z440" i="2"/>
  <c r="AC440" i="2" s="1"/>
  <c r="V380" i="2"/>
  <c r="Z380" i="2" s="1"/>
  <c r="AC380" i="2" s="1"/>
  <c r="Z123" i="2"/>
  <c r="AC123" i="2" s="1"/>
  <c r="Z20" i="2"/>
  <c r="AC20" i="2" s="1"/>
  <c r="V359" i="2"/>
  <c r="Z359" i="2" s="1"/>
  <c r="AC359" i="2" s="1"/>
  <c r="V132" i="2"/>
  <c r="Z132" i="2" s="1"/>
  <c r="AC132" i="2" s="1"/>
  <c r="V116" i="2"/>
  <c r="Z116" i="2" s="1"/>
  <c r="AC116" i="2" s="1"/>
  <c r="V100" i="2"/>
  <c r="Z100" i="2" s="1"/>
  <c r="AC100" i="2" s="1"/>
  <c r="V84" i="2"/>
  <c r="Z84" i="2" s="1"/>
  <c r="AC84" i="2" s="1"/>
  <c r="V68" i="2"/>
  <c r="Z68" i="2" s="1"/>
  <c r="AC68" i="2" s="1"/>
  <c r="V52" i="2"/>
  <c r="Z52" i="2" s="1"/>
  <c r="AC52" i="2" s="1"/>
  <c r="V36" i="2"/>
  <c r="Z36" i="2" s="1"/>
  <c r="AC36" i="2" s="1"/>
  <c r="Z555" i="2"/>
  <c r="AC555" i="2" s="1"/>
  <c r="Z551" i="2"/>
  <c r="AC551" i="2" s="1"/>
  <c r="Z523" i="2"/>
  <c r="AC523" i="2" s="1"/>
  <c r="Z526" i="2"/>
  <c r="AC526" i="2" s="1"/>
  <c r="Z471" i="2"/>
  <c r="AC471" i="2" s="1"/>
  <c r="Z490" i="2"/>
  <c r="AC490" i="2" s="1"/>
  <c r="Z409" i="2"/>
  <c r="AC409" i="2" s="1"/>
  <c r="Z397" i="2"/>
  <c r="AC397" i="2" s="1"/>
  <c r="Z383" i="2"/>
  <c r="AC383" i="2" s="1"/>
  <c r="Z375" i="2"/>
  <c r="AC375" i="2" s="1"/>
  <c r="Z361" i="2"/>
  <c r="AC361" i="2" s="1"/>
  <c r="Z273" i="2"/>
  <c r="AC273" i="2" s="1"/>
  <c r="Z295" i="2"/>
  <c r="AC295" i="2" s="1"/>
  <c r="Z263" i="2"/>
  <c r="AC263" i="2" s="1"/>
  <c r="Z247" i="2"/>
  <c r="AC247" i="2" s="1"/>
  <c r="Z143" i="2"/>
  <c r="AC143" i="2" s="1"/>
  <c r="Z111" i="2"/>
  <c r="AC111" i="2" s="1"/>
  <c r="Z95" i="2"/>
  <c r="AC95" i="2" s="1"/>
  <c r="Z79" i="2"/>
  <c r="AC79" i="2" s="1"/>
  <c r="Z63" i="2"/>
  <c r="AC63" i="2" s="1"/>
  <c r="Z47" i="2"/>
  <c r="AC47" i="2" s="1"/>
  <c r="Z15" i="2"/>
  <c r="AC15" i="2" s="1"/>
  <c r="V13" i="2"/>
  <c r="Z13" i="2" s="1"/>
  <c r="AC13" i="2" s="1"/>
  <c r="Z218" i="2"/>
  <c r="AC218" i="2" s="1"/>
  <c r="Z202" i="2"/>
  <c r="AC202" i="2" s="1"/>
  <c r="Z232" i="2"/>
  <c r="AC232" i="2" s="1"/>
  <c r="Z227" i="2"/>
  <c r="AC227" i="2" s="1"/>
  <c r="Z211" i="2"/>
  <c r="AC211" i="2" s="1"/>
  <c r="Z565" i="2"/>
  <c r="AC565" i="2" s="1"/>
  <c r="Z560" i="2"/>
  <c r="AC560" i="2" s="1"/>
  <c r="Z558" i="2"/>
  <c r="AC558" i="2" s="1"/>
  <c r="Z553" i="2"/>
  <c r="AC553" i="2" s="1"/>
  <c r="Z546" i="2"/>
  <c r="AC546" i="2" s="1"/>
  <c r="Z520" i="2"/>
  <c r="AC520" i="2" s="1"/>
  <c r="Z516" i="2"/>
  <c r="AC516" i="2" s="1"/>
  <c r="Z460" i="2"/>
  <c r="AC460" i="2" s="1"/>
  <c r="Z451" i="2"/>
  <c r="AC451" i="2" s="1"/>
  <c r="Z419" i="2"/>
  <c r="AC419" i="2" s="1"/>
  <c r="Z412" i="2"/>
  <c r="AC412" i="2" s="1"/>
  <c r="Z404" i="2"/>
  <c r="AC404" i="2" s="1"/>
  <c r="Z392" i="2"/>
  <c r="AC392" i="2" s="1"/>
  <c r="Z353" i="2"/>
  <c r="AC353" i="2" s="1"/>
  <c r="Z345" i="2"/>
  <c r="AC345" i="2" s="1"/>
  <c r="Z337" i="2"/>
  <c r="AC337" i="2" s="1"/>
  <c r="Z329" i="2"/>
  <c r="AC329" i="2" s="1"/>
  <c r="Z354" i="2"/>
  <c r="AC354" i="2" s="1"/>
  <c r="Z346" i="2"/>
  <c r="AC346" i="2" s="1"/>
  <c r="Z338" i="2"/>
  <c r="AC338" i="2" s="1"/>
  <c r="Z330" i="2"/>
  <c r="AC330" i="2" s="1"/>
  <c r="Z286" i="2"/>
  <c r="AC286" i="2" s="1"/>
  <c r="Z282" i="2"/>
  <c r="AC282" i="2" s="1"/>
  <c r="Z278" i="2"/>
  <c r="AC278" i="2" s="1"/>
  <c r="Z270" i="2"/>
  <c r="AC270" i="2" s="1"/>
  <c r="Z266" i="2"/>
  <c r="AC266" i="2" s="1"/>
  <c r="Z224" i="2"/>
  <c r="AC224" i="2" s="1"/>
  <c r="Z208" i="2"/>
  <c r="AC208" i="2" s="1"/>
  <c r="Z131" i="2"/>
  <c r="AC131" i="2" s="1"/>
  <c r="Z115" i="2"/>
  <c r="AC115" i="2" s="1"/>
  <c r="Z83" i="2"/>
  <c r="AC83" i="2" s="1"/>
  <c r="Z51" i="2"/>
  <c r="AC51" i="2" s="1"/>
  <c r="Z10" i="2"/>
  <c r="AC10" i="2" s="1"/>
  <c r="V29" i="2"/>
  <c r="Z29" i="2" s="1"/>
  <c r="AC29" i="2" s="1"/>
  <c r="V21" i="2"/>
  <c r="Z21" i="2" s="1"/>
  <c r="AC21" i="2" s="1"/>
  <c r="Z230" i="2"/>
  <c r="AC230" i="2" s="1"/>
  <c r="Z466" i="2"/>
  <c r="AC466" i="2" s="1"/>
  <c r="Z421" i="2"/>
  <c r="AC421" i="2" s="1"/>
  <c r="Z437" i="2"/>
  <c r="AC437" i="2" s="1"/>
  <c r="Z562" i="2"/>
  <c r="AC562" i="2" s="1"/>
  <c r="Z515" i="2"/>
  <c r="AC515" i="2" s="1"/>
  <c r="Z483" i="2"/>
  <c r="AC483" i="2" s="1"/>
  <c r="Z484" i="2"/>
  <c r="AC484" i="2" s="1"/>
  <c r="Z481" i="2"/>
  <c r="AC481" i="2" s="1"/>
  <c r="Z420" i="2"/>
  <c r="AC420" i="2" s="1"/>
  <c r="Z382" i="2"/>
  <c r="AC382" i="2" s="1"/>
  <c r="Z325" i="2"/>
  <c r="AC325" i="2" s="1"/>
  <c r="Z317" i="2"/>
  <c r="AC317" i="2" s="1"/>
  <c r="Z210" i="2"/>
  <c r="AC210" i="2" s="1"/>
  <c r="Z194" i="2"/>
  <c r="AC194" i="2" s="1"/>
  <c r="Z219" i="2"/>
  <c r="AC219" i="2" s="1"/>
  <c r="Z505" i="2"/>
  <c r="AC505" i="2" s="1"/>
  <c r="U455" i="2"/>
  <c r="AA455" i="2" s="1"/>
  <c r="Z370" i="2"/>
  <c r="AC370" i="2" s="1"/>
  <c r="Z119" i="2"/>
  <c r="AC119" i="2" s="1"/>
  <c r="Z103" i="2"/>
  <c r="AC103" i="2" s="1"/>
  <c r="Z87" i="2"/>
  <c r="AC87" i="2" s="1"/>
  <c r="Z71" i="2"/>
  <c r="AC71" i="2" s="1"/>
  <c r="Z55" i="2"/>
  <c r="AC55" i="2" s="1"/>
  <c r="Z39" i="2"/>
  <c r="AC39" i="2" s="1"/>
  <c r="Z186" i="2"/>
  <c r="AC186" i="2" s="1"/>
  <c r="Z559" i="2"/>
  <c r="AC559" i="2" s="1"/>
  <c r="Z393" i="2"/>
  <c r="AC393" i="2" s="1"/>
  <c r="Z449" i="2"/>
  <c r="Z417" i="2"/>
  <c r="AC417" i="2" s="1"/>
  <c r="Z255" i="2"/>
  <c r="AC255" i="2" s="1"/>
  <c r="Z239" i="2"/>
  <c r="AC239" i="2" s="1"/>
  <c r="Z23" i="2"/>
  <c r="AC23" i="2" s="1"/>
  <c r="Z7" i="2"/>
  <c r="AC7" i="2" s="1"/>
  <c r="Z563" i="2"/>
  <c r="AC563" i="2" s="1"/>
  <c r="V537" i="2"/>
  <c r="Z537" i="2" s="1"/>
  <c r="AC537" i="2" s="1"/>
  <c r="Z545" i="2"/>
  <c r="AC545" i="2" s="1"/>
  <c r="Z257" i="2"/>
  <c r="AC257" i="2" s="1"/>
  <c r="Z241" i="2"/>
  <c r="AC241" i="2" s="1"/>
  <c r="Z358" i="2"/>
  <c r="AC358" i="2" s="1"/>
  <c r="Z350" i="2"/>
  <c r="AC350" i="2" s="1"/>
  <c r="Z342" i="2"/>
  <c r="AC342" i="2" s="1"/>
  <c r="Z334" i="2"/>
  <c r="AC334" i="2" s="1"/>
  <c r="Z326" i="2"/>
  <c r="AC326" i="2" s="1"/>
  <c r="Z318" i="2"/>
  <c r="AC318" i="2" s="1"/>
  <c r="Z314" i="2"/>
  <c r="AC314" i="2" s="1"/>
  <c r="Z290" i="2"/>
  <c r="AC290" i="2" s="1"/>
  <c r="Z274" i="2"/>
  <c r="AC274" i="2" s="1"/>
  <c r="Z99" i="2"/>
  <c r="AC99" i="2" s="1"/>
  <c r="Z67" i="2"/>
  <c r="AC67" i="2" s="1"/>
  <c r="Z35" i="2"/>
  <c r="AC35" i="2" s="1"/>
  <c r="Z22" i="2"/>
  <c r="AC22" i="2" s="1"/>
  <c r="Z14" i="2"/>
  <c r="AC14" i="2" s="1"/>
  <c r="V9" i="2"/>
  <c r="Z9" i="2" s="1"/>
  <c r="AC9" i="2" s="1"/>
  <c r="Z231" i="2"/>
  <c r="AC231" i="2" s="1"/>
  <c r="Z199" i="2"/>
  <c r="AC199" i="2" s="1"/>
  <c r="Z386" i="2"/>
  <c r="AC386" i="2" s="1"/>
  <c r="V399" i="2"/>
  <c r="Z399" i="2" s="1"/>
  <c r="AC399" i="2" s="1"/>
  <c r="Z550" i="2"/>
  <c r="AC550" i="2" s="1"/>
  <c r="V547" i="2"/>
  <c r="Z547" i="2" s="1"/>
  <c r="AC547" i="2" s="1"/>
  <c r="Z561" i="2"/>
  <c r="AC561" i="2" s="1"/>
  <c r="Z527" i="2"/>
  <c r="AC527" i="2" s="1"/>
  <c r="Z512" i="2"/>
  <c r="AC512" i="2" s="1"/>
  <c r="V256" i="2"/>
  <c r="Z256" i="2" s="1"/>
  <c r="AC256" i="2" s="1"/>
  <c r="V240" i="2"/>
  <c r="Z240" i="2" s="1"/>
  <c r="AC240" i="2" s="1"/>
  <c r="Z285" i="2"/>
  <c r="AC285" i="2" s="1"/>
  <c r="Z220" i="2"/>
  <c r="AC220" i="2" s="1"/>
  <c r="Z204" i="2"/>
  <c r="AC204" i="2" s="1"/>
  <c r="Z206" i="2"/>
  <c r="AC206" i="2" s="1"/>
  <c r="Z190" i="2"/>
  <c r="AC190" i="2" s="1"/>
  <c r="Z536" i="2"/>
  <c r="AC536" i="2" s="1"/>
  <c r="Z491" i="2"/>
  <c r="AC491" i="2" s="1"/>
  <c r="Z429" i="2"/>
  <c r="AC429" i="2" s="1"/>
  <c r="Z369" i="2"/>
  <c r="AC369" i="2" s="1"/>
  <c r="Z357" i="2"/>
  <c r="AC357" i="2" s="1"/>
  <c r="Z349" i="2"/>
  <c r="AC349" i="2" s="1"/>
  <c r="Z341" i="2"/>
  <c r="AC341" i="2" s="1"/>
  <c r="Z333" i="2"/>
  <c r="AC333" i="2" s="1"/>
  <c r="Z332" i="2"/>
  <c r="AC332" i="2" s="1"/>
  <c r="Z304" i="2"/>
  <c r="AC304" i="2" s="1"/>
  <c r="Z292" i="2"/>
  <c r="AC292" i="2" s="1"/>
  <c r="V144" i="2"/>
  <c r="Z144" i="2" s="1"/>
  <c r="AC144" i="2" s="1"/>
  <c r="V128" i="2"/>
  <c r="Z128" i="2" s="1"/>
  <c r="AC128" i="2" s="1"/>
  <c r="V112" i="2"/>
  <c r="Z112" i="2" s="1"/>
  <c r="AC112" i="2" s="1"/>
  <c r="V96" i="2"/>
  <c r="Z96" i="2" s="1"/>
  <c r="AC96" i="2" s="1"/>
  <c r="V80" i="2"/>
  <c r="Z80" i="2" s="1"/>
  <c r="AC80" i="2" s="1"/>
  <c r="V64" i="2"/>
  <c r="Z64" i="2" s="1"/>
  <c r="AC64" i="2" s="1"/>
  <c r="V48" i="2"/>
  <c r="Z48" i="2" s="1"/>
  <c r="AC48" i="2" s="1"/>
  <c r="V32" i="2"/>
  <c r="Z32" i="2" s="1"/>
  <c r="AC32" i="2" s="1"/>
  <c r="Z28" i="2"/>
  <c r="AC28" i="2" s="1"/>
  <c r="Z12" i="2"/>
  <c r="AC12" i="2" s="1"/>
  <c r="Z234" i="2"/>
  <c r="AC234" i="2" s="1"/>
  <c r="Z522" i="2"/>
  <c r="AC522" i="2" s="1"/>
  <c r="Z532" i="2"/>
  <c r="AC532" i="2" s="1"/>
  <c r="Z498" i="2"/>
  <c r="AC498" i="2" s="1"/>
  <c r="Z469" i="2"/>
  <c r="AC469" i="2" s="1"/>
  <c r="Z456" i="2"/>
  <c r="AC456" i="2" s="1"/>
  <c r="Z464" i="2"/>
  <c r="AC464" i="2" s="1"/>
  <c r="V434" i="2"/>
  <c r="Z434" i="2" s="1"/>
  <c r="AC434" i="2" s="1"/>
  <c r="Z428" i="2"/>
  <c r="AC428" i="2" s="1"/>
  <c r="Z433" i="2"/>
  <c r="AC433" i="2" s="1"/>
  <c r="V391" i="2"/>
  <c r="Z391" i="2" s="1"/>
  <c r="AC391" i="2" s="1"/>
  <c r="Z291" i="2"/>
  <c r="AC291" i="2" s="1"/>
  <c r="Z267" i="2"/>
  <c r="AC267" i="2" s="1"/>
  <c r="Z228" i="2"/>
  <c r="AC228" i="2" s="1"/>
  <c r="Z212" i="2"/>
  <c r="AC212" i="2" s="1"/>
  <c r="Z196" i="2"/>
  <c r="AC196" i="2" s="1"/>
  <c r="Z214" i="2"/>
  <c r="AC214" i="2" s="1"/>
  <c r="Z198" i="2"/>
  <c r="AC198" i="2" s="1"/>
  <c r="Z499" i="2"/>
  <c r="AC499" i="2" s="1"/>
  <c r="V474" i="2"/>
  <c r="Z474" i="2" s="1"/>
  <c r="AC474" i="2" s="1"/>
  <c r="V280" i="2"/>
  <c r="Z280" i="2" s="1"/>
  <c r="AC280" i="2" s="1"/>
  <c r="V5" i="2"/>
  <c r="V482" i="2"/>
  <c r="Z482" i="2" s="1"/>
  <c r="AC482" i="2" s="1"/>
  <c r="V260" i="2"/>
  <c r="Z260" i="2" s="1"/>
  <c r="AC260" i="2" s="1"/>
  <c r="V533" i="2"/>
  <c r="Z533" i="2" s="1"/>
  <c r="AC533" i="2" s="1"/>
  <c r="V395" i="2"/>
  <c r="Z395" i="2" s="1"/>
  <c r="AC395" i="2" s="1"/>
  <c r="V384" i="2"/>
  <c r="Z384" i="2" s="1"/>
  <c r="AC384" i="2" s="1"/>
  <c r="V525" i="2"/>
  <c r="Z525" i="2" s="1"/>
  <c r="AC525" i="2" s="1"/>
  <c r="V518" i="2"/>
  <c r="Z518" i="2" s="1"/>
  <c r="AC518" i="2" s="1"/>
  <c r="V514" i="2"/>
  <c r="Z514" i="2" s="1"/>
  <c r="AC514" i="2" s="1"/>
  <c r="V486" i="2"/>
  <c r="Z486" i="2" s="1"/>
  <c r="AC486" i="2" s="1"/>
  <c r="V415" i="2"/>
  <c r="Z415" i="2" s="1"/>
  <c r="AC415" i="2" s="1"/>
  <c r="V543" i="2"/>
  <c r="Z543" i="2" s="1"/>
  <c r="AC543" i="2" s="1"/>
  <c r="V517" i="2"/>
  <c r="Z517" i="2" s="1"/>
  <c r="AC517" i="2" s="1"/>
  <c r="V402" i="2"/>
  <c r="Z402" i="2" s="1"/>
  <c r="AC402" i="2" s="1"/>
  <c r="V407" i="2"/>
  <c r="Z407" i="2" s="1"/>
  <c r="AC407" i="2" s="1"/>
  <c r="V264" i="2"/>
  <c r="Z264" i="2" s="1"/>
  <c r="AC264" i="2" s="1"/>
  <c r="V411" i="2"/>
  <c r="Z411" i="2" s="1"/>
  <c r="AC411" i="2" s="1"/>
  <c r="V521" i="2"/>
  <c r="Z521" i="2" s="1"/>
  <c r="AC521" i="2" s="1"/>
  <c r="V509" i="2"/>
  <c r="Z509" i="2" s="1"/>
  <c r="AC509" i="2" s="1"/>
  <c r="V17" i="2"/>
  <c r="Z17" i="2" s="1"/>
  <c r="AC17" i="2" s="1"/>
  <c r="V450" i="2"/>
  <c r="Z450" i="2" s="1"/>
  <c r="AC450" i="2" s="1"/>
  <c r="V418" i="2"/>
  <c r="Z418" i="2" s="1"/>
  <c r="AC418" i="2" s="1"/>
  <c r="V398" i="2"/>
  <c r="Z398" i="2" s="1"/>
  <c r="AC398" i="2" s="1"/>
  <c r="V470" i="2"/>
  <c r="Z470" i="2" s="1"/>
  <c r="AC470" i="2" s="1"/>
  <c r="V410" i="2"/>
  <c r="Z410" i="2" s="1"/>
  <c r="AC410" i="2" s="1"/>
  <c r="V406" i="2"/>
  <c r="Z406" i="2" s="1"/>
  <c r="AC406" i="2" s="1"/>
  <c r="V394" i="2"/>
  <c r="Z394" i="2" s="1"/>
  <c r="AC394" i="2" s="1"/>
  <c r="V390" i="2"/>
  <c r="Z390" i="2" s="1"/>
  <c r="AC390" i="2" s="1"/>
  <c r="V288" i="2"/>
  <c r="Z288" i="2" s="1"/>
  <c r="AC288" i="2" s="1"/>
  <c r="V244" i="2"/>
  <c r="Z244" i="2" s="1"/>
  <c r="AC244" i="2" s="1"/>
  <c r="V363" i="2"/>
  <c r="Z363" i="2" s="1"/>
  <c r="AC363" i="2" s="1"/>
  <c r="V235" i="2"/>
  <c r="Z235" i="2" s="1"/>
  <c r="AC235" i="2" s="1"/>
  <c r="V446" i="2"/>
  <c r="Z446" i="2" s="1"/>
  <c r="AC446" i="2" s="1"/>
  <c r="V513" i="2"/>
  <c r="Z513" i="2" s="1"/>
  <c r="AC513" i="2" s="1"/>
  <c r="V538" i="2"/>
  <c r="Z538" i="2" s="1"/>
  <c r="AC538" i="2" s="1"/>
  <c r="V529" i="2"/>
  <c r="Z529" i="2" s="1"/>
  <c r="AC529" i="2" s="1"/>
  <c r="V438" i="2"/>
  <c r="Z438" i="2" s="1"/>
  <c r="AC438" i="2" s="1"/>
  <c r="V422" i="2"/>
  <c r="Z422" i="2" s="1"/>
  <c r="AC422" i="2" s="1"/>
  <c r="V403" i="2"/>
  <c r="Z403" i="2" s="1"/>
  <c r="AC403" i="2" s="1"/>
  <c r="V272" i="2"/>
  <c r="Z272" i="2" s="1"/>
  <c r="AC272" i="2" s="1"/>
  <c r="V248" i="2"/>
  <c r="Z248" i="2" s="1"/>
  <c r="AC248" i="2" s="1"/>
  <c r="V136" i="2"/>
  <c r="Z136" i="2" s="1"/>
  <c r="AC136" i="2" s="1"/>
  <c r="V120" i="2"/>
  <c r="Z120" i="2" s="1"/>
  <c r="AC120" i="2" s="1"/>
  <c r="V104" i="2"/>
  <c r="Z104" i="2" s="1"/>
  <c r="AC104" i="2" s="1"/>
  <c r="V88" i="2"/>
  <c r="Z88" i="2" s="1"/>
  <c r="AC88" i="2" s="1"/>
  <c r="V72" i="2"/>
  <c r="Z72" i="2" s="1"/>
  <c r="AC72" i="2" s="1"/>
  <c r="V56" i="2"/>
  <c r="Z56" i="2" s="1"/>
  <c r="AC56" i="2" s="1"/>
  <c r="V40" i="2"/>
  <c r="Z40" i="2" s="1"/>
  <c r="AC40" i="2" s="1"/>
  <c r="V182" i="2"/>
  <c r="Z182" i="2" s="1"/>
  <c r="AC182" i="2" s="1"/>
  <c r="V178" i="2"/>
  <c r="Z178" i="2" s="1"/>
  <c r="AC178" i="2" s="1"/>
  <c r="V174" i="2"/>
  <c r="Z174" i="2" s="1"/>
  <c r="AC174" i="2" s="1"/>
  <c r="V170" i="2"/>
  <c r="Z170" i="2" s="1"/>
  <c r="AC170" i="2" s="1"/>
  <c r="V166" i="2"/>
  <c r="Z166" i="2" s="1"/>
  <c r="AC166" i="2" s="1"/>
  <c r="V162" i="2"/>
  <c r="Z162" i="2" s="1"/>
  <c r="AC162" i="2" s="1"/>
  <c r="V159" i="2"/>
  <c r="Z159" i="2" s="1"/>
  <c r="AC159" i="2" s="1"/>
  <c r="V155" i="2"/>
  <c r="Z155" i="2" s="1"/>
  <c r="AC155" i="2" s="1"/>
  <c r="V151" i="2"/>
  <c r="Z151" i="2" s="1"/>
  <c r="AC151" i="2" s="1"/>
  <c r="V147" i="2"/>
  <c r="Z147" i="2" s="1"/>
  <c r="AC147" i="2" s="1"/>
  <c r="V430" i="2"/>
  <c r="Z430" i="2" s="1"/>
  <c r="AC430" i="2" s="1"/>
  <c r="V478" i="2"/>
  <c r="Z478" i="2" s="1"/>
  <c r="AC478" i="2" s="1"/>
  <c r="V442" i="2"/>
  <c r="Z442" i="2" s="1"/>
  <c r="AC442" i="2" s="1"/>
  <c r="V426" i="2"/>
  <c r="Z426" i="2" s="1"/>
  <c r="AC426" i="2" s="1"/>
  <c r="V372" i="2"/>
  <c r="Z372" i="2" s="1"/>
  <c r="AC372" i="2" s="1"/>
  <c r="V284" i="2"/>
  <c r="Z284" i="2" s="1"/>
  <c r="AC284" i="2" s="1"/>
  <c r="V252" i="2"/>
  <c r="Z252" i="2" s="1"/>
  <c r="AC252" i="2" s="1"/>
  <c r="V25" i="2"/>
  <c r="Z25" i="2" s="1"/>
  <c r="AC25" i="2" s="1"/>
  <c r="V506" i="2"/>
  <c r="Z506" i="2" s="1"/>
  <c r="AC506" i="2" s="1"/>
  <c r="V236" i="2"/>
  <c r="Z236" i="2" s="1"/>
  <c r="AC236" i="2" s="1"/>
  <c r="V181" i="2"/>
  <c r="Z181" i="2" s="1"/>
  <c r="AC181" i="2" s="1"/>
  <c r="V177" i="2"/>
  <c r="Z177" i="2" s="1"/>
  <c r="AC177" i="2" s="1"/>
  <c r="V173" i="2"/>
  <c r="V169" i="2"/>
  <c r="Z169" i="2" s="1"/>
  <c r="AC169" i="2" s="1"/>
  <c r="V165" i="2"/>
  <c r="Z165" i="2" s="1"/>
  <c r="AC165" i="2" s="1"/>
  <c r="V161" i="2"/>
  <c r="Z161" i="2" s="1"/>
  <c r="AC161" i="2" s="1"/>
  <c r="V158" i="2"/>
  <c r="Z158" i="2" s="1"/>
  <c r="AC158" i="2" s="1"/>
  <c r="V154" i="2"/>
  <c r="Z154" i="2" s="1"/>
  <c r="AC154" i="2" s="1"/>
  <c r="V150" i="2"/>
  <c r="Z150" i="2" s="1"/>
  <c r="AC150" i="2" s="1"/>
  <c r="V146" i="2"/>
  <c r="Z146" i="2" s="1"/>
  <c r="AC146" i="2" s="1"/>
  <c r="V138" i="2"/>
  <c r="Z138" i="2" s="1"/>
  <c r="AC138" i="2" s="1"/>
  <c r="V130" i="2"/>
  <c r="Z130" i="2" s="1"/>
  <c r="AC130" i="2" s="1"/>
  <c r="V122" i="2"/>
  <c r="Z122" i="2" s="1"/>
  <c r="AC122" i="2" s="1"/>
  <c r="V114" i="2"/>
  <c r="Z114" i="2" s="1"/>
  <c r="AC114" i="2" s="1"/>
  <c r="V106" i="2"/>
  <c r="Z106" i="2" s="1"/>
  <c r="AC106" i="2" s="1"/>
  <c r="V98" i="2"/>
  <c r="Z98" i="2" s="1"/>
  <c r="AC98" i="2" s="1"/>
  <c r="V90" i="2"/>
  <c r="Z90" i="2" s="1"/>
  <c r="AC90" i="2" s="1"/>
  <c r="V82" i="2"/>
  <c r="Z82" i="2" s="1"/>
  <c r="AC82" i="2" s="1"/>
  <c r="V74" i="2"/>
  <c r="Z74" i="2" s="1"/>
  <c r="AC74" i="2" s="1"/>
  <c r="V66" i="2"/>
  <c r="Z66" i="2" s="1"/>
  <c r="AC66" i="2" s="1"/>
  <c r="V58" i="2"/>
  <c r="Z58" i="2" s="1"/>
  <c r="AC58" i="2" s="1"/>
  <c r="V50" i="2"/>
  <c r="Z50" i="2" s="1"/>
  <c r="AC50" i="2" s="1"/>
  <c r="V42" i="2"/>
  <c r="Z42" i="2" s="1"/>
  <c r="AC42" i="2" s="1"/>
  <c r="V34" i="2"/>
  <c r="Z34" i="2" s="1"/>
  <c r="AC34" i="2" s="1"/>
  <c r="V368" i="2"/>
  <c r="Z368" i="2" s="1"/>
  <c r="AC368" i="2" s="1"/>
  <c r="V366" i="2"/>
  <c r="Z366" i="2" s="1"/>
  <c r="AC366" i="2" s="1"/>
  <c r="V140" i="2"/>
  <c r="Z140" i="2" s="1"/>
  <c r="AC140" i="2" s="1"/>
  <c r="V124" i="2"/>
  <c r="Z124" i="2" s="1"/>
  <c r="AC124" i="2" s="1"/>
  <c r="V108" i="2"/>
  <c r="Z108" i="2" s="1"/>
  <c r="AC108" i="2" s="1"/>
  <c r="V92" i="2"/>
  <c r="Z92" i="2" s="1"/>
  <c r="AC92" i="2" s="1"/>
  <c r="V76" i="2"/>
  <c r="Z76" i="2" s="1"/>
  <c r="AC76" i="2" s="1"/>
  <c r="V60" i="2"/>
  <c r="Z60" i="2" s="1"/>
  <c r="AC60" i="2" s="1"/>
  <c r="V44" i="2"/>
  <c r="Z44" i="2" s="1"/>
  <c r="AC44" i="2" s="1"/>
  <c r="V184" i="2"/>
  <c r="Z184" i="2" s="1"/>
  <c r="AC184" i="2" s="1"/>
  <c r="V180" i="2"/>
  <c r="Z180" i="2" s="1"/>
  <c r="AC180" i="2" s="1"/>
  <c r="V176" i="2"/>
  <c r="Z176" i="2" s="1"/>
  <c r="AC176" i="2" s="1"/>
  <c r="V172" i="2"/>
  <c r="Z172" i="2" s="1"/>
  <c r="AC172" i="2" s="1"/>
  <c r="V168" i="2"/>
  <c r="Z168" i="2" s="1"/>
  <c r="AC168" i="2" s="1"/>
  <c r="V164" i="2"/>
  <c r="Z164" i="2" s="1"/>
  <c r="AC164" i="2" s="1"/>
  <c r="V160" i="2"/>
  <c r="Z160" i="2" s="1"/>
  <c r="AC160" i="2" s="1"/>
  <c r="V157" i="2"/>
  <c r="Z157" i="2" s="1"/>
  <c r="AC157" i="2" s="1"/>
  <c r="V153" i="2"/>
  <c r="Z153" i="2" s="1"/>
  <c r="AC153" i="2" s="1"/>
  <c r="V149" i="2"/>
  <c r="Z149" i="2" s="1"/>
  <c r="AC149" i="2" s="1"/>
  <c r="V539" i="2"/>
  <c r="Z539" i="2" s="1"/>
  <c r="AC539" i="2" s="1"/>
  <c r="V510" i="2"/>
  <c r="Z510" i="2" s="1"/>
  <c r="AC510" i="2" s="1"/>
  <c r="Z367" i="2"/>
  <c r="AC367" i="2" s="1"/>
  <c r="V183" i="2"/>
  <c r="Z183" i="2" s="1"/>
  <c r="AC183" i="2" s="1"/>
  <c r="V179" i="2"/>
  <c r="Z179" i="2" s="1"/>
  <c r="AC179" i="2" s="1"/>
  <c r="V175" i="2"/>
  <c r="Z175" i="2" s="1"/>
  <c r="AC175" i="2" s="1"/>
  <c r="V171" i="2"/>
  <c r="Z171" i="2" s="1"/>
  <c r="AC171" i="2" s="1"/>
  <c r="V167" i="2"/>
  <c r="Z167" i="2" s="1"/>
  <c r="AC167" i="2" s="1"/>
  <c r="V163" i="2"/>
  <c r="Z163" i="2" s="1"/>
  <c r="AC163" i="2" s="1"/>
  <c r="V156" i="2"/>
  <c r="Z156" i="2" s="1"/>
  <c r="AC156" i="2" s="1"/>
  <c r="V152" i="2"/>
  <c r="Z152" i="2" s="1"/>
  <c r="AC152" i="2" s="1"/>
  <c r="V148" i="2"/>
  <c r="Z148" i="2" s="1"/>
  <c r="AC148" i="2" s="1"/>
  <c r="V31" i="2"/>
  <c r="Z31" i="2" s="1"/>
  <c r="AC31" i="2" s="1"/>
  <c r="V142" i="2"/>
  <c r="Z142" i="2" s="1"/>
  <c r="AC142" i="2" s="1"/>
  <c r="V134" i="2"/>
  <c r="Z134" i="2" s="1"/>
  <c r="AC134" i="2" s="1"/>
  <c r="V126" i="2"/>
  <c r="Z126" i="2" s="1"/>
  <c r="AC126" i="2" s="1"/>
  <c r="V118" i="2"/>
  <c r="Z118" i="2" s="1"/>
  <c r="AC118" i="2" s="1"/>
  <c r="V110" i="2"/>
  <c r="Z110" i="2" s="1"/>
  <c r="AC110" i="2" s="1"/>
  <c r="V102" i="2"/>
  <c r="Z102" i="2" s="1"/>
  <c r="AC102" i="2" s="1"/>
  <c r="V94" i="2"/>
  <c r="Z94" i="2" s="1"/>
  <c r="AC94" i="2" s="1"/>
  <c r="V86" i="2"/>
  <c r="Z86" i="2" s="1"/>
  <c r="AC86" i="2" s="1"/>
  <c r="V78" i="2"/>
  <c r="Z78" i="2" s="1"/>
  <c r="AC78" i="2" s="1"/>
  <c r="V70" i="2"/>
  <c r="Z70" i="2" s="1"/>
  <c r="AC70" i="2" s="1"/>
  <c r="V62" i="2"/>
  <c r="Z62" i="2" s="1"/>
  <c r="AC62" i="2" s="1"/>
  <c r="V54" i="2"/>
  <c r="Z54" i="2" s="1"/>
  <c r="AC54" i="2" s="1"/>
  <c r="V46" i="2"/>
  <c r="Z46" i="2" s="1"/>
  <c r="AC46" i="2" s="1"/>
  <c r="V38" i="2"/>
  <c r="Z38" i="2" s="1"/>
  <c r="AC38" i="2" s="1"/>
  <c r="Y579" i="2"/>
  <c r="I608" i="2"/>
  <c r="Q608" i="2"/>
  <c r="O610" i="2"/>
  <c r="G614" i="2"/>
  <c r="K607" i="2"/>
  <c r="H579" i="2"/>
  <c r="H613" i="2"/>
  <c r="P606" i="2"/>
  <c r="P610" i="2"/>
  <c r="K614" i="2"/>
  <c r="O607" i="2"/>
  <c r="M610" i="2"/>
  <c r="P613" i="2"/>
  <c r="P579" i="2"/>
  <c r="O609" i="2"/>
  <c r="L608" i="2"/>
  <c r="Q613" i="2"/>
  <c r="Q579" i="2"/>
  <c r="H606" i="2"/>
  <c r="G613" i="2"/>
  <c r="G611" i="2"/>
  <c r="H610" i="2"/>
  <c r="L613" i="2"/>
  <c r="L579" i="2"/>
  <c r="M608" i="2"/>
  <c r="Q615" i="2"/>
  <c r="G610" i="2"/>
  <c r="G609" i="2"/>
  <c r="K613" i="2"/>
  <c r="K611" i="2"/>
  <c r="O614" i="2"/>
  <c r="H608" i="2"/>
  <c r="L606" i="2"/>
  <c r="L610" i="2"/>
  <c r="M579" i="2"/>
  <c r="P608" i="2"/>
  <c r="X579" i="2"/>
  <c r="G607" i="2"/>
  <c r="K610" i="2"/>
  <c r="K609" i="2"/>
  <c r="O613" i="2"/>
  <c r="O611" i="2"/>
  <c r="G579" i="2"/>
  <c r="G580" i="2"/>
  <c r="K578" i="2"/>
  <c r="K579" i="2"/>
  <c r="K580" i="2"/>
  <c r="O578" i="2"/>
  <c r="O579" i="2"/>
  <c r="O580" i="2"/>
  <c r="G578" i="2"/>
  <c r="Y580" i="2"/>
  <c r="I606" i="2"/>
  <c r="M606" i="2"/>
  <c r="Q606" i="2"/>
  <c r="I610" i="2"/>
  <c r="Q610" i="2"/>
  <c r="H611" i="2"/>
  <c r="L611" i="2"/>
  <c r="P611" i="2"/>
  <c r="H614" i="2"/>
  <c r="L614" i="2"/>
  <c r="P614" i="2"/>
  <c r="H578" i="2"/>
  <c r="H580" i="2"/>
  <c r="L578" i="2"/>
  <c r="L580" i="2"/>
  <c r="P578" i="2"/>
  <c r="P580" i="2"/>
  <c r="H607" i="2"/>
  <c r="L607" i="2"/>
  <c r="P607" i="2"/>
  <c r="H609" i="2"/>
  <c r="L609" i="2"/>
  <c r="P609" i="2"/>
  <c r="I611" i="2"/>
  <c r="M611" i="2"/>
  <c r="Q611" i="2"/>
  <c r="M614" i="2"/>
  <c r="Q614" i="2"/>
  <c r="K615" i="2"/>
  <c r="O615" i="2"/>
  <c r="I578" i="2"/>
  <c r="I579" i="2"/>
  <c r="I580" i="2"/>
  <c r="M578" i="2"/>
  <c r="M580" i="2"/>
  <c r="Q578" i="2"/>
  <c r="Q580" i="2"/>
  <c r="X578" i="2"/>
  <c r="G606" i="2"/>
  <c r="K606" i="2"/>
  <c r="O606" i="2"/>
  <c r="I607" i="2"/>
  <c r="M607" i="2"/>
  <c r="Q607" i="2"/>
  <c r="G608" i="2"/>
  <c r="K608" i="2"/>
  <c r="O608" i="2"/>
  <c r="I609" i="2"/>
  <c r="M609" i="2"/>
  <c r="Q609" i="2"/>
  <c r="H615" i="2"/>
  <c r="L615" i="2"/>
  <c r="P615" i="2"/>
  <c r="Y578" i="2"/>
  <c r="X580" i="2"/>
  <c r="I613" i="2"/>
  <c r="M613" i="2"/>
  <c r="I615" i="2"/>
  <c r="M615" i="2"/>
  <c r="X569" i="2"/>
  <c r="X574" i="2"/>
  <c r="Y571" i="2"/>
  <c r="Y574" i="2"/>
  <c r="Y575" i="2"/>
  <c r="X573" i="2"/>
  <c r="X571" i="2"/>
  <c r="X575" i="2"/>
  <c r="X576" i="2"/>
  <c r="X572" i="2"/>
  <c r="Y573" i="2"/>
  <c r="Y576" i="2"/>
  <c r="Y572" i="2"/>
  <c r="K572" i="2"/>
  <c r="O576" i="2"/>
  <c r="O572" i="2"/>
  <c r="O575" i="2"/>
  <c r="O571" i="2"/>
  <c r="O574" i="2"/>
  <c r="O604" i="2"/>
  <c r="O573" i="2"/>
  <c r="O569" i="2"/>
  <c r="S4" i="2"/>
  <c r="Y569" i="2"/>
  <c r="G576" i="2"/>
  <c r="G573" i="2"/>
  <c r="G569" i="2"/>
  <c r="G604" i="2"/>
  <c r="G571" i="2"/>
  <c r="G574" i="2"/>
  <c r="G575" i="2"/>
  <c r="K576" i="2"/>
  <c r="G572" i="2"/>
  <c r="K575" i="2"/>
  <c r="K571" i="2"/>
  <c r="K574" i="2"/>
  <c r="K604" i="2"/>
  <c r="K573" i="2"/>
  <c r="K569" i="2"/>
  <c r="R4" i="2"/>
  <c r="H574" i="2"/>
  <c r="H575" i="2"/>
  <c r="M573" i="2"/>
  <c r="P573" i="2"/>
  <c r="L572" i="2"/>
  <c r="M575" i="2"/>
  <c r="Q573" i="2"/>
  <c r="H572" i="2"/>
  <c r="I574" i="2"/>
  <c r="L573" i="2"/>
  <c r="L576" i="2"/>
  <c r="Q572" i="2"/>
  <c r="H573" i="2"/>
  <c r="H576" i="2"/>
  <c r="I572" i="2"/>
  <c r="M572" i="2"/>
  <c r="P571" i="2"/>
  <c r="P575" i="2"/>
  <c r="I576" i="2"/>
  <c r="L571" i="2"/>
  <c r="L574" i="2"/>
  <c r="Q574" i="2"/>
  <c r="Q576" i="2"/>
  <c r="H604" i="2"/>
  <c r="M604" i="2"/>
  <c r="M574" i="2"/>
  <c r="M576" i="2"/>
  <c r="I604" i="2"/>
  <c r="I573" i="2"/>
  <c r="I575" i="2"/>
  <c r="H571" i="2"/>
  <c r="P569" i="2"/>
  <c r="P576" i="2"/>
  <c r="P572" i="2"/>
  <c r="P574" i="2"/>
  <c r="M571" i="2"/>
  <c r="L604" i="2"/>
  <c r="L575" i="2"/>
  <c r="Q569" i="2"/>
  <c r="Q575" i="2"/>
  <c r="Q571" i="2"/>
  <c r="I571" i="2"/>
  <c r="P604" i="2"/>
  <c r="Q604" i="2"/>
  <c r="L569" i="2"/>
  <c r="H569" i="2"/>
  <c r="M569" i="2"/>
  <c r="I569" i="2"/>
  <c r="T4" i="2"/>
  <c r="U4" i="2"/>
  <c r="AA4" i="2" s="1"/>
  <c r="Z5" i="2" l="1"/>
  <c r="AC5" i="2" s="1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0" i="2"/>
  <c r="J619" i="2"/>
  <c r="J618" i="2"/>
  <c r="J617" i="2"/>
  <c r="J602" i="2"/>
  <c r="J601" i="2"/>
  <c r="J600" i="2"/>
  <c r="J599" i="2"/>
  <c r="J598" i="2"/>
  <c r="J597" i="2"/>
  <c r="J596" i="2"/>
  <c r="J595" i="2"/>
  <c r="J594" i="2"/>
  <c r="J623" i="2"/>
  <c r="J622" i="2"/>
  <c r="J621" i="2"/>
  <c r="J591" i="2"/>
  <c r="J590" i="2"/>
  <c r="J589" i="2"/>
  <c r="J588" i="2"/>
  <c r="J587" i="2"/>
  <c r="J586" i="2"/>
  <c r="J585" i="2"/>
  <c r="J584" i="2"/>
  <c r="J583" i="2"/>
  <c r="J582" i="2"/>
  <c r="J593" i="2"/>
  <c r="J592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590" i="2"/>
  <c r="S589" i="2"/>
  <c r="S588" i="2"/>
  <c r="S587" i="2"/>
  <c r="S586" i="2"/>
  <c r="S585" i="2"/>
  <c r="S584" i="2"/>
  <c r="S583" i="2"/>
  <c r="S582" i="2"/>
  <c r="S622" i="2"/>
  <c r="S620" i="2"/>
  <c r="S619" i="2"/>
  <c r="S618" i="2"/>
  <c r="S617" i="2"/>
  <c r="S602" i="2"/>
  <c r="S601" i="2"/>
  <c r="S600" i="2"/>
  <c r="S599" i="2"/>
  <c r="S598" i="2"/>
  <c r="S597" i="2"/>
  <c r="S596" i="2"/>
  <c r="S595" i="2"/>
  <c r="S594" i="2"/>
  <c r="S621" i="2"/>
  <c r="S593" i="2"/>
  <c r="S592" i="2"/>
  <c r="S591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0" i="2"/>
  <c r="N619" i="2"/>
  <c r="N618" i="2"/>
  <c r="N617" i="2"/>
  <c r="N602" i="2"/>
  <c r="N601" i="2"/>
  <c r="N600" i="2"/>
  <c r="N599" i="2"/>
  <c r="N598" i="2"/>
  <c r="N597" i="2"/>
  <c r="N596" i="2"/>
  <c r="N595" i="2"/>
  <c r="N594" i="2"/>
  <c r="N622" i="2"/>
  <c r="N593" i="2"/>
  <c r="N592" i="2"/>
  <c r="N590" i="2"/>
  <c r="N589" i="2"/>
  <c r="N588" i="2"/>
  <c r="N587" i="2"/>
  <c r="N586" i="2"/>
  <c r="N585" i="2"/>
  <c r="N584" i="2"/>
  <c r="N583" i="2"/>
  <c r="N582" i="2"/>
  <c r="N591" i="2"/>
  <c r="N621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19" i="2"/>
  <c r="U618" i="2"/>
  <c r="U617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622" i="2"/>
  <c r="U621" i="2"/>
  <c r="U620" i="2"/>
  <c r="U585" i="2"/>
  <c r="U584" i="2"/>
  <c r="U582" i="2"/>
  <c r="U590" i="2"/>
  <c r="U589" i="2"/>
  <c r="U588" i="2"/>
  <c r="U587" i="2"/>
  <c r="U586" i="2"/>
  <c r="U583" i="2"/>
  <c r="T637" i="2"/>
  <c r="AA637" i="2" s="1"/>
  <c r="T636" i="2"/>
  <c r="AA636" i="2" s="1"/>
  <c r="T635" i="2"/>
  <c r="AA635" i="2" s="1"/>
  <c r="T634" i="2"/>
  <c r="AA634" i="2" s="1"/>
  <c r="T633" i="2"/>
  <c r="AA633" i="2" s="1"/>
  <c r="T632" i="2"/>
  <c r="AA632" i="2" s="1"/>
  <c r="T631" i="2"/>
  <c r="AA631" i="2" s="1"/>
  <c r="T630" i="2"/>
  <c r="AA630" i="2" s="1"/>
  <c r="T629" i="2"/>
  <c r="AA629" i="2" s="1"/>
  <c r="T628" i="2"/>
  <c r="AA628" i="2" s="1"/>
  <c r="T627" i="2"/>
  <c r="AA627" i="2" s="1"/>
  <c r="T626" i="2"/>
  <c r="AA626" i="2" s="1"/>
  <c r="T625" i="2"/>
  <c r="AA625" i="2" s="1"/>
  <c r="T624" i="2"/>
  <c r="AA624" i="2" s="1"/>
  <c r="T623" i="2"/>
  <c r="AA623" i="2" s="1"/>
  <c r="T622" i="2"/>
  <c r="AA622" i="2" s="1"/>
  <c r="T621" i="2"/>
  <c r="AA621" i="2" s="1"/>
  <c r="T620" i="2"/>
  <c r="AA620" i="2" s="1"/>
  <c r="T619" i="2"/>
  <c r="AA619" i="2" s="1"/>
  <c r="T618" i="2"/>
  <c r="AA618" i="2" s="1"/>
  <c r="T617" i="2"/>
  <c r="AA617" i="2" s="1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6" i="2"/>
  <c r="T584" i="2"/>
  <c r="T582" i="2"/>
  <c r="T587" i="2"/>
  <c r="T585" i="2"/>
  <c r="T583" i="2"/>
  <c r="Z173" i="2"/>
  <c r="AC324" i="2"/>
  <c r="AC249" i="2"/>
  <c r="AC225" i="2"/>
  <c r="AC137" i="2"/>
  <c r="AC480" i="2"/>
  <c r="AC449" i="2"/>
  <c r="AC189" i="2"/>
  <c r="AC416" i="2"/>
  <c r="AC97" i="2"/>
  <c r="AC203" i="2"/>
  <c r="AC261" i="2"/>
  <c r="AC377" i="2"/>
  <c r="AC465" i="2"/>
  <c r="AC299" i="2"/>
  <c r="AC27" i="2"/>
  <c r="AC501" i="2"/>
  <c r="Z287" i="2"/>
  <c r="V4" i="2"/>
  <c r="Z4" i="2" s="1"/>
  <c r="N606" i="2"/>
  <c r="N580" i="2"/>
  <c r="J613" i="2"/>
  <c r="N613" i="2"/>
  <c r="N611" i="2"/>
  <c r="J608" i="2"/>
  <c r="N608" i="2"/>
  <c r="J579" i="2"/>
  <c r="J611" i="2"/>
  <c r="N609" i="2"/>
  <c r="J606" i="2"/>
  <c r="J610" i="2"/>
  <c r="J609" i="2"/>
  <c r="N610" i="2"/>
  <c r="U615" i="2"/>
  <c r="U609" i="2"/>
  <c r="U607" i="2"/>
  <c r="U580" i="2"/>
  <c r="U614" i="2"/>
  <c r="U611" i="2"/>
  <c r="U610" i="2"/>
  <c r="U606" i="2"/>
  <c r="J607" i="2"/>
  <c r="N579" i="2"/>
  <c r="N614" i="2"/>
  <c r="R580" i="2"/>
  <c r="R611" i="2"/>
  <c r="R610" i="2"/>
  <c r="R608" i="2"/>
  <c r="R606" i="2"/>
  <c r="R615" i="2"/>
  <c r="R613" i="2"/>
  <c r="J614" i="2"/>
  <c r="N615" i="2"/>
  <c r="U579" i="2"/>
  <c r="T613" i="2"/>
  <c r="AA613" i="2" s="1"/>
  <c r="T578" i="2"/>
  <c r="T610" i="2"/>
  <c r="AA610" i="2" s="1"/>
  <c r="T606" i="2"/>
  <c r="AA606" i="2" s="1"/>
  <c r="T615" i="2"/>
  <c r="AA615" i="2" s="1"/>
  <c r="T609" i="2"/>
  <c r="AA609" i="2" s="1"/>
  <c r="T607" i="2"/>
  <c r="AA607" i="2" s="1"/>
  <c r="T580" i="2"/>
  <c r="T614" i="2"/>
  <c r="AA614" i="2" s="1"/>
  <c r="T611" i="2"/>
  <c r="AA611" i="2" s="1"/>
  <c r="R579" i="2"/>
  <c r="R614" i="2"/>
  <c r="N607" i="2"/>
  <c r="R609" i="2"/>
  <c r="S609" i="2"/>
  <c r="J615" i="2"/>
  <c r="N578" i="2"/>
  <c r="T579" i="2"/>
  <c r="T608" i="2"/>
  <c r="AA608" i="2" s="1"/>
  <c r="R607" i="2"/>
  <c r="R578" i="2"/>
  <c r="S611" i="2"/>
  <c r="S613" i="2"/>
  <c r="S578" i="2"/>
  <c r="S614" i="2"/>
  <c r="S579" i="2"/>
  <c r="S607" i="2"/>
  <c r="S610" i="2"/>
  <c r="S608" i="2"/>
  <c r="S606" i="2"/>
  <c r="S615" i="2"/>
  <c r="S580" i="2"/>
  <c r="J578" i="2"/>
  <c r="U613" i="2"/>
  <c r="U578" i="2"/>
  <c r="U608" i="2"/>
  <c r="J580" i="2"/>
  <c r="S576" i="2"/>
  <c r="S572" i="2"/>
  <c r="S575" i="2"/>
  <c r="S571" i="2"/>
  <c r="S574" i="2"/>
  <c r="S604" i="2"/>
  <c r="S573" i="2"/>
  <c r="S569" i="2"/>
  <c r="J8" i="4" s="1"/>
  <c r="AX7" i="4" s="1"/>
  <c r="N573" i="2"/>
  <c r="J575" i="2"/>
  <c r="N571" i="2"/>
  <c r="J574" i="2"/>
  <c r="R571" i="2"/>
  <c r="R573" i="2"/>
  <c r="R575" i="2"/>
  <c r="N604" i="2"/>
  <c r="N576" i="2"/>
  <c r="J573" i="2"/>
  <c r="J572" i="2"/>
  <c r="R576" i="2"/>
  <c r="J571" i="2"/>
  <c r="J576" i="2"/>
  <c r="N575" i="2"/>
  <c r="R574" i="2"/>
  <c r="N574" i="2"/>
  <c r="N572" i="2"/>
  <c r="R569" i="2"/>
  <c r="R572" i="2"/>
  <c r="N569" i="2"/>
  <c r="J604" i="2"/>
  <c r="J569" i="2"/>
  <c r="R604" i="2"/>
  <c r="U573" i="2"/>
  <c r="T572" i="2"/>
  <c r="U576" i="2"/>
  <c r="U572" i="2"/>
  <c r="U574" i="2"/>
  <c r="U571" i="2"/>
  <c r="T574" i="2"/>
  <c r="U575" i="2"/>
  <c r="T573" i="2"/>
  <c r="T576" i="2"/>
  <c r="AA592" i="2"/>
  <c r="T575" i="2"/>
  <c r="T571" i="2"/>
  <c r="U604" i="2"/>
  <c r="T604" i="2"/>
  <c r="U569" i="2"/>
  <c r="J10" i="4" s="1"/>
  <c r="T569" i="2"/>
  <c r="J9" i="4" s="1"/>
  <c r="Z598" i="2" l="1"/>
  <c r="G10" i="4"/>
  <c r="G9" i="4"/>
  <c r="G8" i="4"/>
  <c r="BB7" i="4" s="1"/>
  <c r="Z590" i="2"/>
  <c r="AC4" i="2"/>
  <c r="AA595" i="2"/>
  <c r="AA596" i="2"/>
  <c r="AA594" i="2"/>
  <c r="AA586" i="2"/>
  <c r="AA599" i="2"/>
  <c r="AA589" i="2"/>
  <c r="Z600" i="2"/>
  <c r="Z593" i="2"/>
  <c r="Z595" i="2"/>
  <c r="Z588" i="2"/>
  <c r="Z596" i="2"/>
  <c r="Z597" i="2"/>
  <c r="Z585" i="2"/>
  <c r="AA597" i="2"/>
  <c r="AA588" i="2"/>
  <c r="AA590" i="2"/>
  <c r="AA587" i="2"/>
  <c r="AA593" i="2"/>
  <c r="AA598" i="2"/>
  <c r="AA583" i="2"/>
  <c r="Z636" i="2"/>
  <c r="AC636" i="2" s="1"/>
  <c r="Z635" i="2"/>
  <c r="AC635" i="2" s="1"/>
  <c r="Z631" i="2"/>
  <c r="AC631" i="2" s="1"/>
  <c r="Z627" i="2"/>
  <c r="AC627" i="2" s="1"/>
  <c r="Z623" i="2"/>
  <c r="AC623" i="2" s="1"/>
  <c r="Z619" i="2"/>
  <c r="AC619" i="2" s="1"/>
  <c r="Z634" i="2"/>
  <c r="AC634" i="2" s="1"/>
  <c r="Z630" i="2"/>
  <c r="AC630" i="2" s="1"/>
  <c r="Z626" i="2"/>
  <c r="AC626" i="2" s="1"/>
  <c r="Z622" i="2"/>
  <c r="AC622" i="2" s="1"/>
  <c r="Z618" i="2"/>
  <c r="AC618" i="2" s="1"/>
  <c r="Z637" i="2"/>
  <c r="AC637" i="2" s="1"/>
  <c r="Z633" i="2"/>
  <c r="AC633" i="2" s="1"/>
  <c r="Z629" i="2"/>
  <c r="AC629" i="2" s="1"/>
  <c r="Z625" i="2"/>
  <c r="AC625" i="2" s="1"/>
  <c r="Z621" i="2"/>
  <c r="AC621" i="2" s="1"/>
  <c r="Z617" i="2"/>
  <c r="AC617" i="2" s="1"/>
  <c r="Z620" i="2"/>
  <c r="AC620" i="2" s="1"/>
  <c r="Z632" i="2"/>
  <c r="AC632" i="2" s="1"/>
  <c r="Z628" i="2"/>
  <c r="AC628" i="2" s="1"/>
  <c r="Z624" i="2"/>
  <c r="AC624" i="2" s="1"/>
  <c r="AA57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19" i="2"/>
  <c r="V618" i="2"/>
  <c r="V617" i="2"/>
  <c r="V602" i="2"/>
  <c r="V601" i="2"/>
  <c r="V600" i="2"/>
  <c r="V599" i="2"/>
  <c r="V598" i="2"/>
  <c r="V597" i="2"/>
  <c r="V596" i="2"/>
  <c r="V595" i="2"/>
  <c r="V594" i="2"/>
  <c r="V622" i="2"/>
  <c r="V621" i="2"/>
  <c r="V620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Z583" i="2"/>
  <c r="Z591" i="2"/>
  <c r="Z584" i="2"/>
  <c r="Z587" i="2"/>
  <c r="Z599" i="2"/>
  <c r="Z589" i="2"/>
  <c r="Z594" i="2"/>
  <c r="AA591" i="2"/>
  <c r="AA584" i="2"/>
  <c r="AA585" i="2"/>
  <c r="AA600" i="2"/>
  <c r="AA601" i="2"/>
  <c r="AA602" i="2"/>
  <c r="AA582" i="2"/>
  <c r="Z601" i="2"/>
  <c r="Z602" i="2"/>
  <c r="Z582" i="2"/>
  <c r="AC287" i="2"/>
  <c r="Z592" i="2"/>
  <c r="AC173" i="2"/>
  <c r="Z586" i="2"/>
  <c r="V611" i="2"/>
  <c r="V608" i="2"/>
  <c r="AA579" i="2"/>
  <c r="V579" i="2"/>
  <c r="V614" i="2"/>
  <c r="V613" i="2"/>
  <c r="V610" i="2"/>
  <c r="V607" i="2"/>
  <c r="V615" i="2"/>
  <c r="AA580" i="2"/>
  <c r="V606" i="2"/>
  <c r="V580" i="2"/>
  <c r="V578" i="2"/>
  <c r="V609" i="2"/>
  <c r="AA574" i="2"/>
  <c r="AA569" i="2"/>
  <c r="J12" i="4" s="1"/>
  <c r="AX9" i="4" s="1"/>
  <c r="AA575" i="2"/>
  <c r="AA571" i="2"/>
  <c r="AA573" i="2"/>
  <c r="AA576" i="2"/>
  <c r="AA572" i="2"/>
  <c r="V575" i="2"/>
  <c r="V572" i="2"/>
  <c r="V604" i="2"/>
  <c r="V573" i="2"/>
  <c r="V574" i="2"/>
  <c r="V576" i="2"/>
  <c r="V569" i="2"/>
  <c r="J11" i="4" s="1"/>
  <c r="V571" i="2"/>
  <c r="G11" i="4" l="1"/>
  <c r="G12" i="4"/>
  <c r="BB9" i="4" s="1"/>
  <c r="AC601" i="2"/>
  <c r="AC589" i="2"/>
  <c r="AC591" i="2"/>
  <c r="AC597" i="2"/>
  <c r="AC593" i="2"/>
  <c r="AC592" i="2"/>
  <c r="AC599" i="2"/>
  <c r="AC598" i="2"/>
  <c r="AC596" i="2"/>
  <c r="AC587" i="2"/>
  <c r="AC583" i="2"/>
  <c r="AC590" i="2"/>
  <c r="AC588" i="2"/>
  <c r="AC586" i="2"/>
  <c r="AC594" i="2"/>
  <c r="AC584" i="2"/>
  <c r="AC585" i="2"/>
  <c r="AC595" i="2"/>
  <c r="AC602" i="2"/>
  <c r="AC600" i="2"/>
  <c r="AC582" i="2"/>
  <c r="Z578" i="2"/>
  <c r="Z606" i="2"/>
  <c r="AC606" i="2" s="1"/>
  <c r="AC580" i="2"/>
  <c r="AC578" i="2"/>
  <c r="Z613" i="2"/>
  <c r="AC613" i="2" s="1"/>
  <c r="Z608" i="2"/>
  <c r="AC608" i="2" s="1"/>
  <c r="Z615" i="2"/>
  <c r="AC615" i="2" s="1"/>
  <c r="Z611" i="2"/>
  <c r="AC611" i="2" s="1"/>
  <c r="Z609" i="2"/>
  <c r="AC609" i="2" s="1"/>
  <c r="Z607" i="2"/>
  <c r="AC607" i="2" s="1"/>
  <c r="Z580" i="2"/>
  <c r="Z610" i="2"/>
  <c r="AC610" i="2" s="1"/>
  <c r="AC579" i="2"/>
  <c r="Z579" i="2"/>
  <c r="Z614" i="2"/>
  <c r="AC614" i="2" s="1"/>
  <c r="AC575" i="2"/>
  <c r="AC573" i="2"/>
  <c r="AC571" i="2"/>
  <c r="AC574" i="2"/>
  <c r="AC572" i="2"/>
  <c r="Z576" i="2"/>
  <c r="Z569" i="2"/>
  <c r="J13" i="4" s="1"/>
  <c r="Z574" i="2"/>
  <c r="Z573" i="2"/>
  <c r="Z571" i="2"/>
  <c r="Z604" i="2"/>
  <c r="Z575" i="2"/>
  <c r="Z572" i="2"/>
  <c r="G13" i="4" l="1"/>
  <c r="G14" i="4"/>
  <c r="BB12" i="4" s="1"/>
  <c r="AC569" i="2"/>
  <c r="J14" i="4" s="1"/>
  <c r="AX12" i="4" s="1"/>
  <c r="AC576" i="2"/>
  <c r="B4" i="4" l="1"/>
  <c r="B11" i="4" l="1"/>
  <c r="BC6" i="4"/>
  <c r="BC11" i="4"/>
  <c r="BC8" i="4"/>
  <c r="I2" i="4"/>
  <c r="H2" i="4"/>
  <c r="K2" i="4"/>
  <c r="L2" i="4"/>
  <c r="C9" i="4"/>
  <c r="C10" i="4"/>
  <c r="C12" i="4" s="1"/>
  <c r="D11" i="4"/>
  <c r="C8" i="4"/>
  <c r="D9" i="4"/>
  <c r="D10" i="4"/>
  <c r="D12" i="4" s="1"/>
  <c r="A2" i="4"/>
  <c r="A6" i="4" s="1"/>
  <c r="B9" i="4"/>
  <c r="C11" i="4"/>
  <c r="E13" i="4"/>
  <c r="D8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E14" i="4"/>
  <c r="BC12" i="4" s="1"/>
  <c r="B10" i="4"/>
  <c r="B12" i="4" s="1"/>
  <c r="B8" i="4"/>
  <c r="I14" i="4" l="1"/>
  <c r="AZ12" i="4" s="1"/>
  <c r="I13" i="4"/>
  <c r="I12" i="4"/>
  <c r="AZ9" i="4" s="1"/>
  <c r="I11" i="4"/>
  <c r="I10" i="4"/>
  <c r="I9" i="4"/>
  <c r="I8" i="4"/>
  <c r="AZ7" i="4" s="1"/>
  <c r="E11" i="4"/>
  <c r="H13" i="4"/>
  <c r="H9" i="4"/>
  <c r="H12" i="4"/>
  <c r="AY9" i="4" s="1"/>
  <c r="H11" i="4"/>
  <c r="H10" i="4"/>
  <c r="H14" i="4"/>
  <c r="AY12" i="4" s="1"/>
  <c r="H8" i="4"/>
  <c r="AY7" i="4" s="1"/>
  <c r="E8" i="4"/>
  <c r="BC7" i="4" s="1"/>
  <c r="E10" i="4"/>
  <c r="E12" i="4" s="1"/>
  <c r="O10" i="4"/>
  <c r="O12" i="4" s="1"/>
  <c r="O8" i="4"/>
  <c r="O13" i="4"/>
  <c r="O11" i="4"/>
  <c r="O14" i="4"/>
  <c r="O7" i="4"/>
  <c r="O9" i="4"/>
  <c r="Z10" i="4"/>
  <c r="Z12" i="4" s="1"/>
  <c r="Z11" i="4"/>
  <c r="Z14" i="4"/>
  <c r="Z8" i="4"/>
  <c r="Z9" i="4"/>
  <c r="Z13" i="4"/>
  <c r="Z7" i="4"/>
  <c r="V10" i="4"/>
  <c r="V12" i="4" s="1"/>
  <c r="V11" i="4"/>
  <c r="V7" i="4"/>
  <c r="V9" i="4"/>
  <c r="V14" i="4"/>
  <c r="V13" i="4"/>
  <c r="V8" i="4"/>
  <c r="R10" i="4"/>
  <c r="R12" i="4" s="1"/>
  <c r="R11" i="4"/>
  <c r="R7" i="4"/>
  <c r="R14" i="4"/>
  <c r="R8" i="4"/>
  <c r="R13" i="4"/>
  <c r="R9" i="4"/>
  <c r="N10" i="4"/>
  <c r="N12" i="4" s="1"/>
  <c r="N11" i="4"/>
  <c r="N7" i="4"/>
  <c r="N9" i="4"/>
  <c r="N14" i="4"/>
  <c r="N13" i="4"/>
  <c r="N8" i="4"/>
  <c r="M10" i="4"/>
  <c r="M12" i="4" s="1"/>
  <c r="M14" i="4"/>
  <c r="M8" i="4"/>
  <c r="M11" i="4"/>
  <c r="M13" i="4"/>
  <c r="M9" i="4"/>
  <c r="M7" i="4"/>
  <c r="E9" i="4"/>
  <c r="L10" i="4"/>
  <c r="L12" i="4" s="1"/>
  <c r="L9" i="4"/>
  <c r="L13" i="4"/>
  <c r="L8" i="4"/>
  <c r="L14" i="4"/>
  <c r="L7" i="4"/>
  <c r="L11" i="4"/>
  <c r="W10" i="4"/>
  <c r="W12" i="4" s="1"/>
  <c r="W7" i="4"/>
  <c r="W11" i="4"/>
  <c r="W13" i="4"/>
  <c r="W14" i="4"/>
  <c r="W9" i="4"/>
  <c r="W8" i="4"/>
  <c r="S10" i="4"/>
  <c r="S12" i="4" s="1"/>
  <c r="S11" i="4"/>
  <c r="S8" i="4"/>
  <c r="S9" i="4"/>
  <c r="S14" i="4"/>
  <c r="S7" i="4"/>
  <c r="S13" i="4"/>
  <c r="Y10" i="4"/>
  <c r="Y12" i="4" s="1"/>
  <c r="Y14" i="4"/>
  <c r="Y7" i="4"/>
  <c r="Y9" i="4"/>
  <c r="Y8" i="4"/>
  <c r="Y13" i="4"/>
  <c r="Y11" i="4"/>
  <c r="U10" i="4"/>
  <c r="U12" i="4" s="1"/>
  <c r="U14" i="4"/>
  <c r="U13" i="4"/>
  <c r="U7" i="4"/>
  <c r="U11" i="4"/>
  <c r="U8" i="4"/>
  <c r="U9" i="4"/>
  <c r="Q10" i="4"/>
  <c r="Q12" i="4" s="1"/>
  <c r="Q14" i="4"/>
  <c r="Q7" i="4"/>
  <c r="Q9" i="4"/>
  <c r="Q8" i="4"/>
  <c r="Q13" i="4"/>
  <c r="Q11" i="4"/>
  <c r="X10" i="4"/>
  <c r="X12" i="4" s="1"/>
  <c r="X13" i="4"/>
  <c r="X7" i="4"/>
  <c r="X14" i="4"/>
  <c r="X8" i="4"/>
  <c r="X11" i="4"/>
  <c r="X9" i="4"/>
  <c r="T10" i="4"/>
  <c r="T12" i="4" s="1"/>
  <c r="T13" i="4"/>
  <c r="T7" i="4"/>
  <c r="T14" i="4"/>
  <c r="T9" i="4"/>
  <c r="T11" i="4"/>
  <c r="T8" i="4"/>
  <c r="P10" i="4"/>
  <c r="P12" i="4" s="1"/>
  <c r="P13" i="4"/>
  <c r="P8" i="4"/>
  <c r="P14" i="4"/>
  <c r="P9" i="4"/>
  <c r="P11" i="4"/>
  <c r="P7" i="4"/>
  <c r="K10" i="4"/>
  <c r="K8" i="4"/>
  <c r="K11" i="4"/>
  <c r="K7" i="4"/>
  <c r="K9" i="4"/>
  <c r="K14" i="4"/>
  <c r="K13" i="4"/>
  <c r="F9" i="4" l="1"/>
  <c r="K12" i="4"/>
  <c r="F12" i="4" s="1"/>
  <c r="F10" i="4"/>
  <c r="F13" i="4"/>
  <c r="F11" i="4"/>
  <c r="F14" i="4"/>
  <c r="BA12" i="4" s="1"/>
  <c r="F8" i="4"/>
  <c r="BA7" i="4" s="1"/>
  <c r="BC9" i="4"/>
  <c r="BA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Wheeler</author>
  </authors>
  <commentList>
    <comment ref="B81" authorId="0" shapeId="0" xr:uid="{47ABDC10-1B2A-4429-80C2-E8CBB002419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57" authorId="0" shapeId="0" xr:uid="{80178A1C-BC4F-4AA3-8619-7CD31846A46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91" authorId="0" shapeId="0" xr:uid="{25BC0C82-6CBF-43E3-AF83-B6E99D52A30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 data</t>
        </r>
      </text>
    </comment>
    <comment ref="B455" authorId="0" shapeId="0" xr:uid="{18182830-2BD2-4805-AA1F-A1F547E6810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 data</t>
        </r>
      </text>
    </comment>
  </commentList>
</comments>
</file>

<file path=xl/sharedStrings.xml><?xml version="1.0" encoding="utf-8"?>
<sst xmlns="http://schemas.openxmlformats.org/spreadsheetml/2006/main" count="27736" uniqueCount="5004">
  <si>
    <t>Municipality</t>
  </si>
  <si>
    <t>Project Name</t>
  </si>
  <si>
    <t>Type of Project</t>
  </si>
  <si>
    <t>PILOT Billing</t>
  </si>
  <si>
    <t>Assessed Value</t>
  </si>
  <si>
    <t>0102</t>
  </si>
  <si>
    <t>Maryland Ave Housing Associates</t>
  </si>
  <si>
    <t>Aff. Housing</t>
  </si>
  <si>
    <t>Atlantic City Townhouse</t>
  </si>
  <si>
    <t>Baltic Plaza Apt</t>
  </si>
  <si>
    <t>Beachview</t>
  </si>
  <si>
    <t>Barclay Arms</t>
  </si>
  <si>
    <t>C&amp;C Urban Connecticut</t>
  </si>
  <si>
    <t>Community Haven</t>
  </si>
  <si>
    <t>SI-HY Apt / Hamilton Venice Apt</t>
  </si>
  <si>
    <t>Magellan Manor</t>
  </si>
  <si>
    <t>Metropolitan Plaza</t>
  </si>
  <si>
    <t>New York Ave Apt</t>
  </si>
  <si>
    <t>The Walk Phase 1</t>
  </si>
  <si>
    <t>Comm./Indust.</t>
  </si>
  <si>
    <t>The Walk Phase 2</t>
  </si>
  <si>
    <t>The Walk Bass ProShop</t>
  </si>
  <si>
    <t>Carver Hall</t>
  </si>
  <si>
    <t>0107</t>
  </si>
  <si>
    <t>Egg Harbor City</t>
  </si>
  <si>
    <t>Conifer-Rittenberg Housing</t>
  </si>
  <si>
    <t>0108</t>
  </si>
  <si>
    <t>Egg Harbor Township</t>
  </si>
  <si>
    <t>0111</t>
  </si>
  <si>
    <t>0113</t>
  </si>
  <si>
    <t>0116</t>
  </si>
  <si>
    <t>Margate Terrace Corp.</t>
  </si>
  <si>
    <t>0119</t>
  </si>
  <si>
    <t>CARING</t>
  </si>
  <si>
    <t>PLEASANTVILLE HOUSING AUTH.</t>
  </si>
  <si>
    <t>PLEASANTVILLE NEW HOPE</t>
  </si>
  <si>
    <t>MIXED USE Bblk 85 Lot 4</t>
  </si>
  <si>
    <t>CITY CENTER BLK 85 LOT 1&amp;2</t>
  </si>
  <si>
    <t>MIXED USE Bblk 85 Lot 5</t>
  </si>
  <si>
    <t>SENIOR BLK 85 LOT 3</t>
  </si>
  <si>
    <t>0121</t>
  </si>
  <si>
    <t>Bayview Court Apartments</t>
  </si>
  <si>
    <t>Other</t>
  </si>
  <si>
    <t>0201</t>
  </si>
  <si>
    <t>0202</t>
  </si>
  <si>
    <t>0203</t>
  </si>
  <si>
    <t>Housing Authority-Bergen County</t>
  </si>
  <si>
    <t>0206</t>
  </si>
  <si>
    <t>Housing Authority</t>
  </si>
  <si>
    <t>Towne Center</t>
  </si>
  <si>
    <t>0207</t>
  </si>
  <si>
    <t>Spectrum for Living</t>
  </si>
  <si>
    <t>0208</t>
  </si>
  <si>
    <t>0209</t>
  </si>
  <si>
    <t>0210</t>
  </si>
  <si>
    <t>David Roche Apartments</t>
  </si>
  <si>
    <t>0212</t>
  </si>
  <si>
    <t>Bergen County Senior Housing</t>
  </si>
  <si>
    <t>NJ Sports &amp; Exposition Authority</t>
  </si>
  <si>
    <t>0213</t>
  </si>
  <si>
    <t>774 River Road Associates</t>
  </si>
  <si>
    <t>0214</t>
  </si>
  <si>
    <t>Advancing Opportunities</t>
  </si>
  <si>
    <t>Veteran's Home - American Legion</t>
  </si>
  <si>
    <t>0215</t>
  </si>
  <si>
    <t>Westmore Gardens</t>
  </si>
  <si>
    <t>MLKG Inc.</t>
  </si>
  <si>
    <t>GEHC</t>
  </si>
  <si>
    <t>0219</t>
  </si>
  <si>
    <t>0221</t>
  </si>
  <si>
    <t>0223</t>
  </si>
  <si>
    <t>0226</t>
  </si>
  <si>
    <t>0227</t>
  </si>
  <si>
    <t>0229</t>
  </si>
  <si>
    <t>0232</t>
  </si>
  <si>
    <t>0235</t>
  </si>
  <si>
    <t>Kentshire Urban Renewal</t>
  </si>
  <si>
    <t>0247</t>
  </si>
  <si>
    <t>Lehman Gardens</t>
  </si>
  <si>
    <t>0248</t>
  </si>
  <si>
    <t>Ramsey Senior Housing</t>
  </si>
  <si>
    <t>Housing Authority of Bergen County</t>
  </si>
  <si>
    <t>Ramsey Housing Airmount</t>
  </si>
  <si>
    <t>0253</t>
  </si>
  <si>
    <t>0255</t>
  </si>
  <si>
    <t>0256</t>
  </si>
  <si>
    <t>Rutherford Senior Manor</t>
  </si>
  <si>
    <t>0260</t>
  </si>
  <si>
    <t>Teaneck Senior Housing</t>
  </si>
  <si>
    <t>Tenafly Senior Housing</t>
  </si>
  <si>
    <t>0267</t>
  </si>
  <si>
    <t>Westwood House</t>
  </si>
  <si>
    <t>0268</t>
  </si>
  <si>
    <t>0269</t>
  </si>
  <si>
    <t>Avalon Bay Apartments</t>
  </si>
  <si>
    <t>0302</t>
  </si>
  <si>
    <t>0303</t>
  </si>
  <si>
    <t>Hotel/Car Wash</t>
  </si>
  <si>
    <t>Capital Health Systems</t>
  </si>
  <si>
    <t>0304</t>
  </si>
  <si>
    <t>0305</t>
  </si>
  <si>
    <t>0306</t>
  </si>
  <si>
    <t>Burlington Township</t>
  </si>
  <si>
    <t>0308</t>
  </si>
  <si>
    <t>0309</t>
  </si>
  <si>
    <t>Zurbrugg Partners LLC</t>
  </si>
  <si>
    <t>0311</t>
  </si>
  <si>
    <t>0312</t>
  </si>
  <si>
    <t>Burlington Coat Factory</t>
  </si>
  <si>
    <t>0313</t>
  </si>
  <si>
    <t>Wiley</t>
  </si>
  <si>
    <t>0315</t>
  </si>
  <si>
    <t>Florence Township</t>
  </si>
  <si>
    <t>Subaru</t>
  </si>
  <si>
    <t>Express Scripts</t>
  </si>
  <si>
    <t>Destination Maternity</t>
  </si>
  <si>
    <t>Burlington Stores</t>
  </si>
  <si>
    <t>QPSI</t>
  </si>
  <si>
    <t>0316</t>
  </si>
  <si>
    <t>0317</t>
  </si>
  <si>
    <t>0319</t>
  </si>
  <si>
    <t>0320</t>
  </si>
  <si>
    <t>0323</t>
  </si>
  <si>
    <t>Mount Holly MUA</t>
  </si>
  <si>
    <t>Legacy Treatment (Children's Home)</t>
  </si>
  <si>
    <t>Salt &amp; Light Company, Inc</t>
  </si>
  <si>
    <t>Fernmoor</t>
  </si>
  <si>
    <t>West Rancocas Redevelopment</t>
  </si>
  <si>
    <t>0324</t>
  </si>
  <si>
    <t>Bancroft</t>
  </si>
  <si>
    <t>0337</t>
  </si>
  <si>
    <t>Project Freedom I</t>
  </si>
  <si>
    <t>Project Freedom II</t>
  </si>
  <si>
    <t>0338</t>
  </si>
  <si>
    <t>0340</t>
  </si>
  <si>
    <t>EP Henry</t>
  </si>
  <si>
    <t>0403</t>
  </si>
  <si>
    <t>Senior Housing of Barrington-MEWS</t>
  </si>
  <si>
    <t>WHP Redevelopment - WAWA</t>
  </si>
  <si>
    <t>Barrington Restaurant Urban Renewl</t>
  </si>
  <si>
    <t>0404</t>
  </si>
  <si>
    <t>0405</t>
  </si>
  <si>
    <t>0406</t>
  </si>
  <si>
    <t>Berlin Township</t>
  </si>
  <si>
    <t>0408</t>
  </si>
  <si>
    <t>0409</t>
  </si>
  <si>
    <t>DUBIN HOUSE</t>
  </si>
  <si>
    <t>GESHER HOUSE</t>
  </si>
  <si>
    <t>SERGI FARM</t>
  </si>
  <si>
    <t>ARHAT</t>
  </si>
  <si>
    <t>HUDSON COMMONS</t>
  </si>
  <si>
    <t>BENEDICT'S PLACE</t>
  </si>
  <si>
    <t>ST. MARY'S VILLAGE</t>
  </si>
  <si>
    <t>SALTMAN HOUSE</t>
  </si>
  <si>
    <t>0410</t>
  </si>
  <si>
    <t>0412</t>
  </si>
  <si>
    <t>Pewter Village</t>
  </si>
  <si>
    <t>Parkview</t>
  </si>
  <si>
    <t>Methodist Home</t>
  </si>
  <si>
    <t>Collingswood Housing Authority</t>
  </si>
  <si>
    <t>Lumberyard</t>
  </si>
  <si>
    <t>Zane School</t>
  </si>
  <si>
    <t>0414</t>
  </si>
  <si>
    <t>Gloucester City</t>
  </si>
  <si>
    <t>0415</t>
  </si>
  <si>
    <t>Franklin Square</t>
  </si>
  <si>
    <t>Senior Housing 1</t>
  </si>
  <si>
    <t>Revere Run</t>
  </si>
  <si>
    <t>0418</t>
  </si>
  <si>
    <t>0422</t>
  </si>
  <si>
    <t>Lindenwold Towers</t>
  </si>
  <si>
    <t>Harvest House</t>
  </si>
  <si>
    <t>Linden Lakes</t>
  </si>
  <si>
    <t>0424</t>
  </si>
  <si>
    <t>Senior Citizen Housing</t>
  </si>
  <si>
    <t>606 West Maple Ave PILOT</t>
  </si>
  <si>
    <t>0425</t>
  </si>
  <si>
    <t>0427</t>
  </si>
  <si>
    <t>Sycamore Ridge</t>
  </si>
  <si>
    <t>Maple Commons</t>
  </si>
  <si>
    <t>The Maples</t>
  </si>
  <si>
    <t>47 Housing Associates</t>
  </si>
  <si>
    <t>Pennsauken Towers</t>
  </si>
  <si>
    <t>0428</t>
  </si>
  <si>
    <t>0430</t>
  </si>
  <si>
    <t>0431</t>
  </si>
  <si>
    <t>Coopertown-National Realty</t>
  </si>
  <si>
    <t>Conifer Realty</t>
  </si>
  <si>
    <t>0434</t>
  </si>
  <si>
    <t>Echelon Towers</t>
  </si>
  <si>
    <t>Chelsea Place</t>
  </si>
  <si>
    <t>Flicker Residence</t>
  </si>
  <si>
    <t>Philadelphia Flyers Skate Zone</t>
  </si>
  <si>
    <t>0436</t>
  </si>
  <si>
    <t>CCU/Urban Renewal</t>
  </si>
  <si>
    <t>CCU 1</t>
  </si>
  <si>
    <t>CCU 2</t>
  </si>
  <si>
    <t>Taylor Woods</t>
  </si>
  <si>
    <t>0505</t>
  </si>
  <si>
    <t>CAPE MAY HOUSING ASSOC</t>
  </si>
  <si>
    <t>HAVEN HOUSE</t>
  </si>
  <si>
    <t>YORKSHIRE PLACE</t>
  </si>
  <si>
    <t>0506</t>
  </si>
  <si>
    <t>Middle Township</t>
  </si>
  <si>
    <t>0601</t>
  </si>
  <si>
    <t>Hope VI</t>
  </si>
  <si>
    <t>Community Healthcare</t>
  </si>
  <si>
    <t>Kintock</t>
  </si>
  <si>
    <t>0602</t>
  </si>
  <si>
    <t>0607</t>
  </si>
  <si>
    <t>HOPEWELL PLACE</t>
  </si>
  <si>
    <t>0610</t>
  </si>
  <si>
    <t>Target</t>
  </si>
  <si>
    <t>New Jersey Motorsports</t>
  </si>
  <si>
    <t>Glasstown Residence</t>
  </si>
  <si>
    <t>0613</t>
  </si>
  <si>
    <t>Vesta Seabrook Urban Renewal</t>
  </si>
  <si>
    <t>Vesta Seabrook Urban Renewal II</t>
  </si>
  <si>
    <t>Vesta Seabrook Urban Renewal III</t>
  </si>
  <si>
    <t>0614</t>
  </si>
  <si>
    <t>Allied Specialty Foods,Inc.</t>
  </si>
  <si>
    <t>Century Savings Bank</t>
  </si>
  <si>
    <t>Del Rey Farms, LLC</t>
  </si>
  <si>
    <t>East Coat Development, LLC Bldg 1</t>
  </si>
  <si>
    <t>East Coat Development, LLC Bldg 2</t>
  </si>
  <si>
    <t>Levari Brothers Realty Co. LLC</t>
  </si>
  <si>
    <t>Lidl US Operations, LLC</t>
  </si>
  <si>
    <t>Lucc Freezer &amp; Cold Storage, LLC</t>
  </si>
  <si>
    <t>Delsea Drive Realty Assoc. III LLC</t>
  </si>
  <si>
    <t>0702</t>
  </si>
  <si>
    <t>Felicity Towers</t>
  </si>
  <si>
    <t>Kinder Towers</t>
  </si>
  <si>
    <t>Oakes Pond</t>
  </si>
  <si>
    <t>The Green</t>
  </si>
  <si>
    <t>0703</t>
  </si>
  <si>
    <t>0705</t>
  </si>
  <si>
    <t>0710</t>
  </si>
  <si>
    <t>Cedar Street Commons</t>
  </si>
  <si>
    <t>0716</t>
  </si>
  <si>
    <t>0719</t>
  </si>
  <si>
    <t>0720</t>
  </si>
  <si>
    <t>Hilltop Pilot I</t>
  </si>
  <si>
    <t>Hilltop Pilot II</t>
  </si>
  <si>
    <t>Children's Institute</t>
  </si>
  <si>
    <t>Verona Urban Renewal Housing</t>
  </si>
  <si>
    <t>Verona Place Urban Renewal</t>
  </si>
  <si>
    <t>Annin Lofts</t>
  </si>
  <si>
    <t>0722</t>
  </si>
  <si>
    <t>Jewish Federation Plaza</t>
  </si>
  <si>
    <t>Woodland Valley</t>
  </si>
  <si>
    <t>0801</t>
  </si>
  <si>
    <t>Clayton Providence House</t>
  </si>
  <si>
    <t>Camp Salute</t>
  </si>
  <si>
    <t>0802</t>
  </si>
  <si>
    <t>Conifer Village</t>
  </si>
  <si>
    <t>New Sharon Woods</t>
  </si>
  <si>
    <t>Pop Moylan</t>
  </si>
  <si>
    <t>Tanyard Oaks</t>
  </si>
  <si>
    <t>Housing Authority Integrated Lots</t>
  </si>
  <si>
    <t>0803</t>
  </si>
  <si>
    <t>0806</t>
  </si>
  <si>
    <t>Student Housing</t>
  </si>
  <si>
    <t>Barnes &amp; Noble</t>
  </si>
  <si>
    <t>A-1 - Whitney Center Housing</t>
  </si>
  <si>
    <t>A-1 - Whitney Center Retail</t>
  </si>
  <si>
    <t>Garage</t>
  </si>
  <si>
    <t>E-1 Enterprise Center</t>
  </si>
  <si>
    <t>E-1 - Retail</t>
  </si>
  <si>
    <t>Hotel</t>
  </si>
  <si>
    <t>A-2 Housing</t>
  </si>
  <si>
    <t>A-2 Medical</t>
  </si>
  <si>
    <t>A-2 Retail</t>
  </si>
  <si>
    <t>A-3 Garage</t>
  </si>
  <si>
    <t>A-3 Retail (Prorated)</t>
  </si>
  <si>
    <t>0808</t>
  </si>
  <si>
    <t>0810</t>
  </si>
  <si>
    <t>0811</t>
  </si>
  <si>
    <t>Monroe Township</t>
  </si>
  <si>
    <t>0818</t>
  </si>
  <si>
    <t>0820</t>
  </si>
  <si>
    <t>RIVERCOVE APARTMENTS</t>
  </si>
  <si>
    <t>RW RJM LLC</t>
  </si>
  <si>
    <t>WEST DEPTFORD ENERGY</t>
  </si>
  <si>
    <t>SHEPARD FARM</t>
  </si>
  <si>
    <t>HAMPTON CRESCENT</t>
  </si>
  <si>
    <t>0822</t>
  </si>
  <si>
    <t>140-2.05 Senior Hous. Dev. Corp.</t>
  </si>
  <si>
    <t>142-2 Three Woodbury Mews</t>
  </si>
  <si>
    <t>142-3 Four Woodbury Mews</t>
  </si>
  <si>
    <t>142-4 International Sr. Prop.</t>
  </si>
  <si>
    <t>142-5 International Sr. Prop.</t>
  </si>
  <si>
    <t>142-6 International Sr. Prop.</t>
  </si>
  <si>
    <t>162-1.02 NJHMFA</t>
  </si>
  <si>
    <t>113-15 Senior Green Urban Renewal</t>
  </si>
  <si>
    <t>120-4 48 North Broad St. LLC</t>
  </si>
  <si>
    <t>154-8.12 Burris Post Acute</t>
  </si>
  <si>
    <t>0824</t>
  </si>
  <si>
    <t>The Oaks at Weatherby</t>
  </si>
  <si>
    <t>Eagle View Trails</t>
  </si>
  <si>
    <t>0901</t>
  </si>
  <si>
    <t>Bayonne Housing Authority</t>
  </si>
  <si>
    <t>Alexan City View</t>
  </si>
  <si>
    <t>Plattykill Manor</t>
  </si>
  <si>
    <t>Bayonne Community Action</t>
  </si>
  <si>
    <t>Prince Holdings</t>
  </si>
  <si>
    <t>0904</t>
  </si>
  <si>
    <t>Port Authority of NY &amp; NJ</t>
  </si>
  <si>
    <t>River Park @ Harrison URE</t>
  </si>
  <si>
    <t>Harrison Senior UR, LP</t>
  </si>
  <si>
    <t>0905</t>
  </si>
  <si>
    <t>Marine View Plaza</t>
  </si>
  <si>
    <t>Clock Towers</t>
  </si>
  <si>
    <t>Marion Towers</t>
  </si>
  <si>
    <t>Midway 500 Adams St.</t>
  </si>
  <si>
    <t>1203-1219 Willow Ave</t>
  </si>
  <si>
    <t>Washington Estates</t>
  </si>
  <si>
    <t>Bloomfield Manor</t>
  </si>
  <si>
    <t>Hudson Estates</t>
  </si>
  <si>
    <t>Westview Associates</t>
  </si>
  <si>
    <t>Northvale I</t>
  </si>
  <si>
    <t>Northvale II</t>
  </si>
  <si>
    <t>Northvale IIIA</t>
  </si>
  <si>
    <t>Northvale IIIB</t>
  </si>
  <si>
    <t>Northvale IV</t>
  </si>
  <si>
    <t>Columbian Towers</t>
  </si>
  <si>
    <t>Church Square South</t>
  </si>
  <si>
    <t>Elysian Estates</t>
  </si>
  <si>
    <t>Willow Ave 800-812</t>
  </si>
  <si>
    <t>Eastview Associates</t>
  </si>
  <si>
    <t>Columbia Arms</t>
  </si>
  <si>
    <t>SJP BL231.02 Lot 3 Q-Bldg</t>
  </si>
  <si>
    <t>SJP BL231.02 Lot 1 Q-Bldg</t>
  </si>
  <si>
    <t>SJP/Applied BL231.4 Lot 1</t>
  </si>
  <si>
    <t>1118 Adams BL104 L1</t>
  </si>
  <si>
    <t>CLPF-Jefferson/Urban</t>
  </si>
  <si>
    <t>Hoboken Hotel LLC</t>
  </si>
  <si>
    <t>201-219 River St</t>
  </si>
  <si>
    <t>0906</t>
  </si>
  <si>
    <t>Jersey City</t>
  </si>
  <si>
    <t>0908</t>
  </si>
  <si>
    <t>1122 53rd St Urban Renewal</t>
  </si>
  <si>
    <t>Floral Park</t>
  </si>
  <si>
    <t>MTC Urban Renewal</t>
  </si>
  <si>
    <t>Hudson Mews Urban Renewal</t>
  </si>
  <si>
    <t>0909</t>
  </si>
  <si>
    <t>0911</t>
  </si>
  <si>
    <t>Hartz Estuary</t>
  </si>
  <si>
    <t>Roselan Bldg 13</t>
  </si>
  <si>
    <t>0912</t>
  </si>
  <si>
    <t>Jacobs Ferry</t>
  </si>
  <si>
    <t>Landings</t>
  </si>
  <si>
    <t>Riverwalk A</t>
  </si>
  <si>
    <t>Grandview 1 &amp; 2</t>
  </si>
  <si>
    <t>Hudson Club</t>
  </si>
  <si>
    <t>Riverbend 1</t>
  </si>
  <si>
    <t>Riverbend 2</t>
  </si>
  <si>
    <t>Building G</t>
  </si>
  <si>
    <t>Excel/Overlook</t>
  </si>
  <si>
    <t>1009</t>
  </si>
  <si>
    <t>1017</t>
  </si>
  <si>
    <t>Econotech Development Co.</t>
  </si>
  <si>
    <t>Community Investment Strategues'</t>
  </si>
  <si>
    <t>Northwest NJ Housing Corp.</t>
  </si>
  <si>
    <t>1101</t>
  </si>
  <si>
    <t>ST. JAMES VILLAGE</t>
  </si>
  <si>
    <t>WHEATON POINTE</t>
  </si>
  <si>
    <t>EXETER</t>
  </si>
  <si>
    <t>1102</t>
  </si>
  <si>
    <t>1103</t>
  </si>
  <si>
    <t>Pond Run Housing</t>
  </si>
  <si>
    <t>Project Freedom</t>
  </si>
  <si>
    <t>1106</t>
  </si>
  <si>
    <t>1107</t>
  </si>
  <si>
    <t>Lawrence Plaza</t>
  </si>
  <si>
    <t>Eggerts Crossing Village</t>
  </si>
  <si>
    <t>Brookshire Senior Apartments</t>
  </si>
  <si>
    <t>HV at Lawrence Urban Renewal</t>
  </si>
  <si>
    <t>Project Freedom at Lawrence</t>
  </si>
  <si>
    <t>1112</t>
  </si>
  <si>
    <t>Project Freedom Inc./Freedom I LP</t>
  </si>
  <si>
    <t>KTR NJ Urban Renewal (Amazon)</t>
  </si>
  <si>
    <t>Matrix 7A Land Venture LLC (500A)</t>
  </si>
  <si>
    <t>Matrix 7A Land Venture LLC (500B)</t>
  </si>
  <si>
    <t>Serv Properties &amp; Management</t>
  </si>
  <si>
    <t>Arc Mercer</t>
  </si>
  <si>
    <t>Community Options</t>
  </si>
  <si>
    <t>Eden Autism</t>
  </si>
  <si>
    <t>1113</t>
  </si>
  <si>
    <t>The Hamlet at Bear Creek, LLC</t>
  </si>
  <si>
    <t>1114</t>
  </si>
  <si>
    <t>Princeton</t>
  </si>
  <si>
    <t>Griggs Farm</t>
  </si>
  <si>
    <t>Elm Court II / Harriet Bryne</t>
  </si>
  <si>
    <t>Theological Inquiry</t>
  </si>
  <si>
    <t>Tower Club</t>
  </si>
  <si>
    <t>Project 55 / Alumni Corps</t>
  </si>
  <si>
    <t>350 Alexander Street</t>
  </si>
  <si>
    <t>Institute for Advanced Study</t>
  </si>
  <si>
    <t>Tenacre Foundation</t>
  </si>
  <si>
    <t>Princeton Community Village</t>
  </si>
  <si>
    <t>Theological Seminary</t>
  </si>
  <si>
    <t>Princeton Housing Authority</t>
  </si>
  <si>
    <t>1201</t>
  </si>
  <si>
    <t>541 Roosevelt Ave (5705/4)</t>
  </si>
  <si>
    <t>561 Roosevelt Ave (5704/12)</t>
  </si>
  <si>
    <t>562 Roos-Sr Housing (5505/51)</t>
  </si>
  <si>
    <t>Cardinal China (6509/4)</t>
  </si>
  <si>
    <t>Cleveland School (7308/6)</t>
  </si>
  <si>
    <t>Hill Bowl-Senior Housing (5704/6)</t>
  </si>
  <si>
    <t>GATX/Kinder Morgan(Tanks)</t>
  </si>
  <si>
    <t>50 Bryla (2705/4)</t>
  </si>
  <si>
    <t>900 Federal Blvd</t>
  </si>
  <si>
    <t>1205</t>
  </si>
  <si>
    <t>Kilmer Homes I</t>
  </si>
  <si>
    <t>Kilmer Homes II</t>
  </si>
  <si>
    <t>1206</t>
  </si>
  <si>
    <t>Camelot at Helmetta</t>
  </si>
  <si>
    <t>1207</t>
  </si>
  <si>
    <t>AHEPA</t>
  </si>
  <si>
    <t>1208</t>
  </si>
  <si>
    <t>Barclay Village</t>
  </si>
  <si>
    <t>SERV Center</t>
  </si>
  <si>
    <t>1209</t>
  </si>
  <si>
    <t>Kennedy International (6303/3.15)</t>
  </si>
  <si>
    <t>1210</t>
  </si>
  <si>
    <t>1211</t>
  </si>
  <si>
    <t>150 Lofts, LLC</t>
  </si>
  <si>
    <t>1212</t>
  </si>
  <si>
    <t>1214</t>
  </si>
  <si>
    <t>30 VAN DYKE</t>
  </si>
  <si>
    <t>ALBANY STREET PLAZA</t>
  </si>
  <si>
    <t>THE ASPIRE</t>
  </si>
  <si>
    <t>COLLEGE HALL/ROCKOFF HALL</t>
  </si>
  <si>
    <t>THE GEORGE</t>
  </si>
  <si>
    <t>LIBERTY PLAZA - GEORGE ST</t>
  </si>
  <si>
    <t>LIVINGSTON MANOR</t>
  </si>
  <si>
    <t>MATRIX - GARAGE</t>
  </si>
  <si>
    <t>PROVIDENCE SQUARE II</t>
  </si>
  <si>
    <t>SPRING STREET PLAZA</t>
  </si>
  <si>
    <t>TCB - LORD STERLING</t>
  </si>
  <si>
    <t>WALGREENS PLAZA</t>
  </si>
  <si>
    <t>1216</t>
  </si>
  <si>
    <t>1217</t>
  </si>
  <si>
    <t>1218</t>
  </si>
  <si>
    <t>Medical Arts Pavilion</t>
  </si>
  <si>
    <t>Skilled Nursing Facility</t>
  </si>
  <si>
    <t>Fitness Center</t>
  </si>
  <si>
    <t>1219</t>
  </si>
  <si>
    <t>Gillette Manor</t>
  </si>
  <si>
    <t>Morgan's Bluff</t>
  </si>
  <si>
    <t>1220</t>
  </si>
  <si>
    <t>Shoregate</t>
  </si>
  <si>
    <t>Robert Noble Manor</t>
  </si>
  <si>
    <t>Hillcrest Manor</t>
  </si>
  <si>
    <t>1221</t>
  </si>
  <si>
    <t>SBCDC – CHARLESTON PLACE </t>
  </si>
  <si>
    <t>OAK WOODS </t>
  </si>
  <si>
    <t>CIL WOODS </t>
  </si>
  <si>
    <t>SO. BRUNSWICK VOA  </t>
  </si>
  <si>
    <t>ARC – 9 HELEN DRIVE</t>
  </si>
  <si>
    <t>ARC – 24 PALMER ROAD </t>
  </si>
  <si>
    <t>ARC – 125 KENDALL ROAD </t>
  </si>
  <si>
    <t>ARC – 24 KINSLEY ROAD </t>
  </si>
  <si>
    <t>1222</t>
  </si>
  <si>
    <t>Morris Ave Senior Housing</t>
  </si>
  <si>
    <t>1223</t>
  </si>
  <si>
    <t>Nat.Church Res.-Willett Manor</t>
  </si>
  <si>
    <t>Nat.Church Res.-S.R. Landing</t>
  </si>
  <si>
    <t>1224</t>
  </si>
  <si>
    <t>1303</t>
  </si>
  <si>
    <t>Springwood Center</t>
  </si>
  <si>
    <t>Center House</t>
  </si>
  <si>
    <t>Habcore</t>
  </si>
  <si>
    <t>550 Cookman</t>
  </si>
  <si>
    <t>South Grand</t>
  </si>
  <si>
    <t>Wesley Grove</t>
  </si>
  <si>
    <t>North Beach</t>
  </si>
  <si>
    <t>Asbury Towers</t>
  </si>
  <si>
    <t>1304</t>
  </si>
  <si>
    <t>Presbyterian Home of Atlantic Highlands</t>
  </si>
  <si>
    <t>1306</t>
  </si>
  <si>
    <t>800 Main St Partners</t>
  </si>
  <si>
    <t>616 Fifth Riverwalk 1.01</t>
  </si>
  <si>
    <t>616 Fifth Riverwalk 1.02</t>
  </si>
  <si>
    <t>616 Fifth Riverwalk 1.03</t>
  </si>
  <si>
    <t>616 Fifth Riverwalk 1.05</t>
  </si>
  <si>
    <t>616 Fifth Riverwalk 2.01</t>
  </si>
  <si>
    <t>616 Fifth Riverwalk 2.02</t>
  </si>
  <si>
    <t>616 Fifth Riverwalk 2.03</t>
  </si>
  <si>
    <t>616 Fifth Riverwalk 2.04</t>
  </si>
  <si>
    <t>616 Fifth Riverwalk 2.05</t>
  </si>
  <si>
    <t>616 Fifth Riverwalk 2.06</t>
  </si>
  <si>
    <t>616 Fifth Riverwalk 2.07</t>
  </si>
  <si>
    <t>616 Fifth Riverwalk 2.08</t>
  </si>
  <si>
    <t>616 Fifth Riverwalk 3.01</t>
  </si>
  <si>
    <t>616 Fifth Riverwalk 3.02</t>
  </si>
  <si>
    <t>616 Fifth Riverwalk 3.03</t>
  </si>
  <si>
    <t>616 Fifth Riverwalk 3.04</t>
  </si>
  <si>
    <t>616 Fifth Riverwalk 3.05</t>
  </si>
  <si>
    <t>616 Fifth Riverwalk 3.06</t>
  </si>
  <si>
    <t>616 Fifth Riverwalk 3.07</t>
  </si>
  <si>
    <t>616 Fifth Riverwalk 3.08</t>
  </si>
  <si>
    <t>1311</t>
  </si>
  <si>
    <t>Senior Housing</t>
  </si>
  <si>
    <t>other</t>
  </si>
  <si>
    <t>1315</t>
  </si>
  <si>
    <t>Mechanic Street</t>
  </si>
  <si>
    <t>Senior Citizens Housing Corp</t>
  </si>
  <si>
    <t>1316</t>
  </si>
  <si>
    <t>Township of Freehold c/o Elton Corner</t>
  </si>
  <si>
    <t>1317</t>
  </si>
  <si>
    <t>1318</t>
  </si>
  <si>
    <t>Somerset</t>
  </si>
  <si>
    <t>1319</t>
  </si>
  <si>
    <t>1321</t>
  </si>
  <si>
    <t>Grandview Apartments</t>
  </si>
  <si>
    <t>Keansburg Housing Authority</t>
  </si>
  <si>
    <t>Fallon Manor</t>
  </si>
  <si>
    <t>McGrath Towers</t>
  </si>
  <si>
    <t>1322</t>
  </si>
  <si>
    <t>1325</t>
  </si>
  <si>
    <t>Seaview Housing</t>
  </si>
  <si>
    <t>Grant Court/Presidential Estates Housing</t>
  </si>
  <si>
    <t>Kennedy Towers</t>
  </si>
  <si>
    <t>Hobart Manor</t>
  </si>
  <si>
    <t>Chester Arthur</t>
  </si>
  <si>
    <t>Gregory School</t>
  </si>
  <si>
    <t>Woodrow Wilson I &amp; II</t>
  </si>
  <si>
    <t>1326</t>
  </si>
  <si>
    <t>Wood Avenue</t>
  </si>
  <si>
    <t>1328</t>
  </si>
  <si>
    <t>Camelot at Marlboro</t>
  </si>
  <si>
    <t>1329</t>
  </si>
  <si>
    <t>1330</t>
  </si>
  <si>
    <t>MVREVF</t>
  </si>
  <si>
    <t>White Oak Urban Renewal</t>
  </si>
  <si>
    <t>1331</t>
  </si>
  <si>
    <t>1334</t>
  </si>
  <si>
    <t>Monmouth Housing Alliance</t>
  </si>
  <si>
    <t>Midtown Senior Housing</t>
  </si>
  <si>
    <t>West Lake Senior Housing</t>
  </si>
  <si>
    <t>1336</t>
  </si>
  <si>
    <t>Tinton Falls Senior Living</t>
  </si>
  <si>
    <t>Meadowbrook II</t>
  </si>
  <si>
    <t>Pines II / Meadowbrook</t>
  </si>
  <si>
    <t>Pines at Tinton Falls</t>
  </si>
  <si>
    <t>Radar Properties Urban Renewal</t>
  </si>
  <si>
    <t>1337</t>
  </si>
  <si>
    <t>1338</t>
  </si>
  <si>
    <t>1339</t>
  </si>
  <si>
    <t>Middle Road Village</t>
  </si>
  <si>
    <t>Bethany Towers Housing LLC.</t>
  </si>
  <si>
    <t>1340</t>
  </si>
  <si>
    <t>Count Basie Theater</t>
  </si>
  <si>
    <t>Locust Landing</t>
  </si>
  <si>
    <t>Red Bank Housing Authority</t>
  </si>
  <si>
    <t>1345</t>
  </si>
  <si>
    <t>1352</t>
  </si>
  <si>
    <t>Sunnyside Manor</t>
  </si>
  <si>
    <t>1402</t>
  </si>
  <si>
    <t>1403</t>
  </si>
  <si>
    <t>Butler Senior Housing</t>
  </si>
  <si>
    <t>1406</t>
  </si>
  <si>
    <t>Cole Appartments</t>
  </si>
  <si>
    <t>1408</t>
  </si>
  <si>
    <t>1409</t>
  </si>
  <si>
    <t>1412</t>
  </si>
  <si>
    <t>Hanover Affordable Housing LLC</t>
  </si>
  <si>
    <t>1414</t>
  </si>
  <si>
    <t>Elks Club</t>
  </si>
  <si>
    <t>FDU</t>
  </si>
  <si>
    <t>1422</t>
  </si>
  <si>
    <t>The Seeing Eye</t>
  </si>
  <si>
    <t>Urban Renewal</t>
  </si>
  <si>
    <t>1424</t>
  </si>
  <si>
    <t>Mill Creek Urban Renewal</t>
  </si>
  <si>
    <t>Morristown Housing Authority</t>
  </si>
  <si>
    <t>CVS</t>
  </si>
  <si>
    <t>55 Market Urban Renewal</t>
  </si>
  <si>
    <t>1427</t>
  </si>
  <si>
    <t>1429</t>
  </si>
  <si>
    <t>UPS</t>
  </si>
  <si>
    <t>Morris County Housing Authority</t>
  </si>
  <si>
    <t>1439</t>
  </si>
  <si>
    <t>Centennial Court</t>
  </si>
  <si>
    <t>Avalon Bay</t>
  </si>
  <si>
    <t>1507</t>
  </si>
  <si>
    <t>1509</t>
  </si>
  <si>
    <t>Harvey Cedars Bible Conference</t>
  </si>
  <si>
    <t>Sisters of Charity of St. Elizabeth</t>
  </si>
  <si>
    <t>1511</t>
  </si>
  <si>
    <t>1512</t>
  </si>
  <si>
    <t>1514</t>
  </si>
  <si>
    <t>1516</t>
  </si>
  <si>
    <t>1518</t>
  </si>
  <si>
    <t>BECKERVILLE B79L31X</t>
  </si>
  <si>
    <t>ARC B99.112L8</t>
  </si>
  <si>
    <t>SERV B41.1L22.01</t>
  </si>
  <si>
    <t>SERV B99.86L8</t>
  </si>
  <si>
    <t>1520</t>
  </si>
  <si>
    <t>1530</t>
  </si>
  <si>
    <t>Costco</t>
  </si>
  <si>
    <t>Stafford Preserve</t>
  </si>
  <si>
    <t>Ulta Beauty</t>
  </si>
  <si>
    <t>AT&amp;T</t>
  </si>
  <si>
    <t>Stafford Family Apartments</t>
  </si>
  <si>
    <t>Olive Garden</t>
  </si>
  <si>
    <t>Presbyterian Homes</t>
  </si>
  <si>
    <t>Five Below</t>
  </si>
  <si>
    <t>1533</t>
  </si>
  <si>
    <t>LAUREL OAKS II</t>
  </si>
  <si>
    <t>PATRIOT COVE</t>
  </si>
  <si>
    <t>1601</t>
  </si>
  <si>
    <t>1602</t>
  </si>
  <si>
    <t>1607</t>
  </si>
  <si>
    <t>St. Mary's Reise Corp</t>
  </si>
  <si>
    <t>Chestnut House Phase I</t>
  </si>
  <si>
    <t>Jack Parker/Senior Blvd</t>
  </si>
  <si>
    <t>YMCA River Road</t>
  </si>
  <si>
    <t>Garden Howe</t>
  </si>
  <si>
    <t>Highview Terrace</t>
  </si>
  <si>
    <t>Concord Estate Passaic, LLC-Brook Ave</t>
  </si>
  <si>
    <t>Trinity Partners, LLC-663 Main</t>
  </si>
  <si>
    <t>585 Main</t>
  </si>
  <si>
    <t>Contempo</t>
  </si>
  <si>
    <t>1613</t>
  </si>
  <si>
    <t>1706</t>
  </si>
  <si>
    <t>1707</t>
  </si>
  <si>
    <t>Penns Grove Gardens</t>
  </si>
  <si>
    <t>Penns Grove Housing Authority</t>
  </si>
  <si>
    <t>1708</t>
  </si>
  <si>
    <t>Penn Towers</t>
  </si>
  <si>
    <t>1712</t>
  </si>
  <si>
    <t>Harvest Point Block 106 Lot 3</t>
  </si>
  <si>
    <t>1713</t>
  </si>
  <si>
    <t>1715</t>
  </si>
  <si>
    <t>1801</t>
  </si>
  <si>
    <t>1802</t>
  </si>
  <si>
    <t>Bernards Township</t>
  </si>
  <si>
    <t>Ridge Oak 1 B1609/L22.01</t>
  </si>
  <si>
    <t>Ridge Oak 2 B1611/L32</t>
  </si>
  <si>
    <t>Ridge Oak 3 B1609/L22.02 &amp; 22.03</t>
  </si>
  <si>
    <t>1803</t>
  </si>
  <si>
    <t>1804</t>
  </si>
  <si>
    <t>1808</t>
  </si>
  <si>
    <t>Parkside Family Housing</t>
  </si>
  <si>
    <t>Parkside Senior Housing</t>
  </si>
  <si>
    <t>1810</t>
  </si>
  <si>
    <t>1815</t>
  </si>
  <si>
    <t>1818</t>
  </si>
  <si>
    <t>1819</t>
  </si>
  <si>
    <t>1905</t>
  </si>
  <si>
    <t>1915</t>
  </si>
  <si>
    <t>Bristol Glen</t>
  </si>
  <si>
    <t>Project Self Sufficiency</t>
  </si>
  <si>
    <t>1918</t>
  </si>
  <si>
    <t>Affordable Housing, Inc</t>
  </si>
  <si>
    <t>The Juliet, LLC</t>
  </si>
  <si>
    <t>The Romeo LLC</t>
  </si>
  <si>
    <t>2004</t>
  </si>
  <si>
    <t>107 First St Realty URC</t>
  </si>
  <si>
    <t>205 First St. UR, LP</t>
  </si>
  <si>
    <t>349 First St. URC</t>
  </si>
  <si>
    <t>620 First Ave. UR, LP</t>
  </si>
  <si>
    <t>Bond St. Comm. Court UR</t>
  </si>
  <si>
    <t>Burnett Investors UR Inc.</t>
  </si>
  <si>
    <t>Danic Two Urban Renewal LLC</t>
  </si>
  <si>
    <t>Elizabeth Senior Housing LP</t>
  </si>
  <si>
    <t>Elizabethport Hope VI URA, LP</t>
  </si>
  <si>
    <t>Ikea Center Urban Renewal Inc.</t>
  </si>
  <si>
    <t>Ikea Development UR LP</t>
  </si>
  <si>
    <t>Immaculate Concept. Sr. Res. Inc.</t>
  </si>
  <si>
    <t>Madison Apartments UR, LP</t>
  </si>
  <si>
    <t>Magnolia Avenue, LLC</t>
  </si>
  <si>
    <t>Millenium Urban Renewal, LLC</t>
  </si>
  <si>
    <t>MMH II, LLC</t>
  </si>
  <si>
    <t>Newark &amp; North URA</t>
  </si>
  <si>
    <t>Elberon Elizabeth UR, LLC</t>
  </si>
  <si>
    <t>ERG Elizabeth UR, LLC</t>
  </si>
  <si>
    <t>FRG Elizabeth UR, LLC</t>
  </si>
  <si>
    <t>2005</t>
  </si>
  <si>
    <t>Fanwood Crossing II</t>
  </si>
  <si>
    <t>Fanwood Crossing III</t>
  </si>
  <si>
    <t>2006</t>
  </si>
  <si>
    <t>Village at Garwood Urban Renewal</t>
  </si>
  <si>
    <t>2007</t>
  </si>
  <si>
    <t>North Broad Phase II</t>
  </si>
  <si>
    <t>2009</t>
  </si>
  <si>
    <t>Morningstar Urban Renewal</t>
  </si>
  <si>
    <t>2012</t>
  </si>
  <si>
    <t>Leland Gardens</t>
  </si>
  <si>
    <t>2013</t>
  </si>
  <si>
    <t>Rosegate</t>
  </si>
  <si>
    <t>Metro</t>
  </si>
  <si>
    <t>2016</t>
  </si>
  <si>
    <t>Heather Glen</t>
  </si>
  <si>
    <t>TKV Union Station</t>
  </si>
  <si>
    <t>Center for Humanistic Change</t>
  </si>
  <si>
    <t>2108</t>
  </si>
  <si>
    <t>Hackettstown Senior Urban Renewal</t>
  </si>
  <si>
    <t>Skylands Center for Autism</t>
  </si>
  <si>
    <t>2112</t>
  </si>
  <si>
    <t>Liberty House</t>
  </si>
  <si>
    <t>2115</t>
  </si>
  <si>
    <t>Clymer Village</t>
  </si>
  <si>
    <t>2119</t>
  </si>
  <si>
    <t>Philipmain</t>
  </si>
  <si>
    <t>0237</t>
  </si>
  <si>
    <t>0261</t>
  </si>
  <si>
    <t>0329</t>
  </si>
  <si>
    <t>0423</t>
  </si>
  <si>
    <t>1204</t>
  </si>
  <si>
    <t>1417</t>
  </si>
  <si>
    <t>1435</t>
  </si>
  <si>
    <t>1616</t>
  </si>
  <si>
    <t>1820</t>
  </si>
  <si>
    <t>2014</t>
  </si>
  <si>
    <t>2019</t>
  </si>
  <si>
    <t>2106</t>
  </si>
  <si>
    <t>Atlantic City</t>
  </si>
  <si>
    <t>Galloway Township</t>
  </si>
  <si>
    <t>Margate City</t>
  </si>
  <si>
    <t>Pleasantville City</t>
  </si>
  <si>
    <t>Somers Point City</t>
  </si>
  <si>
    <t>Allendale Borough</t>
  </si>
  <si>
    <t>Bergenfield Borough</t>
  </si>
  <si>
    <t>Cliffside Park Borough</t>
  </si>
  <si>
    <t>Closter Borough</t>
  </si>
  <si>
    <t>Cresskill Borough</t>
  </si>
  <si>
    <t>Dumont Borough</t>
  </si>
  <si>
    <t>East Rutherford Borough</t>
  </si>
  <si>
    <t>Edgewater Borough</t>
  </si>
  <si>
    <t>Emerson Borough</t>
  </si>
  <si>
    <t>Englewood City</t>
  </si>
  <si>
    <t>Fort Lee Borough</t>
  </si>
  <si>
    <t>Garfield City</t>
  </si>
  <si>
    <t>Hackensack City</t>
  </si>
  <si>
    <t>Haworth Borough</t>
  </si>
  <si>
    <t>Hillsdale Borough</t>
  </si>
  <si>
    <t>Midland Park Borough</t>
  </si>
  <si>
    <t>Moonachie Borough</t>
  </si>
  <si>
    <t>Park Ridge Borough</t>
  </si>
  <si>
    <t>Ramsey Borough</t>
  </si>
  <si>
    <t>River Vale Township</t>
  </si>
  <si>
    <t>Rockleigh Borough</t>
  </si>
  <si>
    <t>Rutherford Borough</t>
  </si>
  <si>
    <t>Teaneck Township</t>
  </si>
  <si>
    <t>Tenafly Borough</t>
  </si>
  <si>
    <t>Westwood Borough</t>
  </si>
  <si>
    <t>Wood-Ridge Borough</t>
  </si>
  <si>
    <t>Beverly City</t>
  </si>
  <si>
    <t>Bordentown City</t>
  </si>
  <si>
    <t>Bordentown Township</t>
  </si>
  <si>
    <t>Burlington City</t>
  </si>
  <si>
    <t>Cinnaminson Township</t>
  </si>
  <si>
    <t>Delanco Township</t>
  </si>
  <si>
    <t>Edgewater Park Township</t>
  </si>
  <si>
    <t>Evesham Township</t>
  </si>
  <si>
    <t>Hainesport Township</t>
  </si>
  <si>
    <t>Lumberton Township</t>
  </si>
  <si>
    <t>Medford Township</t>
  </si>
  <si>
    <t>Mount Holly Township</t>
  </si>
  <si>
    <t>Mount Laurel Township</t>
  </si>
  <si>
    <t>Pemberton Township</t>
  </si>
  <si>
    <t>Westampton Township</t>
  </si>
  <si>
    <t>Willingboro Township</t>
  </si>
  <si>
    <t>Wrightstown Borough</t>
  </si>
  <si>
    <t>Barrington Borough</t>
  </si>
  <si>
    <t>Bellmawr Borough</t>
  </si>
  <si>
    <t>Berlin Borough</t>
  </si>
  <si>
    <t>Camden City</t>
  </si>
  <si>
    <t>Cherry Hill Township</t>
  </si>
  <si>
    <t>Chesilhurst Borough</t>
  </si>
  <si>
    <t>Collingswood Borough</t>
  </si>
  <si>
    <t>Gloucester Township</t>
  </si>
  <si>
    <t>Haddon Heights Borough</t>
  </si>
  <si>
    <t>Lindenwold Borough</t>
  </si>
  <si>
    <t>Magnolia Borough</t>
  </si>
  <si>
    <t>Merchantville Borough</t>
  </si>
  <si>
    <t>Mount Ephraim Borough</t>
  </si>
  <si>
    <t>Pennsauken Township</t>
  </si>
  <si>
    <t>Pine Hill Borough</t>
  </si>
  <si>
    <t>Somerdale Borough</t>
  </si>
  <si>
    <t>Voorhees Township</t>
  </si>
  <si>
    <t>Winslow Township</t>
  </si>
  <si>
    <t>Lower Township</t>
  </si>
  <si>
    <t>Bridgeton City</t>
  </si>
  <si>
    <t>Commercial Township</t>
  </si>
  <si>
    <t>Hopewell Township</t>
  </si>
  <si>
    <t>Millville City</t>
  </si>
  <si>
    <t>Upper Deerfield Township</t>
  </si>
  <si>
    <t>Vineland City</t>
  </si>
  <si>
    <t>Bloomfield Township</t>
  </si>
  <si>
    <t>East Orange City</t>
  </si>
  <si>
    <t>Livingston Township</t>
  </si>
  <si>
    <t>Nutley Township</t>
  </si>
  <si>
    <t>South Orange Village</t>
  </si>
  <si>
    <t>Verona Township</t>
  </si>
  <si>
    <t>West Orange Township</t>
  </si>
  <si>
    <t>Clayton Borough</t>
  </si>
  <si>
    <t>Deptford Township</t>
  </si>
  <si>
    <t>East Greenwich Township</t>
  </si>
  <si>
    <t>Glassboro Borough</t>
  </si>
  <si>
    <t>Washington Township</t>
  </si>
  <si>
    <t>West Deptford Township</t>
  </si>
  <si>
    <t>Woodbury City</t>
  </si>
  <si>
    <t>Woolwich Township</t>
  </si>
  <si>
    <t>Bayonne City</t>
  </si>
  <si>
    <t>Harrison Town</t>
  </si>
  <si>
    <t>Hoboken City</t>
  </si>
  <si>
    <t>North Bergen Township</t>
  </si>
  <si>
    <t>Secaucus Town</t>
  </si>
  <si>
    <t>Weehawken Township</t>
  </si>
  <si>
    <t>West New York Town</t>
  </si>
  <si>
    <t>Lambertville City</t>
  </si>
  <si>
    <t>East Windsor Township</t>
  </si>
  <si>
    <t>Ewing Township</t>
  </si>
  <si>
    <t>Hamilton Township</t>
  </si>
  <si>
    <t>Lawrence Township</t>
  </si>
  <si>
    <t>Robbinsville Township</t>
  </si>
  <si>
    <t>West Windsor Township</t>
  </si>
  <si>
    <t>Carteret Borough</t>
  </si>
  <si>
    <t>East Brunswick Township</t>
  </si>
  <si>
    <t>Edison Township</t>
  </si>
  <si>
    <t>Helmetta Borough</t>
  </si>
  <si>
    <t>Highland Park Borough</t>
  </si>
  <si>
    <t>Jamesburg Borough</t>
  </si>
  <si>
    <t>Old Bridge Township</t>
  </si>
  <si>
    <t>Metuchen Borough</t>
  </si>
  <si>
    <t>Middlesex Borough</t>
  </si>
  <si>
    <t>Milltown Borough</t>
  </si>
  <si>
    <t>New Brunswick City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</si>
  <si>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</si>
  <si>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</si>
  <si>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</si>
  <si>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</si>
  <si>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</si>
  <si>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</si>
  <si>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</si>
  <si>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</si>
  <si>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</si>
  <si>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Asbury Park City</t>
  </si>
  <si>
    <t>Atlantic Highlands Borough</t>
  </si>
  <si>
    <t>Belmar Borough</t>
  </si>
  <si>
    <t>Eatontown Borough</t>
  </si>
  <si>
    <t>Freehold Borough</t>
  </si>
  <si>
    <t>Freehold Township</t>
  </si>
  <si>
    <t>Highlands Borough</t>
  </si>
  <si>
    <t>Holmdel Township</t>
  </si>
  <si>
    <t>Howell Township</t>
  </si>
  <si>
    <t>Keansburg Borough</t>
  </si>
  <si>
    <t>Keyport Borough</t>
  </si>
  <si>
    <t>Long Branch City</t>
  </si>
  <si>
    <t>Manalapan Township</t>
  </si>
  <si>
    <t>Marlboro Township</t>
  </si>
  <si>
    <t>Matawan Borough</t>
  </si>
  <si>
    <t>Aberdeen Township</t>
  </si>
  <si>
    <t>Middletown Township</t>
  </si>
  <si>
    <t>Neptune Township</t>
  </si>
  <si>
    <t>Tinton Falls Borough</t>
  </si>
  <si>
    <t>Ocean Township</t>
  </si>
  <si>
    <t>Oceanport Borough</t>
  </si>
  <si>
    <t>Hazlet Township</t>
  </si>
  <si>
    <t>Red Bank Borough</t>
  </si>
  <si>
    <t>Shrewsbury Borough</t>
  </si>
  <si>
    <t>Wall Township</t>
  </si>
  <si>
    <t>Boonton Township</t>
  </si>
  <si>
    <t>Butler Borough</t>
  </si>
  <si>
    <t>Chester Borough</t>
  </si>
  <si>
    <t>Dover Town</t>
  </si>
  <si>
    <t>Hanover Township</t>
  </si>
  <si>
    <t>Jefferson Township</t>
  </si>
  <si>
    <t>Madison Borough</t>
  </si>
  <si>
    <t>Morris Township</t>
  </si>
  <si>
    <t>Morristown Town</t>
  </si>
  <si>
    <t>Mount Olive Township</t>
  </si>
  <si>
    <t>Parsippany-Troy Hills Township</t>
  </si>
  <si>
    <t>Rockaway Township</t>
  </si>
  <si>
    <t>Wharton Borough</t>
  </si>
  <si>
    <t>Toms River Township</t>
  </si>
  <si>
    <t>Harvey Cedars Borough</t>
  </si>
  <si>
    <t>Jackson Township</t>
  </si>
  <si>
    <t>Lacey Township</t>
  </si>
  <si>
    <t>Lakewood Township</t>
  </si>
  <si>
    <t>Manchester Township</t>
  </si>
  <si>
    <t>Stafford Township</t>
  </si>
  <si>
    <t>Barnegat Township</t>
  </si>
  <si>
    <t>Clifton City</t>
  </si>
  <si>
    <t>Passaic City</t>
  </si>
  <si>
    <t>Wanaque Borough</t>
  </si>
  <si>
    <t>Woodland Park Borough</t>
  </si>
  <si>
    <t>Oldmans Township</t>
  </si>
  <si>
    <t>Penns Grove Borough</t>
  </si>
  <si>
    <t>Pennsville Township</t>
  </si>
  <si>
    <t>Salem City</t>
  </si>
  <si>
    <t>Carneys Point Township</t>
  </si>
  <si>
    <t>Woodstown Borough</t>
  </si>
  <si>
    <t>Bedminster Township</t>
  </si>
  <si>
    <t>Bound Brook Borough</t>
  </si>
  <si>
    <t>Franklin Township</t>
  </si>
  <si>
    <t>Peapack-Gladstone Borough</t>
  </si>
  <si>
    <t>Somerville Borough</t>
  </si>
  <si>
    <t>South Bound Brook Borough</t>
  </si>
  <si>
    <t>Warren Township</t>
  </si>
  <si>
    <t>Newton Town</t>
  </si>
  <si>
    <t>Sparta Township</t>
  </si>
  <si>
    <t>Elizabeth City</t>
  </si>
  <si>
    <t>Fanwood Borough</t>
  </si>
  <si>
    <t>Garwood Borough</t>
  </si>
  <si>
    <t>Hillside Township</t>
  </si>
  <si>
    <t>Linden City</t>
  </si>
  <si>
    <t>Plainfield City</t>
  </si>
  <si>
    <t>Rahway City</t>
  </si>
  <si>
    <t>Roselle Borough</t>
  </si>
  <si>
    <t>Scotch Plains Township</t>
  </si>
  <si>
    <t>Union Township</t>
  </si>
  <si>
    <t>Hackettstown Town</t>
  </si>
  <si>
    <t>Independence Township</t>
  </si>
  <si>
    <t>Lopatcong Township</t>
  </si>
  <si>
    <t>Phillipsburg Town</t>
  </si>
  <si>
    <t>0101</t>
  </si>
  <si>
    <t>Atlantic</t>
  </si>
  <si>
    <t>0103</t>
  </si>
  <si>
    <t>0104</t>
  </si>
  <si>
    <t>0105</t>
  </si>
  <si>
    <t>0106</t>
  </si>
  <si>
    <t>0109</t>
  </si>
  <si>
    <t>0110</t>
  </si>
  <si>
    <t>0112</t>
  </si>
  <si>
    <t>0114</t>
  </si>
  <si>
    <t>0115</t>
  </si>
  <si>
    <t>0117</t>
  </si>
  <si>
    <t>0118</t>
  </si>
  <si>
    <t>0120</t>
  </si>
  <si>
    <t>0122</t>
  </si>
  <si>
    <t>0123</t>
  </si>
  <si>
    <t>Bergen</t>
  </si>
  <si>
    <t>0204</t>
  </si>
  <si>
    <t>0205</t>
  </si>
  <si>
    <t>0211</t>
  </si>
  <si>
    <t>0216</t>
  </si>
  <si>
    <t>0217</t>
  </si>
  <si>
    <t>0218</t>
  </si>
  <si>
    <t>0220</t>
  </si>
  <si>
    <t>0222</t>
  </si>
  <si>
    <t>0224</t>
  </si>
  <si>
    <t>0225</t>
  </si>
  <si>
    <t>0228</t>
  </si>
  <si>
    <t>0230</t>
  </si>
  <si>
    <t>0231</t>
  </si>
  <si>
    <t>0233</t>
  </si>
  <si>
    <t>0234</t>
  </si>
  <si>
    <t>0236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</si>
  <si>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</si>
  <si>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</si>
  <si>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</si>
  <si>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</si>
  <si>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</si>
  <si>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</si>
  <si>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</si>
  <si>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</si>
  <si>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</si>
  <si>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</si>
  <si>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</si>
  <si>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</si>
  <si>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0252</t>
  </si>
  <si>
    <t>0254</t>
  </si>
  <si>
    <t>0257</t>
  </si>
  <si>
    <t>0258</t>
  </si>
  <si>
    <t>0259</t>
  </si>
  <si>
    <t>0262</t>
  </si>
  <si>
    <t>0263</t>
  </si>
  <si>
    <t>0264</t>
  </si>
  <si>
    <t>0265</t>
  </si>
  <si>
    <t>0266</t>
  </si>
  <si>
    <t>0270</t>
  </si>
  <si>
    <t>0301</t>
  </si>
  <si>
    <t>Burlington</t>
  </si>
  <si>
    <t>0307</t>
  </si>
  <si>
    <t>0310</t>
  </si>
  <si>
    <t>0314</t>
  </si>
  <si>
    <t>0318</t>
  </si>
  <si>
    <t>0321</t>
  </si>
  <si>
    <t>0322</t>
  </si>
  <si>
    <t>0325</t>
  </si>
  <si>
    <t>0326</t>
  </si>
  <si>
    <t>0327</t>
  </si>
  <si>
    <t>0328</t>
  </si>
  <si>
    <t>0330</t>
  </si>
  <si>
    <t>0331</t>
  </si>
  <si>
    <t>0332</t>
  </si>
  <si>
    <t>0333</t>
  </si>
  <si>
    <t>0334</t>
  </si>
  <si>
    <t>0335</t>
  </si>
  <si>
    <t>0336</t>
  </si>
  <si>
    <t>0339</t>
  </si>
  <si>
    <t>0401</t>
  </si>
  <si>
    <t>Camden</t>
  </si>
  <si>
    <t>0402</t>
  </si>
  <si>
    <t>0407</t>
  </si>
  <si>
    <t>0411</t>
  </si>
  <si>
    <t>0413</t>
  </si>
  <si>
    <t>0416</t>
  </si>
  <si>
    <t>0417</t>
  </si>
  <si>
    <t>0419</t>
  </si>
  <si>
    <t>0420</t>
  </si>
  <si>
    <t>0421</t>
  </si>
  <si>
    <t>0426</t>
  </si>
  <si>
    <t>0432</t>
  </si>
  <si>
    <t>0433</t>
  </si>
  <si>
    <t>0435</t>
  </si>
  <si>
    <t>0437</t>
  </si>
  <si>
    <t>0501</t>
  </si>
  <si>
    <t>Cape May</t>
  </si>
  <si>
    <t>0502</t>
  </si>
  <si>
    <t>0503</t>
  </si>
  <si>
    <t>0504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</si>
  <si>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</si>
  <si>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</si>
  <si>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</si>
  <si>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</si>
  <si>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</si>
  <si>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</si>
  <si>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</si>
  <si>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</si>
  <si>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</si>
  <si>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</si>
  <si>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Cumberland</t>
  </si>
  <si>
    <t>0603</t>
  </si>
  <si>
    <t>0604</t>
  </si>
  <si>
    <t>0605</t>
  </si>
  <si>
    <t>0606</t>
  </si>
  <si>
    <t>0608</t>
  </si>
  <si>
    <t>0609</t>
  </si>
  <si>
    <t>0611</t>
  </si>
  <si>
    <t>0612</t>
  </si>
  <si>
    <t>0701</t>
  </si>
  <si>
    <t>Essex</t>
  </si>
  <si>
    <t>0704</t>
  </si>
  <si>
    <t>0706</t>
  </si>
  <si>
    <t>0707</t>
  </si>
  <si>
    <t>0708</t>
  </si>
  <si>
    <t>0709</t>
  </si>
  <si>
    <t>0711</t>
  </si>
  <si>
    <t>0712</t>
  </si>
  <si>
    <t>0713</t>
  </si>
  <si>
    <t>0714</t>
  </si>
  <si>
    <t>0715</t>
  </si>
  <si>
    <t>0717</t>
  </si>
  <si>
    <t>0718</t>
  </si>
  <si>
    <t>0721</t>
  </si>
  <si>
    <t>Gloucester</t>
  </si>
  <si>
    <t>0804</t>
  </si>
  <si>
    <t>0805</t>
  </si>
  <si>
    <t>0807</t>
  </si>
  <si>
    <t>0809</t>
  </si>
  <si>
    <t>0812</t>
  </si>
  <si>
    <t>0813</t>
  </si>
  <si>
    <t>0814</t>
  </si>
  <si>
    <t>0815</t>
  </si>
  <si>
    <t>0816</t>
  </si>
  <si>
    <t>0817</t>
  </si>
  <si>
    <t>0819</t>
  </si>
  <si>
    <t>0821</t>
  </si>
  <si>
    <t>0823</t>
  </si>
  <si>
    <t>Hudson</t>
  </si>
  <si>
    <t>0902</t>
  </si>
  <si>
    <t>0903</t>
  </si>
  <si>
    <t>0907</t>
  </si>
  <si>
    <t>0910</t>
  </si>
  <si>
    <t>1001</t>
  </si>
  <si>
    <t>Hunterdon</t>
  </si>
  <si>
    <t>1002</t>
  </si>
  <si>
    <t>1003</t>
  </si>
  <si>
    <t>1004</t>
  </si>
  <si>
    <t>1005</t>
  </si>
  <si>
    <t>1006</t>
  </si>
  <si>
    <t>1007</t>
  </si>
  <si>
    <t>1008</t>
  </si>
  <si>
    <t>1010</t>
  </si>
  <si>
    <t>1011</t>
  </si>
  <si>
    <t>1012</t>
  </si>
  <si>
    <t>1013</t>
  </si>
  <si>
    <t>1014</t>
  </si>
  <si>
    <t>1015</t>
  </si>
  <si>
    <t>1016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</si>
  <si>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</si>
  <si>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</si>
  <si>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</si>
  <si>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</si>
  <si>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</si>
  <si>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</si>
  <si>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</si>
  <si>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</si>
  <si>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</si>
  <si>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Mercer</t>
  </si>
  <si>
    <t>1104</t>
  </si>
  <si>
    <t>1105</t>
  </si>
  <si>
    <t>1108</t>
  </si>
  <si>
    <t>1111</t>
  </si>
  <si>
    <t>Middlesex</t>
  </si>
  <si>
    <t>1202</t>
  </si>
  <si>
    <t>1203</t>
  </si>
  <si>
    <t>1213</t>
  </si>
  <si>
    <t>1215</t>
  </si>
  <si>
    <t>1225</t>
  </si>
  <si>
    <t>1301</t>
  </si>
  <si>
    <t>Monmouth</t>
  </si>
  <si>
    <t>1302</t>
  </si>
  <si>
    <t>1305</t>
  </si>
  <si>
    <t>1307</t>
  </si>
  <si>
    <t>1308</t>
  </si>
  <si>
    <t>1309</t>
  </si>
  <si>
    <t>1310</t>
  </si>
  <si>
    <t>1312</t>
  </si>
  <si>
    <t>1313</t>
  </si>
  <si>
    <t>1314</t>
  </si>
  <si>
    <t>1320</t>
  </si>
  <si>
    <t>1323</t>
  </si>
  <si>
    <t>1324</t>
  </si>
  <si>
    <t>1327</t>
  </si>
  <si>
    <t>1332</t>
  </si>
  <si>
    <t>1333</t>
  </si>
  <si>
    <t>1335</t>
  </si>
  <si>
    <t>1341</t>
  </si>
  <si>
    <t>1342</t>
  </si>
  <si>
    <t>1343</t>
  </si>
  <si>
    <t>1344</t>
  </si>
  <si>
    <t>1346</t>
  </si>
  <si>
    <t>1347</t>
  </si>
  <si>
    <t>1348</t>
  </si>
  <si>
    <t>1349</t>
  </si>
  <si>
    <t>1350</t>
  </si>
  <si>
    <t>1351</t>
  </si>
  <si>
    <t>1353</t>
  </si>
  <si>
    <t>1401</t>
  </si>
  <si>
    <t>Morris</t>
  </si>
  <si>
    <t>1404</t>
  </si>
  <si>
    <t>1405</t>
  </si>
  <si>
    <t>1407</t>
  </si>
  <si>
    <t>1410</t>
  </si>
  <si>
    <t>1411</t>
  </si>
  <si>
    <t>1413</t>
  </si>
  <si>
    <t>1415</t>
  </si>
  <si>
    <t>1416</t>
  </si>
  <si>
    <t>1418</t>
  </si>
  <si>
    <t>1419</t>
  </si>
  <si>
    <t>1420</t>
  </si>
  <si>
    <t>1421</t>
  </si>
  <si>
    <t>1423</t>
  </si>
  <si>
    <t>1425</t>
  </si>
  <si>
    <t>1426</t>
  </si>
  <si>
    <t>1428</t>
  </si>
  <si>
    <t>1430</t>
  </si>
  <si>
    <t>1431</t>
  </si>
  <si>
    <t>1432</t>
  </si>
  <si>
    <t>1433</t>
  </si>
  <si>
    <t>1434</t>
  </si>
  <si>
    <t>1436</t>
  </si>
  <si>
    <t>1437</t>
  </si>
  <si>
    <t>1438</t>
  </si>
  <si>
    <t>1501</t>
  </si>
  <si>
    <t>Ocean</t>
  </si>
  <si>
    <t>1502</t>
  </si>
  <si>
    <t>1503</t>
  </si>
  <si>
    <t>1504</t>
  </si>
  <si>
    <t>1505</t>
  </si>
  <si>
    <t>1506</t>
  </si>
  <si>
    <t>1508</t>
  </si>
  <si>
    <t>1510</t>
  </si>
  <si>
    <t>1513</t>
  </si>
  <si>
    <t>1515</t>
  </si>
  <si>
    <t>1517</t>
  </si>
  <si>
    <t>1519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</si>
  <si>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</si>
  <si>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</si>
  <si>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</si>
  <si>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</si>
  <si>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</si>
  <si>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</si>
  <si>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</si>
  <si>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</si>
  <si>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</si>
  <si>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1531</t>
  </si>
  <si>
    <t>1532</t>
  </si>
  <si>
    <t>Passaic</t>
  </si>
  <si>
    <t>1603</t>
  </si>
  <si>
    <t>1604</t>
  </si>
  <si>
    <t>1605</t>
  </si>
  <si>
    <t>1606</t>
  </si>
  <si>
    <t>1608</t>
  </si>
  <si>
    <t>1609</t>
  </si>
  <si>
    <t>1610</t>
  </si>
  <si>
    <t>1611</t>
  </si>
  <si>
    <t>1612</t>
  </si>
  <si>
    <t>1614</t>
  </si>
  <si>
    <t>1615</t>
  </si>
  <si>
    <t>1701</t>
  </si>
  <si>
    <t>Salem</t>
  </si>
  <si>
    <t>1702</t>
  </si>
  <si>
    <t>1703</t>
  </si>
  <si>
    <t>1704</t>
  </si>
  <si>
    <t>1705</t>
  </si>
  <si>
    <t>1709</t>
  </si>
  <si>
    <t>1710</t>
  </si>
  <si>
    <t>1711</t>
  </si>
  <si>
    <t>1714</t>
  </si>
  <si>
    <t>1805</t>
  </si>
  <si>
    <t>1806</t>
  </si>
  <si>
    <t>1807</t>
  </si>
  <si>
    <t>1809</t>
  </si>
  <si>
    <t>1811</t>
  </si>
  <si>
    <t>1812</t>
  </si>
  <si>
    <t>1813</t>
  </si>
  <si>
    <t>1814</t>
  </si>
  <si>
    <t>1816</t>
  </si>
  <si>
    <t>1817</t>
  </si>
  <si>
    <t>1821</t>
  </si>
  <si>
    <t>1901</t>
  </si>
  <si>
    <t>Sussex</t>
  </si>
  <si>
    <t>1902</t>
  </si>
  <si>
    <t>1903</t>
  </si>
  <si>
    <t>1904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</si>
  <si>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</si>
  <si>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</si>
  <si>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</si>
  <si>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</si>
  <si>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</si>
  <si>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</si>
  <si>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</si>
  <si>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</si>
  <si>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</si>
  <si>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1916</t>
  </si>
  <si>
    <t>1917</t>
  </si>
  <si>
    <t>1919</t>
  </si>
  <si>
    <t>1920</t>
  </si>
  <si>
    <t>1921</t>
  </si>
  <si>
    <t>1922</t>
  </si>
  <si>
    <t>1923</t>
  </si>
  <si>
    <t>1924</t>
  </si>
  <si>
    <t>2001</t>
  </si>
  <si>
    <t>Union</t>
  </si>
  <si>
    <t>2002</t>
  </si>
  <si>
    <t>2003</t>
  </si>
  <si>
    <t>2008</t>
  </si>
  <si>
    <t>2010</t>
  </si>
  <si>
    <t>2011</t>
  </si>
  <si>
    <t>2015</t>
  </si>
  <si>
    <t>2017</t>
  </si>
  <si>
    <t>2018</t>
  </si>
  <si>
    <t>2020</t>
  </si>
  <si>
    <t>2021</t>
  </si>
  <si>
    <t>2101</t>
  </si>
  <si>
    <t>Warren</t>
  </si>
  <si>
    <t>2102</t>
  </si>
  <si>
    <t>2103</t>
  </si>
  <si>
    <t>2104</t>
  </si>
  <si>
    <t>2105</t>
  </si>
  <si>
    <t>2107</t>
  </si>
  <si>
    <t>2109</t>
  </si>
  <si>
    <t>2110</t>
  </si>
  <si>
    <t>2111</t>
  </si>
  <si>
    <t>2113</t>
  </si>
  <si>
    <t>2114</t>
  </si>
  <si>
    <t>2116</t>
  </si>
  <si>
    <t>2117</t>
  </si>
  <si>
    <t>2120</t>
  </si>
  <si>
    <t>2121</t>
  </si>
  <si>
    <t>2122</t>
  </si>
  <si>
    <t>2123</t>
  </si>
  <si>
    <t>Absecon city</t>
  </si>
  <si>
    <t>Atlantic City city</t>
  </si>
  <si>
    <t>Brigantine city</t>
  </si>
  <si>
    <t>Buena borough</t>
  </si>
  <si>
    <t>Corbin City city</t>
  </si>
  <si>
    <t>Egg Harbor City city</t>
  </si>
  <si>
    <t>Estell Manor city</t>
  </si>
  <si>
    <t>Folsom borough</t>
  </si>
  <si>
    <t>Hammonton town</t>
  </si>
  <si>
    <t>Linwood city</t>
  </si>
  <si>
    <t>Longport borough</t>
  </si>
  <si>
    <t>Margate City city</t>
  </si>
  <si>
    <t>Northfield city</t>
  </si>
  <si>
    <t>Pleasantville city</t>
  </si>
  <si>
    <t>Port Republic city</t>
  </si>
  <si>
    <t>Somers Point city</t>
  </si>
  <si>
    <t>Ventnor City city</t>
  </si>
  <si>
    <t>Buena Vista township</t>
  </si>
  <si>
    <t>Egg Harbor township</t>
  </si>
  <si>
    <t>Galloway township</t>
  </si>
  <si>
    <t>Hamilton township</t>
  </si>
  <si>
    <t>Mullica township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</si>
  <si>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</si>
  <si>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</si>
  <si>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</si>
  <si>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</si>
  <si>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</si>
  <si>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</si>
  <si>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</si>
  <si>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</si>
  <si>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</si>
  <si>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</si>
  <si>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</si>
  <si>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</si>
  <si>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</si>
  <si>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</si>
  <si>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</si>
  <si>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</si>
  <si>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</si>
  <si>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</si>
  <si>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</si>
  <si>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</si>
  <si>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</si>
  <si>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</si>
  <si>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</si>
  <si>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</si>
  <si>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</si>
  <si>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</si>
  <si>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</si>
  <si>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</si>
  <si>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</si>
  <si>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</si>
  <si>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</si>
  <si>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</si>
  <si>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</si>
  <si>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</si>
  <si>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</si>
  <si>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</si>
  <si>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</si>
  <si>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</si>
  <si>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</si>
  <si>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</si>
  <si>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</si>
  <si>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</si>
  <si>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</si>
  <si>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</si>
  <si>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</si>
  <si>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</si>
  <si>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</si>
  <si>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</si>
  <si>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</si>
  <si>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</si>
  <si>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</si>
  <si>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Rockleigh borough</t>
  </si>
  <si>
    <t>Rutherford borough</t>
  </si>
  <si>
    <t>Saddle River borough</t>
  </si>
  <si>
    <t>Tenafly borough</t>
  </si>
  <si>
    <t>Teterboro borough</t>
  </si>
  <si>
    <t>Upper Saddle River borough</t>
  </si>
  <si>
    <t>Waldwick borough</t>
  </si>
  <si>
    <t>Wallington borough</t>
  </si>
  <si>
    <t>Westwood borough</t>
  </si>
  <si>
    <t>Woodcliff Lake borough</t>
  </si>
  <si>
    <t>Wood-Ridge borough</t>
  </si>
  <si>
    <t>Lyndhurst township</t>
  </si>
  <si>
    <t>Mahwah township</t>
  </si>
  <si>
    <t>River Vale township</t>
  </si>
  <si>
    <t>Rochelle Park township</t>
  </si>
  <si>
    <t>Saddle Brook township</t>
  </si>
  <si>
    <t>South Hackensack township</t>
  </si>
  <si>
    <t>Teaneck township</t>
  </si>
  <si>
    <t>Washington township</t>
  </si>
  <si>
    <t>Wyckoff township</t>
  </si>
  <si>
    <t>Beverly city</t>
  </si>
  <si>
    <t>Bordentown city</t>
  </si>
  <si>
    <t>Burlington city</t>
  </si>
  <si>
    <t>Fieldsboro borough</t>
  </si>
  <si>
    <t>Medford Lakes borough</t>
  </si>
  <si>
    <t>Palmyra borough</t>
  </si>
  <si>
    <t>Pemberton borough</t>
  </si>
  <si>
    <t>Riverton borough</t>
  </si>
  <si>
    <t>Wrightstown borough</t>
  </si>
  <si>
    <t>Bass River township</t>
  </si>
  <si>
    <t>Bordentown township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</si>
  <si>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</si>
  <si>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</si>
  <si>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</si>
  <si>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</si>
  <si>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</si>
  <si>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</si>
  <si>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</si>
  <si>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</si>
  <si>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</si>
  <si>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</si>
  <si>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</si>
  <si>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</si>
  <si>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</si>
  <si>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</si>
  <si>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Moorestown township</t>
  </si>
  <si>
    <t>Mount Holly township</t>
  </si>
  <si>
    <t>Mount Laurel township</t>
  </si>
  <si>
    <t>New Hanover township</t>
  </si>
  <si>
    <t>North Hanover township</t>
  </si>
  <si>
    <t>Pemberton township</t>
  </si>
  <si>
    <t>Riverside township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</si>
  <si>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</si>
  <si>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</si>
  <si>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</si>
  <si>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</si>
  <si>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</si>
  <si>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</si>
  <si>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</si>
  <si>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Audubon borough</t>
  </si>
  <si>
    <t>Audubon Park borough</t>
  </si>
  <si>
    <t>Barrington borough</t>
  </si>
  <si>
    <t>Bellmawr borough</t>
  </si>
  <si>
    <t>Berlin borough</t>
  </si>
  <si>
    <t>Brooklawn borough</t>
  </si>
  <si>
    <t>Camden city</t>
  </si>
  <si>
    <t>Chesilhurst borough</t>
  </si>
  <si>
    <t>Clementon borough</t>
  </si>
  <si>
    <t>Collingswood borough</t>
  </si>
  <si>
    <t>Gibbsboro borough</t>
  </si>
  <si>
    <t>Gloucester City city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</si>
  <si>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</si>
  <si>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</si>
  <si>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</si>
  <si>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</si>
  <si>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</si>
  <si>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</si>
  <si>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</si>
  <si>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</si>
  <si>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</si>
  <si>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</si>
  <si>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Pine Hill borough</t>
  </si>
  <si>
    <t>Runnemede borough</t>
  </si>
  <si>
    <t>Somerdale borough</t>
  </si>
  <si>
    <t>Stratford borough</t>
  </si>
  <si>
    <t>Tavistock borough</t>
  </si>
  <si>
    <t>Woodlynne borough</t>
  </si>
  <si>
    <t>Berlin township</t>
  </si>
  <si>
    <t>Cherry Hill township</t>
  </si>
  <si>
    <t>Gloucester township</t>
  </si>
  <si>
    <t>Haddon township</t>
  </si>
  <si>
    <t>Pennsauken township</t>
  </si>
  <si>
    <t>Voorhees township</t>
  </si>
  <si>
    <t>Waterford township</t>
  </si>
  <si>
    <t>Winslow township</t>
  </si>
  <si>
    <t>Avalon borough</t>
  </si>
  <si>
    <t>Cape May city</t>
  </si>
  <si>
    <t>Cape May Point borough</t>
  </si>
  <si>
    <t>North Wildwood city</t>
  </si>
  <si>
    <t>Ocean City city</t>
  </si>
  <si>
    <t>Sea Isle City city</t>
  </si>
  <si>
    <t>Stone Harbor borough</t>
  </si>
  <si>
    <t>West Cape May borough</t>
  </si>
  <si>
    <t>West Wildwood borough</t>
  </si>
  <si>
    <t>Wildwood city</t>
  </si>
  <si>
    <t>Wildwood Crest borough</t>
  </si>
  <si>
    <t>Woodbine borough</t>
  </si>
  <si>
    <t>Dennis township</t>
  </si>
  <si>
    <t>Lower township</t>
  </si>
  <si>
    <t>Middle township</t>
  </si>
  <si>
    <t>Upper township</t>
  </si>
  <si>
    <t>Bridgeton city</t>
  </si>
  <si>
    <t>Millville city</t>
  </si>
  <si>
    <t>Shiloh borough</t>
  </si>
  <si>
    <t>Vineland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</si>
  <si>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</si>
  <si>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</si>
  <si>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</si>
  <si>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</si>
  <si>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</si>
  <si>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</si>
  <si>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</si>
  <si>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</si>
  <si>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Stow Creek township</t>
  </si>
  <si>
    <t>Upper Deerfield township</t>
  </si>
  <si>
    <t>Caldwell borough</t>
  </si>
  <si>
    <t>East Orange city</t>
  </si>
  <si>
    <t>Essex Fells borough</t>
  </si>
  <si>
    <t>Glen Ridge borough</t>
  </si>
  <si>
    <t>Newark city</t>
  </si>
  <si>
    <t>North Caldwell borough</t>
  </si>
  <si>
    <t>Roseland borough</t>
  </si>
  <si>
    <t>Belleville township</t>
  </si>
  <si>
    <t>Bloomfield township</t>
  </si>
  <si>
    <t>Cedar Grove township</t>
  </si>
  <si>
    <t>City of Orange township</t>
  </si>
  <si>
    <t>Irvington township</t>
  </si>
  <si>
    <t>Livingston township</t>
  </si>
  <si>
    <t>Maplewood township</t>
  </si>
  <si>
    <t>Millburn township</t>
  </si>
  <si>
    <t>Montclair township</t>
  </si>
  <si>
    <t>Nutley township</t>
  </si>
  <si>
    <t>South Orange Village township</t>
  </si>
  <si>
    <t>Verona township</t>
  </si>
  <si>
    <t>West Caldwell township</t>
  </si>
  <si>
    <t>West Orange township</t>
  </si>
  <si>
    <t>Clayton borough</t>
  </si>
  <si>
    <t>Glassboro borough</t>
  </si>
  <si>
    <t>National Park borough</t>
  </si>
  <si>
    <t>Newfield borough</t>
  </si>
  <si>
    <t>Paulsboro borough</t>
  </si>
  <si>
    <t>Pitman borough</t>
  </si>
  <si>
    <t>Swedesboro borough</t>
  </si>
  <si>
    <t>Wenonah borough</t>
  </si>
  <si>
    <t>Westville borough</t>
  </si>
  <si>
    <t>Woodbury city</t>
  </si>
  <si>
    <t>Woodbury Heights borough</t>
  </si>
  <si>
    <t>Deptford township</t>
  </si>
  <si>
    <t>East Greenwich township</t>
  </si>
  <si>
    <t>Elk township</t>
  </si>
  <si>
    <t>Franklin township</t>
  </si>
  <si>
    <t>Harrison township</t>
  </si>
  <si>
    <t>Logan township</t>
  </si>
  <si>
    <t>Mantua township</t>
  </si>
  <si>
    <t>Monroe township</t>
  </si>
  <si>
    <t>South Harrison township</t>
  </si>
  <si>
    <t>West Deptford township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</si>
  <si>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</si>
  <si>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</si>
  <si>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</si>
  <si>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</si>
  <si>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</si>
  <si>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</si>
  <si>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</si>
  <si>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</si>
  <si>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Secaucus town</t>
  </si>
  <si>
    <t>Union City city</t>
  </si>
  <si>
    <t>West New York town</t>
  </si>
  <si>
    <t>North Bergen township</t>
  </si>
  <si>
    <t>Weehawken township</t>
  </si>
  <si>
    <t>Bloomsbury borough</t>
  </si>
  <si>
    <t>Califon borough</t>
  </si>
  <si>
    <t>Clinton town</t>
  </si>
  <si>
    <t>Flemington borough</t>
  </si>
  <si>
    <t>Frenchtown borough</t>
  </si>
  <si>
    <t>Glen Gardner borough</t>
  </si>
  <si>
    <t>Hampton borough</t>
  </si>
  <si>
    <t>High Bridge borough</t>
  </si>
  <si>
    <t>Lambertville city</t>
  </si>
  <si>
    <t>Lebanon borough</t>
  </si>
  <si>
    <t>Milford borough</t>
  </si>
  <si>
    <t>Stockton borough</t>
  </si>
  <si>
    <t>Alexandria township</t>
  </si>
  <si>
    <t>Bethlehem township</t>
  </si>
  <si>
    <t>Clinton township</t>
  </si>
  <si>
    <t>Delaware township</t>
  </si>
  <si>
    <t>East Amwell township</t>
  </si>
  <si>
    <t>Holland township</t>
  </si>
  <si>
    <t>Kingwood township</t>
  </si>
  <si>
    <t>Lebanon township</t>
  </si>
  <si>
    <t>Raritan township</t>
  </si>
  <si>
    <t>Readington township</t>
  </si>
  <si>
    <t>Tewksbury township</t>
  </si>
  <si>
    <t>Union township</t>
  </si>
  <si>
    <t>West Amwell township</t>
  </si>
  <si>
    <t>Hightstown borough</t>
  </si>
  <si>
    <t>Hopewell borough</t>
  </si>
  <si>
    <t>Pennington borough</t>
  </si>
  <si>
    <t>Trenton city</t>
  </si>
  <si>
    <t>East Windsor township</t>
  </si>
  <si>
    <t>Ewing township</t>
  </si>
  <si>
    <t>Robbinsville township</t>
  </si>
  <si>
    <t>West Windsor township</t>
  </si>
  <si>
    <t>Carteret borough</t>
  </si>
  <si>
    <t>Dunellen borough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</si>
  <si>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</si>
  <si>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</si>
  <si>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</si>
  <si>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</si>
  <si>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</si>
  <si>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</si>
  <si>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</si>
  <si>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Perth Amboy city</t>
  </si>
  <si>
    <t>Sayreville borough</t>
  </si>
  <si>
    <t>South Amboy city</t>
  </si>
  <si>
    <t>South Plainfield borough</t>
  </si>
  <si>
    <t>South River borough</t>
  </si>
  <si>
    <t>Spotswood borough</t>
  </si>
  <si>
    <t>Cranbury township</t>
  </si>
  <si>
    <t>East Brunswick township</t>
  </si>
  <si>
    <t>Edison township</t>
  </si>
  <si>
    <t>North Brunswick township</t>
  </si>
  <si>
    <t>Old Bridge township</t>
  </si>
  <si>
    <t>Piscataway township</t>
  </si>
  <si>
    <t>Plainsboro township</t>
  </si>
  <si>
    <t>South Brunswick township</t>
  </si>
  <si>
    <t>Woodbridge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</si>
  <si>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</si>
  <si>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</si>
  <si>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</si>
  <si>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</si>
  <si>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</si>
  <si>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</si>
  <si>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</si>
  <si>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</si>
  <si>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</si>
  <si>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</si>
  <si>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</si>
  <si>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</si>
  <si>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</si>
  <si>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</si>
  <si>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Highlands borough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</si>
  <si>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</si>
  <si>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</si>
  <si>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</si>
  <si>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</si>
  <si>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</si>
  <si>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</si>
  <si>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</si>
  <si>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Manasquan borough</t>
  </si>
  <si>
    <t>Matawan borough</t>
  </si>
  <si>
    <t>Monmouth Beach borough</t>
  </si>
  <si>
    <t>Neptune City borough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</si>
  <si>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</si>
  <si>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</si>
  <si>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</si>
  <si>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</si>
  <si>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</si>
  <si>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</si>
  <si>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</si>
  <si>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Spring Lake borough</t>
  </si>
  <si>
    <t>Spring Lake Heights borough</t>
  </si>
  <si>
    <t>Tinton Falls borough</t>
  </si>
  <si>
    <t>Union Beach borough</t>
  </si>
  <si>
    <t>West Long Branch borough</t>
  </si>
  <si>
    <t>Aberdeen township</t>
  </si>
  <si>
    <t>Colts Neck township</t>
  </si>
  <si>
    <t>Freehold township</t>
  </si>
  <si>
    <t>Hazlet township</t>
  </si>
  <si>
    <t>Holmdel township</t>
  </si>
  <si>
    <t>Howell township</t>
  </si>
  <si>
    <t>Manalapan township</t>
  </si>
  <si>
    <t>Marlboro township</t>
  </si>
  <si>
    <t>Middletown township</t>
  </si>
  <si>
    <t>Millstone township</t>
  </si>
  <si>
    <t>Neptune township</t>
  </si>
  <si>
    <t>Ocean township</t>
  </si>
  <si>
    <t>Shrewsbury township</t>
  </si>
  <si>
    <t>Upper Freehold township</t>
  </si>
  <si>
    <t>Wall township</t>
  </si>
  <si>
    <t>Boonton town</t>
  </si>
  <si>
    <t>Butler borough</t>
  </si>
  <si>
    <t>Chatham borough</t>
  </si>
  <si>
    <t>Chester borough</t>
  </si>
  <si>
    <t>Dover town</t>
  </si>
  <si>
    <t>Florham Park borough</t>
  </si>
  <si>
    <t>Kinnelon borough</t>
  </si>
  <si>
    <t>Lincoln Park borough</t>
  </si>
  <si>
    <t>Madison borough</t>
  </si>
  <si>
    <t>Mendham borough</t>
  </si>
  <si>
    <t>Morris Plains borough</t>
  </si>
  <si>
    <t>Morristown town</t>
  </si>
  <si>
    <t>Mountain Lakes borough</t>
  </si>
  <si>
    <t>Mount Arlington borough</t>
  </si>
  <si>
    <t>Netcong borough</t>
  </si>
  <si>
    <t>Riverdale borough</t>
  </si>
  <si>
    <t>Rockaway borough</t>
  </si>
  <si>
    <t>Victory Gardens borough</t>
  </si>
  <si>
    <t>Wharton borough</t>
  </si>
  <si>
    <t>Boonton township</t>
  </si>
  <si>
    <t>Chatham township</t>
  </si>
  <si>
    <t>Chester township</t>
  </si>
  <si>
    <t>Denville township</t>
  </si>
  <si>
    <t>East Hanover township</t>
  </si>
  <si>
    <t>Hanover township</t>
  </si>
  <si>
    <t>Harding township</t>
  </si>
  <si>
    <t>Jefferson township</t>
  </si>
  <si>
    <t>Long Hill township</t>
  </si>
  <si>
    <t>Mendham township</t>
  </si>
  <si>
    <t>Mine Hill township</t>
  </si>
  <si>
    <t>Montville township</t>
  </si>
  <si>
    <t>Morris township</t>
  </si>
  <si>
    <t>Mount Olive township</t>
  </si>
  <si>
    <t>Parsippany-Troy Hills township</t>
  </si>
  <si>
    <t>Pequannock township</t>
  </si>
  <si>
    <t>Randolph township</t>
  </si>
  <si>
    <t>Rockaway township</t>
  </si>
  <si>
    <t>Roxbury township</t>
  </si>
  <si>
    <t>Barnegat Light borough</t>
  </si>
  <si>
    <t>Bay Head borough</t>
  </si>
  <si>
    <t>Beach Haven borough</t>
  </si>
  <si>
    <t>Beachwood borough</t>
  </si>
  <si>
    <t>Harvey Cedars borough</t>
  </si>
  <si>
    <t>Island Heights borough</t>
  </si>
  <si>
    <t>Lakehurst borough</t>
  </si>
  <si>
    <t>Lavallette borough</t>
  </si>
  <si>
    <t>Mantoloking borough</t>
  </si>
  <si>
    <t>Ocean Gate borough</t>
  </si>
  <si>
    <t>Pine Beach borough</t>
  </si>
  <si>
    <t>Point Pleasant borough</t>
  </si>
  <si>
    <t>Point Pleasant Beach borough</t>
  </si>
  <si>
    <t>Seaside Heights borough</t>
  </si>
  <si>
    <t>Seaside Park borough</t>
  </si>
  <si>
    <t>Ship Bottom borough</t>
  </si>
  <si>
    <t>South Toms River borough</t>
  </si>
  <si>
    <t>Surf City borough</t>
  </si>
  <si>
    <t>Tuckerton borough</t>
  </si>
  <si>
    <t>Barnegat township</t>
  </si>
  <si>
    <t>Berkeley township</t>
  </si>
  <si>
    <t>Brick township</t>
  </si>
  <si>
    <t>Eagleswood township</t>
  </si>
  <si>
    <t>Jackson township</t>
  </si>
  <si>
    <t>Lacey township</t>
  </si>
  <si>
    <t>Lakewood township</t>
  </si>
  <si>
    <t>Little Egg Harbor township</t>
  </si>
  <si>
    <t>Long Beach township</t>
  </si>
  <si>
    <t>Manchester township</t>
  </si>
  <si>
    <t>Plumsted township</t>
  </si>
  <si>
    <t>Stafford township</t>
  </si>
  <si>
    <t>Toms River township</t>
  </si>
  <si>
    <t>Bloomingdale borough</t>
  </si>
  <si>
    <t>Clifton city</t>
  </si>
  <si>
    <t>Haledon borough</t>
  </si>
  <si>
    <t>Hawthorne borough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</si>
  <si>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</si>
  <si>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</si>
  <si>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</si>
  <si>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</si>
  <si>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</si>
  <si>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</si>
  <si>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</si>
  <si>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</si>
  <si>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Woodland Park borough</t>
  </si>
  <si>
    <t>Little Falls township</t>
  </si>
  <si>
    <t>Wayne township</t>
  </si>
  <si>
    <t>West Milford township</t>
  </si>
  <si>
    <t>Elmer borough</t>
  </si>
  <si>
    <t>Penns Grove borough</t>
  </si>
  <si>
    <t>Salem city</t>
  </si>
  <si>
    <t>Woodstown borough</t>
  </si>
  <si>
    <t>Alloway township</t>
  </si>
  <si>
    <t>Carneys Point township</t>
  </si>
  <si>
    <t>Elsinboro township</t>
  </si>
  <si>
    <t>Lower Alloways Creek township</t>
  </si>
  <si>
    <t>Mannington township</t>
  </si>
  <si>
    <t>Oldmans township</t>
  </si>
  <si>
    <t>Pennsville township</t>
  </si>
  <si>
    <t>Pilesgrove township</t>
  </si>
  <si>
    <t>Pittsgrove township</t>
  </si>
  <si>
    <t>Quinton township</t>
  </si>
  <si>
    <t>Upper Pittsgrove township</t>
  </si>
  <si>
    <t>Bernardsville borough</t>
  </si>
  <si>
    <t>Bound Brook borough</t>
  </si>
  <si>
    <t>Far Hills borough</t>
  </si>
  <si>
    <t>Manville borough</t>
  </si>
  <si>
    <t>Millstone borough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</si>
  <si>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</si>
  <si>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</si>
  <si>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</si>
  <si>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</si>
  <si>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</si>
  <si>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</si>
  <si>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Watchung borough</t>
  </si>
  <si>
    <t>Bedminster township</t>
  </si>
  <si>
    <t>Bernards township</t>
  </si>
  <si>
    <t>Branchburg township</t>
  </si>
  <si>
    <t>Bridgewater township</t>
  </si>
  <si>
    <t>Green Brook township</t>
  </si>
  <si>
    <t>Hillsborough township</t>
  </si>
  <si>
    <t>Montgomery township</t>
  </si>
  <si>
    <t>Warren township</t>
  </si>
  <si>
    <t>Andover borough</t>
  </si>
  <si>
    <t>Branchville borough</t>
  </si>
  <si>
    <t>Franklin borough</t>
  </si>
  <si>
    <t>Hamburg borough</t>
  </si>
  <si>
    <t>Hopatcong borough</t>
  </si>
  <si>
    <t>Newton town</t>
  </si>
  <si>
    <t>Ogdensburg borough</t>
  </si>
  <si>
    <t>Stanhope borough</t>
  </si>
  <si>
    <t>Sussex borough</t>
  </si>
  <si>
    <t>Andover township</t>
  </si>
  <si>
    <t>Byram township</t>
  </si>
  <si>
    <t>Frankford township</t>
  </si>
  <si>
    <t>Fredon township</t>
  </si>
  <si>
    <t>Green township</t>
  </si>
  <si>
    <t>Hampton township</t>
  </si>
  <si>
    <t>Hardyston township</t>
  </si>
  <si>
    <t>Lafayette township</t>
  </si>
  <si>
    <t>Montague township</t>
  </si>
  <si>
    <t>Sandyston township</t>
  </si>
  <si>
    <t>Sparta township</t>
  </si>
  <si>
    <t>Stillwater township</t>
  </si>
  <si>
    <t>Vernon township</t>
  </si>
  <si>
    <t>Walpack township</t>
  </si>
  <si>
    <t>Wantage township</t>
  </si>
  <si>
    <t>Elizabeth city</t>
  </si>
  <si>
    <t>Fanwood borough</t>
  </si>
  <si>
    <t>Garwood borough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</si>
  <si>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</si>
  <si>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</si>
  <si>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</si>
  <si>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</si>
  <si>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</si>
  <si>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</si>
  <si>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</si>
  <si>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</si>
  <si>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Summit city</t>
  </si>
  <si>
    <t>Westfield town</t>
  </si>
  <si>
    <t>Berkeley Heights township</t>
  </si>
  <si>
    <t>Clark township</t>
  </si>
  <si>
    <t>Cranford township</t>
  </si>
  <si>
    <t>Hillside township</t>
  </si>
  <si>
    <t>Scotch Plains township</t>
  </si>
  <si>
    <t>Winfield township</t>
  </si>
  <si>
    <t>Alpha borough</t>
  </si>
  <si>
    <t>Belvidere town</t>
  </si>
  <si>
    <t>Hackettstown town</t>
  </si>
  <si>
    <t>Phillipsburg town</t>
  </si>
  <si>
    <t>Washington borough</t>
  </si>
  <si>
    <t>Allamuchy township</t>
  </si>
  <si>
    <t>Blairstown township</t>
  </si>
  <si>
    <t>Frelinghuysen township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</si>
  <si>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</si>
  <si>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</si>
  <si>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</si>
  <si>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</si>
  <si>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</si>
  <si>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</si>
  <si>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</si>
  <si>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</si>
  <si>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Pohatcong township</t>
  </si>
  <si>
    <t>White township</t>
  </si>
  <si>
    <t>Old Suburb</t>
  </si>
  <si>
    <t>Central City</t>
  </si>
  <si>
    <t>New Suburb</t>
  </si>
  <si>
    <t>Rural</t>
  </si>
  <si>
    <t>Urban Suburb</t>
  </si>
  <si>
    <t>Rural Center</t>
  </si>
  <si>
    <t>Type</t>
  </si>
  <si>
    <t>County</t>
  </si>
  <si>
    <t>Total</t>
  </si>
  <si>
    <t>PILOT Value % of Assessed Value</t>
  </si>
  <si>
    <t>AVERAGE</t>
  </si>
  <si>
    <t>Municipal Subsidy</t>
  </si>
  <si>
    <t>TOTAL</t>
  </si>
  <si>
    <t>North</t>
  </si>
  <si>
    <t>Central</t>
  </si>
  <si>
    <t>South</t>
  </si>
  <si>
    <t>Municipal Share of Levy</t>
  </si>
  <si>
    <t>Number</t>
  </si>
  <si>
    <t>Region</t>
  </si>
  <si>
    <t>Salem Towers</t>
  </si>
  <si>
    <t>Orange Park Apartments</t>
  </si>
  <si>
    <t>Oakwood Towers</t>
  </si>
  <si>
    <t>Transport of NJ</t>
  </si>
  <si>
    <t>Project Live</t>
  </si>
  <si>
    <t>New Community Corp</t>
  </si>
  <si>
    <t>307 Washington Street</t>
  </si>
  <si>
    <t>Central Orange Village II</t>
  </si>
  <si>
    <t>Irvington Housing Authority</t>
  </si>
  <si>
    <t>ASPEN HAMILTON</t>
  </si>
  <si>
    <t>COLT ARMS</t>
  </si>
  <si>
    <t>GREAT FALLS</t>
  </si>
  <si>
    <t>BROOKS-SLOATE</t>
  </si>
  <si>
    <t>446-460 E.19TH ST.</t>
  </si>
  <si>
    <t>BELMONT / McBRIDE</t>
  </si>
  <si>
    <t>N.MAIN S. SCATTERED</t>
  </si>
  <si>
    <t>HOPE 98 - BEECH ST.</t>
  </si>
  <si>
    <t>VAN HOUTEN ST.</t>
  </si>
  <si>
    <t>CHRISTOPHER HOPE '99</t>
  </si>
  <si>
    <t>RISING DOVE SR. HOUSING</t>
  </si>
  <si>
    <t>BELMONT 2007</t>
  </si>
  <si>
    <t>CONGDON MILLS</t>
  </si>
  <si>
    <t>ALEXANDER HAMILTON I-III</t>
  </si>
  <si>
    <t>--</t>
  </si>
  <si>
    <t>Community Type</t>
  </si>
  <si>
    <t>Definition</t>
  </si>
  <si>
    <t xml:space="preserve">Central City </t>
  </si>
  <si>
    <t xml:space="preserve"> Urban core city of metro area. Examples: Newark, Camden, Atlantic City</t>
  </si>
  <si>
    <t xml:space="preserve">Old Suburb </t>
  </si>
  <si>
    <t xml:space="preserve"> &gt;50% single-fam. detached hsg, most hsg built before 1970, in urbanized area. Examples: Beverly, Paramus</t>
  </si>
  <si>
    <t xml:space="preserve">New Suburb </t>
  </si>
  <si>
    <t xml:space="preserve"> &gt;50% single-fam. detached hsg, most hsg built after 1970, in urbanized area. Examples: Florham Park, W. Windsor</t>
  </si>
  <si>
    <t xml:space="preserve">Urban Suburb </t>
  </si>
  <si>
    <t xml:space="preserve"> &lt;50% single-fam. detached hsg, in urbanized area. Examples: Garfield, Burlington, Orange</t>
  </si>
  <si>
    <t xml:space="preserve">Rural Center </t>
  </si>
  <si>
    <t>Urban but not part of an urbanized area. Examples: Lambertville, Salem</t>
  </si>
  <si>
    <t xml:space="preserve">Rural </t>
  </si>
  <si>
    <t>Not in a urbanized area and not urban. Examples: Pemberton Twp., Mendham Twp.</t>
  </si>
  <si>
    <t>Commerical/Industrial</t>
  </si>
  <si>
    <t>Hackettstown town, Warren County</t>
  </si>
  <si>
    <t>Edgewater Park township, Burlington County</t>
  </si>
  <si>
    <t>Berlin township, Camden County</t>
  </si>
  <si>
    <t>Long Branch city, Monmouth County</t>
  </si>
  <si>
    <t>Linden city, Union County</t>
  </si>
  <si>
    <t>Bridgeton city, Cumberland County</t>
  </si>
  <si>
    <t>Eatontown borough, Monmouth County</t>
  </si>
  <si>
    <t>Cape May city, Cape May County</t>
  </si>
  <si>
    <t>Deptford township, Gloucester County</t>
  </si>
  <si>
    <t>Carneys Point township, Salem County</t>
  </si>
  <si>
    <t>Fairfield township, Cumberland County</t>
  </si>
  <si>
    <t>Cape May Point borough, Cape May County</t>
  </si>
  <si>
    <t>Bass River township, Burlington County</t>
  </si>
  <si>
    <t>Quinton township, Salem County</t>
  </si>
  <si>
    <t>Washington township, Burlington County</t>
  </si>
  <si>
    <t>Shiloh borough, Cumberland County</t>
  </si>
  <si>
    <t>Paulsboro borough, Gloucester County</t>
  </si>
  <si>
    <t>Belvidere town, Warren County</t>
  </si>
  <si>
    <t>Knowlton township, Warren County</t>
  </si>
  <si>
    <t>Oxford township, Warren County</t>
  </si>
  <si>
    <t>Harvey Cedars borough, Ocean County</t>
  </si>
  <si>
    <t>Stow Creek township, Cumberland County</t>
  </si>
  <si>
    <t>Lawrence township, Cumberland County</t>
  </si>
  <si>
    <t>Mansfield township, Warren County</t>
  </si>
  <si>
    <t>Mullica township, Atlantic County</t>
  </si>
  <si>
    <t>Berlin borough, Camden County</t>
  </si>
  <si>
    <t>Lincoln Park borough, Morris County</t>
  </si>
  <si>
    <t>Franklin township, Warren County</t>
  </si>
  <si>
    <t>Roseland borough, Essex County</t>
  </si>
  <si>
    <t>Oceanport borough, Monmouth County</t>
  </si>
  <si>
    <t>Monmouth Beach borough, Monmouth County</t>
  </si>
  <si>
    <t>Neptune township, Monmouth County</t>
  </si>
  <si>
    <t>Lavallette borough, Ocean County</t>
  </si>
  <si>
    <t>Woodland Park borough, Passaic County</t>
  </si>
  <si>
    <t>Spotswood borough, Middlesex County</t>
  </si>
  <si>
    <t>Hightstown borough, Mercer County</t>
  </si>
  <si>
    <t>Raritan borough, Somerset County</t>
  </si>
  <si>
    <t>Lindenwold borough, Camden County</t>
  </si>
  <si>
    <t>Seaside Heights borough, Ocean County</t>
  </si>
  <si>
    <t>Liberty township, Warren County</t>
  </si>
  <si>
    <t>Lafayette township, Sussex County</t>
  </si>
  <si>
    <t>Hardwick township, Warren County</t>
  </si>
  <si>
    <t>Clementon borough, Camden County</t>
  </si>
  <si>
    <t>West Wildwood borough, Cape May County</t>
  </si>
  <si>
    <t>Freehold borough, Monmouth County</t>
  </si>
  <si>
    <t>Keyport borough, Monmouth County</t>
  </si>
  <si>
    <t>Magnolia borough, Camden County</t>
  </si>
  <si>
    <t>West Cape May borough, Cape May County</t>
  </si>
  <si>
    <t>Stafford township, Ocean County</t>
  </si>
  <si>
    <t>Winslow township, Camden County</t>
  </si>
  <si>
    <t>Lacey township, Ocean County</t>
  </si>
  <si>
    <t>Hamilton township, Atlantic County</t>
  </si>
  <si>
    <t>Little Egg Harbor township, Ocean County</t>
  </si>
  <si>
    <t>Monroe township, Gloucester County</t>
  </si>
  <si>
    <t>Galloway township, Atlantic County</t>
  </si>
  <si>
    <t>Middle township, Cape May County</t>
  </si>
  <si>
    <t>Alloway township, Salem County</t>
  </si>
  <si>
    <t>Hopewell township, Cumberland County</t>
  </si>
  <si>
    <t>Eagleswood township, Ocean County</t>
  </si>
  <si>
    <t>White township, Warren County</t>
  </si>
  <si>
    <t>Glen Gardner borough, Hunterdon County</t>
  </si>
  <si>
    <t>North Hanover township, Burlington County</t>
  </si>
  <si>
    <t>Demarest borough, Bergen County</t>
  </si>
  <si>
    <t>Little Silver borough, Monmouth County</t>
  </si>
  <si>
    <t>Bernardsville borough, Somerset County</t>
  </si>
  <si>
    <t>Green township, Sussex County</t>
  </si>
  <si>
    <t>Watchung borough, Somerset County</t>
  </si>
  <si>
    <t>Union township, Hunterdon County</t>
  </si>
  <si>
    <t>Nutley township, Essex County</t>
  </si>
  <si>
    <t>Dumont borough, Bergen County</t>
  </si>
  <si>
    <t>Hasbrouck Heights borough, Bergen County</t>
  </si>
  <si>
    <t>Audubon borough, Camden County</t>
  </si>
  <si>
    <t>Ridgefield Park village, Bergen County</t>
  </si>
  <si>
    <t>Bordentown city, Burlington County</t>
  </si>
  <si>
    <t>Point Pleasant Beach borough, Ocean County</t>
  </si>
  <si>
    <t>Totowa borough, Passaic County</t>
  </si>
  <si>
    <t>Mine Hill township, Morris County</t>
  </si>
  <si>
    <t>Palisades Park borough, Bergen County</t>
  </si>
  <si>
    <t>Harrison town, Hudson County</t>
  </si>
  <si>
    <t>East Newark borough, Hudson County</t>
  </si>
  <si>
    <t>Mountainside borough, Union County</t>
  </si>
  <si>
    <t>Washington township, Bergen County</t>
  </si>
  <si>
    <t>New Providence borough, Union County</t>
  </si>
  <si>
    <t>Oradell borough, Bergen County</t>
  </si>
  <si>
    <t>Closter borough, Bergen County</t>
  </si>
  <si>
    <t>Allendale borough, Bergen County</t>
  </si>
  <si>
    <t>Hawthorne borough, Passaic County</t>
  </si>
  <si>
    <t>Bergenfield borough, Bergen County</t>
  </si>
  <si>
    <t>Union Beach borough, Monmouth County</t>
  </si>
  <si>
    <t>Belmar borough, Monmouth County</t>
  </si>
  <si>
    <t>Rockaway borough, Morris County</t>
  </si>
  <si>
    <t>Plainsboro township, Middlesex County</t>
  </si>
  <si>
    <t>Bedminster township, Somerset County</t>
  </si>
  <si>
    <t>Westampton township, Burlington County</t>
  </si>
  <si>
    <t>Highland Park borough, Middlesex County</t>
  </si>
  <si>
    <t>Rahway city, Union County</t>
  </si>
  <si>
    <t>New Milford borough, Bergen County</t>
  </si>
  <si>
    <t>Kenilworth borough, Union County</t>
  </si>
  <si>
    <t>Medford Lakes borough, Burlington County</t>
  </si>
  <si>
    <t>Manasquan borough, Monmouth County</t>
  </si>
  <si>
    <t>Lyndhurst township, Bergen County</t>
  </si>
  <si>
    <t>Elmwood Park borough, Bergen County</t>
  </si>
  <si>
    <t>Ramsey borough, Bergen County</t>
  </si>
  <si>
    <t>River Vale township, Bergen County</t>
  </si>
  <si>
    <t>Long Hill township, Morris County</t>
  </si>
  <si>
    <t>Teaneck township, Bergen County</t>
  </si>
  <si>
    <t>Cranford township, Union County</t>
  </si>
  <si>
    <t>Garfield city, Bergen County</t>
  </si>
  <si>
    <t>Wallington borough, Bergen County</t>
  </si>
  <si>
    <t>Roselle Park borough, Union County</t>
  </si>
  <si>
    <t>Hackensack city, Bergen County</t>
  </si>
  <si>
    <t>Sayreville borough, Middlesex County</t>
  </si>
  <si>
    <t>Warren township, Somerset County</t>
  </si>
  <si>
    <t>Holmdel township, Monmouth County</t>
  </si>
  <si>
    <t>Colts Neck township, Monmouth County</t>
  </si>
  <si>
    <t>Fairview borough, Bergen County</t>
  </si>
  <si>
    <t>Lodi borough, Bergen County</t>
  </si>
  <si>
    <t>Chatham borough, Morris County</t>
  </si>
  <si>
    <t>Fair Haven borough, Monmouth County</t>
  </si>
  <si>
    <t>Tenafly borough, Bergen County</t>
  </si>
  <si>
    <t>North Bergen township, Hudson County</t>
  </si>
  <si>
    <t>Perth Amboy city, Middlesex County</t>
  </si>
  <si>
    <t>Morris Plains borough, Morris County</t>
  </si>
  <si>
    <t>Shrewsbury borough, Monmouth County</t>
  </si>
  <si>
    <t>Maywood borough, Bergen County</t>
  </si>
  <si>
    <t>Haddon township, Camden County</t>
  </si>
  <si>
    <t>Mountain Lakes borough, Morris County</t>
  </si>
  <si>
    <t>Ho-Ho-Kus borough, Bergen County</t>
  </si>
  <si>
    <t>Haworth borough, Bergen County</t>
  </si>
  <si>
    <t>Haddon Heights borough, Camden County</t>
  </si>
  <si>
    <t>Boonton town, Morris County</t>
  </si>
  <si>
    <t>Bradley Beach borough, Monmouth County</t>
  </si>
  <si>
    <t>Neptune City borough, Monmouth County</t>
  </si>
  <si>
    <t>Belleville township, Essex County</t>
  </si>
  <si>
    <t>Asbury Park city, Monmouth County</t>
  </si>
  <si>
    <t>Caldwell borough, Essex County</t>
  </si>
  <si>
    <t>Milltown borough, Middlesex County</t>
  </si>
  <si>
    <t>Ringwood borough, Passaic County</t>
  </si>
  <si>
    <t>Cedar Grove township, Essex County</t>
  </si>
  <si>
    <t>Farmingdale borough, Monmouth County</t>
  </si>
  <si>
    <t>Little Falls township, Passaic County</t>
  </si>
  <si>
    <t>Somerville borough, Somerset County</t>
  </si>
  <si>
    <t>Butler borough, Morris County</t>
  </si>
  <si>
    <t>Pompton Lakes borough, Passaic County</t>
  </si>
  <si>
    <t>High Bridge borough, Hunterdon County</t>
  </si>
  <si>
    <t>Brielle borough, Monmouth County</t>
  </si>
  <si>
    <t>Delaware township, Hunterdon County</t>
  </si>
  <si>
    <t>Springfield township, Union County</t>
  </si>
  <si>
    <t>West Caldwell township, Essex County</t>
  </si>
  <si>
    <t>Cranbury township, Middlesex County</t>
  </si>
  <si>
    <t>Alexandria township, Hunterdon County</t>
  </si>
  <si>
    <t>Cresskill borough, Bergen County</t>
  </si>
  <si>
    <t>Hillsdale borough, Bergen County</t>
  </si>
  <si>
    <t>Cliffside Park borough, Bergen County</t>
  </si>
  <si>
    <t>Wayne township, Passaic County</t>
  </si>
  <si>
    <t>Middletown township, Monmouth County</t>
  </si>
  <si>
    <t>Princeton, Mercer County</t>
  </si>
  <si>
    <t>West Long Branch borough, Monmouth County</t>
  </si>
  <si>
    <t>Emerson borough, Bergen County</t>
  </si>
  <si>
    <t>Englewood Cliffs borough, Bergen County</t>
  </si>
  <si>
    <t>Berkeley Heights township, Union County</t>
  </si>
  <si>
    <t>Manville borough, Somerset County</t>
  </si>
  <si>
    <t>South Amboy city, Middlesex County</t>
  </si>
  <si>
    <t>Collingswood borough, Camden County</t>
  </si>
  <si>
    <t>Merchantville borough, Camden County</t>
  </si>
  <si>
    <t>Red Bank borough, Monmouth County</t>
  </si>
  <si>
    <t>Westfield town, Union County</t>
  </si>
  <si>
    <t>Waldwick borough, Bergen County</t>
  </si>
  <si>
    <t>Fanwood borough, Union County</t>
  </si>
  <si>
    <t>Tewksbury township, Hunterdon County</t>
  </si>
  <si>
    <t>Chester township, Morris County</t>
  </si>
  <si>
    <t>Morristown town, Morris County</t>
  </si>
  <si>
    <t>Harding township, Morris County</t>
  </si>
  <si>
    <t>Upper Saddle River borough, Bergen County</t>
  </si>
  <si>
    <t>Wyckoff township, Bergen County</t>
  </si>
  <si>
    <t>Glen Rock borough, Bergen County</t>
  </si>
  <si>
    <t>Commercial township, Cumberland County</t>
  </si>
  <si>
    <t>Woodbine borough, Cape May County</t>
  </si>
  <si>
    <t>Upper Deerfield township, Cumberland County</t>
  </si>
  <si>
    <t>Chatham township, Morris County</t>
  </si>
  <si>
    <t>Metuchen borough, Middlesex County</t>
  </si>
  <si>
    <t>Verona township, Essex County</t>
  </si>
  <si>
    <t>Haledon borough, Passaic County</t>
  </si>
  <si>
    <t>Saddle Brook township, Bergen County</t>
  </si>
  <si>
    <t>Rumson borough, Monmouth County</t>
  </si>
  <si>
    <t>Midland Park borough, Bergen County</t>
  </si>
  <si>
    <t>Carteret borough, Middlesex County</t>
  </si>
  <si>
    <t>North Arlington borough, Bergen County</t>
  </si>
  <si>
    <t>Freehold township, Monmouth County</t>
  </si>
  <si>
    <t>Wall township, Monmouth County</t>
  </si>
  <si>
    <t>Manalapan township, Monmouth County</t>
  </si>
  <si>
    <t>Kinnelon borough, Morris County</t>
  </si>
  <si>
    <t>Garwood borough, Union County</t>
  </si>
  <si>
    <t>Dunellen borough, Middlesex County</t>
  </si>
  <si>
    <t>Westwood borough, Bergen County</t>
  </si>
  <si>
    <t>Wharton borough, Morris County</t>
  </si>
  <si>
    <t>Flemington borough, Hunterdon County</t>
  </si>
  <si>
    <t>Somerdale borough, Camden County</t>
  </si>
  <si>
    <t>Fair Lawn borough, Bergen County</t>
  </si>
  <si>
    <t>Montclair township, Essex County</t>
  </si>
  <si>
    <t>Moorestown township, Burlington County</t>
  </si>
  <si>
    <t>Audubon Park borough, Camden County</t>
  </si>
  <si>
    <t>Westville borough, Gloucester County</t>
  </si>
  <si>
    <t>Elmer borough, Salem County</t>
  </si>
  <si>
    <t>Lambertville city, Hunterdon County</t>
  </si>
  <si>
    <t>Frenchtown borough, Hunterdon County</t>
  </si>
  <si>
    <t>Phillipsburg town, Warren County</t>
  </si>
  <si>
    <t>Milford borough, Hunterdon County</t>
  </si>
  <si>
    <t>Bloomsbury borough, Hunterdon County</t>
  </si>
  <si>
    <t>Island Heights borough, Ocean County</t>
  </si>
  <si>
    <t>Clinton town, Hunterdon County</t>
  </si>
  <si>
    <t>Washington borough, Warren County</t>
  </si>
  <si>
    <t>Barrington borough, Camden County</t>
  </si>
  <si>
    <t>Mount Ephraim borough, Camden County</t>
  </si>
  <si>
    <t>Alpha borough, Warren County</t>
  </si>
  <si>
    <t>Hampton borough, Hunterdon County</t>
  </si>
  <si>
    <t>Allenhurst borough, Monmouth County</t>
  </si>
  <si>
    <t>Roosevelt borough, Monmouth County</t>
  </si>
  <si>
    <t>Downe township, Cumberland County</t>
  </si>
  <si>
    <t>Buena borough, Atlantic County</t>
  </si>
  <si>
    <t>Franklin township, Gloucester County</t>
  </si>
  <si>
    <t>Wantage township, Sussex County</t>
  </si>
  <si>
    <t>Tinton Falls borough, Monmouth County</t>
  </si>
  <si>
    <t>Barnegat township, Ocean County</t>
  </si>
  <si>
    <t>Lumberton township, Burlington County</t>
  </si>
  <si>
    <t>Upper Freehold township, Monmouth County</t>
  </si>
  <si>
    <t>Harrison township, Gloucester County</t>
  </si>
  <si>
    <t>Green Brook township, Somerset County</t>
  </si>
  <si>
    <t>Pequannock township, Morris County</t>
  </si>
  <si>
    <t>Aberdeen township, Monmouth County</t>
  </si>
  <si>
    <t>Delran township, Burlington County</t>
  </si>
  <si>
    <t>Woodbury Heights borough, Gloucester County</t>
  </si>
  <si>
    <t>Woodstown borough, Salem County</t>
  </si>
  <si>
    <t>Bloomingdale borough, Passaic County</t>
  </si>
  <si>
    <t>Cinnaminson township, Burlington County</t>
  </si>
  <si>
    <t>Plumsted township, Ocean County</t>
  </si>
  <si>
    <t>Allamuchy township, Warren County</t>
  </si>
  <si>
    <t>Blairstown township, Warren County</t>
  </si>
  <si>
    <t>Absecon city, Atlantic County</t>
  </si>
  <si>
    <t>Clayton borough, Gloucester County</t>
  </si>
  <si>
    <t>Washington township, Gloucester County</t>
  </si>
  <si>
    <t>Mount Laurel township, Burlington County</t>
  </si>
  <si>
    <t>Lawrence township, Mercer County</t>
  </si>
  <si>
    <t>Wanaque borough, Passaic County</t>
  </si>
  <si>
    <t>Independence township, Warren County</t>
  </si>
  <si>
    <t>Greenwich township, Warren County</t>
  </si>
  <si>
    <t>Lopatcong township, Warren County</t>
  </si>
  <si>
    <t>Mantua township, Gloucester County</t>
  </si>
  <si>
    <t>Bordentown township, Burlington County</t>
  </si>
  <si>
    <t>New Hanover township, Burlington County</t>
  </si>
  <si>
    <t>Hardyston township, Sussex County</t>
  </si>
  <si>
    <t>Somers Point city, Atlantic County</t>
  </si>
  <si>
    <t>Roxbury township, Morris County</t>
  </si>
  <si>
    <t>Raritan township, Hunterdon County</t>
  </si>
  <si>
    <t>Rockaway township, Morris County</t>
  </si>
  <si>
    <t>Morris township, Morris County</t>
  </si>
  <si>
    <t>Newton town, Sussex County</t>
  </si>
  <si>
    <t>Runnemede borough, Camden County</t>
  </si>
  <si>
    <t>Evesham township, Burlington County</t>
  </si>
  <si>
    <t>Mansfield township, Burlington County</t>
  </si>
  <si>
    <t>Weymouth township, Atlantic County</t>
  </si>
  <si>
    <t>Ocean township, Ocean County</t>
  </si>
  <si>
    <t>Hammonton town, Atlantic County</t>
  </si>
  <si>
    <t>Lower township, Cape May County</t>
  </si>
  <si>
    <t>Millville city, Cumberland County</t>
  </si>
  <si>
    <t>Oaklyn borough, Camden County</t>
  </si>
  <si>
    <t>Woodbury city, Gloucester County</t>
  </si>
  <si>
    <t>Andover township, Sussex County</t>
  </si>
  <si>
    <t>Washington township, Warren County</t>
  </si>
  <si>
    <t>Tabernacle township, Burlington County</t>
  </si>
  <si>
    <t>Tuckerton borough, Ocean County</t>
  </si>
  <si>
    <t>Buena Vista township, Atlantic County</t>
  </si>
  <si>
    <t>Fredon township, Sussex County</t>
  </si>
  <si>
    <t>Kingwood township, Hunterdon County</t>
  </si>
  <si>
    <t>Frelinghuysen township, Warren County</t>
  </si>
  <si>
    <t>Shamong township, Burlington County</t>
  </si>
  <si>
    <t>Logan township, Gloucester County</t>
  </si>
  <si>
    <t>Ewing township, Mercer County</t>
  </si>
  <si>
    <t>Upper Pittsgrove township, Salem County</t>
  </si>
  <si>
    <t>Port Republic city, Atlantic County</t>
  </si>
  <si>
    <t>Beverly city, Burlington County</t>
  </si>
  <si>
    <t>Winfield township, Union County</t>
  </si>
  <si>
    <t>Palmyra borough, Burlington County</t>
  </si>
  <si>
    <t>Stratford borough, Camden County</t>
  </si>
  <si>
    <t>Pitman borough, Gloucester County</t>
  </si>
  <si>
    <t>Linwood city, Atlantic County</t>
  </si>
  <si>
    <t>Sea Bright borough, Monmouth County</t>
  </si>
  <si>
    <t>Andover borough, Sussex County</t>
  </si>
  <si>
    <t>Branchville borough, Sussex County</t>
  </si>
  <si>
    <t>Trenton city, Mercer County</t>
  </si>
  <si>
    <t>Plainfield city, Union County</t>
  </si>
  <si>
    <t>New Brunswick city, Middlesex County</t>
  </si>
  <si>
    <t>Chesilhurst borough, Camden County</t>
  </si>
  <si>
    <t>Dover town, Morris County</t>
  </si>
  <si>
    <t>Hillside township, Union County</t>
  </si>
  <si>
    <t>Ogdensburg borough, Sussex County</t>
  </si>
  <si>
    <t>Harmony township, Warren County</t>
  </si>
  <si>
    <t>Interlaken borough, Monmouth County</t>
  </si>
  <si>
    <t>Leonia borough, Bergen County</t>
  </si>
  <si>
    <t>Avon-by-the-Sea borough, Monmouth County</t>
  </si>
  <si>
    <t>Fieldsboro borough, Burlington County</t>
  </si>
  <si>
    <t>Lakehurst borough, Ocean County</t>
  </si>
  <si>
    <t>South Toms River borough, Ocean County</t>
  </si>
  <si>
    <t>Pleasantville city, Atlantic County</t>
  </si>
  <si>
    <t>Pine Hill borough, Camden County</t>
  </si>
  <si>
    <t>Netcong borough, Morris County</t>
  </si>
  <si>
    <t>Riverside township, Burlington County</t>
  </si>
  <si>
    <t>Bound Brook borough, Somerset County</t>
  </si>
  <si>
    <t>Mount Holly township, Burlington County</t>
  </si>
  <si>
    <t>Essex Fells borough, Essex County</t>
  </si>
  <si>
    <t>North Caldwell borough, Essex County</t>
  </si>
  <si>
    <t>Prospect Park borough, Passaic County</t>
  </si>
  <si>
    <t>Victory Gardens borough, Morris County</t>
  </si>
  <si>
    <t>Old Bridge township, Middlesex County</t>
  </si>
  <si>
    <t>Parsippany-Troy Hills township, Morris County</t>
  </si>
  <si>
    <t>Piscataway township, Middlesex County</t>
  </si>
  <si>
    <t>North Brunswick township, Middlesex County</t>
  </si>
  <si>
    <t>Willingboro township, Burlington County</t>
  </si>
  <si>
    <t>Mount Olive township, Morris County</t>
  </si>
  <si>
    <t>East Windsor township, Mercer County</t>
  </si>
  <si>
    <t>Long Beach township, Ocean County</t>
  </si>
  <si>
    <t>Wildwood Crest borough, Cape May County</t>
  </si>
  <si>
    <t>Brigantine city, Atlantic County</t>
  </si>
  <si>
    <t>Avalon borough, Cape May County</t>
  </si>
  <si>
    <t>Brick township, Ocean County</t>
  </si>
  <si>
    <t>Longport borough, Atlantic County</t>
  </si>
  <si>
    <t>Fairfield township, Essex County</t>
  </si>
  <si>
    <t>Penns Grove borough, Salem County</t>
  </si>
  <si>
    <t>Salem city, Salem County</t>
  </si>
  <si>
    <t>Sussex borough, Sussex County</t>
  </si>
  <si>
    <t>Moonachie borough, Bergen County</t>
  </si>
  <si>
    <t>Teterboro borough, Bergen County</t>
  </si>
  <si>
    <t>Montague township, Sussex County</t>
  </si>
  <si>
    <t>Pemberton township, Burlington County</t>
  </si>
  <si>
    <t>Bellmawr borough, Camden County</t>
  </si>
  <si>
    <t>Manchester township, Ocean County</t>
  </si>
  <si>
    <t>Berkeley township, Ocean County</t>
  </si>
  <si>
    <t>Wrightstown borough, Burlington County</t>
  </si>
  <si>
    <t>Pohatcong township, Warren County</t>
  </si>
  <si>
    <t>Elsinboro township, Salem County</t>
  </si>
  <si>
    <t>Oldmans township, Salem County</t>
  </si>
  <si>
    <t>Hampton township, Sussex County</t>
  </si>
  <si>
    <t>Folsom borough, Atlantic County</t>
  </si>
  <si>
    <t>Greenwich township, Gloucester County</t>
  </si>
  <si>
    <t>Irvington township, Essex County</t>
  </si>
  <si>
    <t>Glen Ridge borough, Essex County</t>
  </si>
  <si>
    <t>Elizabeth city, Union County</t>
  </si>
  <si>
    <t>Paterson city, Passaic County</t>
  </si>
  <si>
    <t>Mendham township, Morris County</t>
  </si>
  <si>
    <t>Lebanon township, Hunterdon County</t>
  </si>
  <si>
    <t>Pennsauken township, Camden County</t>
  </si>
  <si>
    <t>Kearny town, Hudson County</t>
  </si>
  <si>
    <t>Union township, Union County</t>
  </si>
  <si>
    <t>Oakland borough, Bergen County</t>
  </si>
  <si>
    <t>Denville township, Morris County</t>
  </si>
  <si>
    <t>East Orange city, Essex County</t>
  </si>
  <si>
    <t>South Orange Village township, Essex County</t>
  </si>
  <si>
    <t>Madison borough, Morris County</t>
  </si>
  <si>
    <t>Ridgewood village, Bergen County</t>
  </si>
  <si>
    <t>Maplewood township, Essex County</t>
  </si>
  <si>
    <t>Rutherford borough, Bergen County</t>
  </si>
  <si>
    <t>River Edge borough, Bergen County</t>
  </si>
  <si>
    <t>West Deptford township, Gloucester County</t>
  </si>
  <si>
    <t>Ocean Gate borough, Ocean County</t>
  </si>
  <si>
    <t>Sandyston township, Sussex County</t>
  </si>
  <si>
    <t>Delanco township, Burlington County</t>
  </si>
  <si>
    <t>Stockton borough, Hunterdon County</t>
  </si>
  <si>
    <t>Rocky Hill borough, Somerset County</t>
  </si>
  <si>
    <t>Hopewell borough, Mercer County</t>
  </si>
  <si>
    <t>Woolwich township, Gloucester County</t>
  </si>
  <si>
    <t>Pilesgrove township, Salem County</t>
  </si>
  <si>
    <t>Upper township, Cape May County</t>
  </si>
  <si>
    <t>Florence township, Burlington County</t>
  </si>
  <si>
    <t>Maurice River township, Cumberland County</t>
  </si>
  <si>
    <t>East Greenwich township, Gloucester County</t>
  </si>
  <si>
    <t>Robbinsville township, Mercer County</t>
  </si>
  <si>
    <t>Glassboro borough, Gloucester County</t>
  </si>
  <si>
    <t>Woodlynne borough, Camden County</t>
  </si>
  <si>
    <t>West New York town, Hudson County</t>
  </si>
  <si>
    <t>Little Ferry borough, Bergen County</t>
  </si>
  <si>
    <t>Edison township, Middlesex County</t>
  </si>
  <si>
    <t>Newark city, Essex County</t>
  </si>
  <si>
    <t>Bloomfield township, Essex County</t>
  </si>
  <si>
    <t>Guttenberg town, Hudson County</t>
  </si>
  <si>
    <t>Passaic city, Passaic County</t>
  </si>
  <si>
    <t>Bayonne city, Hudson County</t>
  </si>
  <si>
    <t>Bogota borough, Bergen County</t>
  </si>
  <si>
    <t>Allentown borough, Monmouth County</t>
  </si>
  <si>
    <t>Pine Beach borough, Ocean County</t>
  </si>
  <si>
    <t>Hamburg borough, Sussex County</t>
  </si>
  <si>
    <t>Dennis township, Cape May County</t>
  </si>
  <si>
    <t>Califon borough, Hunterdon County</t>
  </si>
  <si>
    <t>Riverton borough, Burlington County</t>
  </si>
  <si>
    <t>Englishtown borough, Monmouth County</t>
  </si>
  <si>
    <t>Helmetta borough, Middlesex County</t>
  </si>
  <si>
    <t>Estell Manor city, Atlantic County</t>
  </si>
  <si>
    <t>Loch Arbour village, Monmouth County</t>
  </si>
  <si>
    <t>Wenonah borough, Gloucester County</t>
  </si>
  <si>
    <t>Bethlehem township, Hunterdon County</t>
  </si>
  <si>
    <t>Old Tappan borough, Bergen County</t>
  </si>
  <si>
    <t>Readington township, Hunterdon County</t>
  </si>
  <si>
    <t>Washington township, Morris County</t>
  </si>
  <si>
    <t>Norwood borough, Bergen County</t>
  </si>
  <si>
    <t>Franklin township, Hunterdon County</t>
  </si>
  <si>
    <t>West Amwell township, Hunterdon County</t>
  </si>
  <si>
    <t>East Amwell township, Hunterdon County</t>
  </si>
  <si>
    <t>Hope township, Warren County</t>
  </si>
  <si>
    <t>Frankford township, Sussex County</t>
  </si>
  <si>
    <t>Springfield township, Burlington County</t>
  </si>
  <si>
    <t>Far Hills borough, Somerset County</t>
  </si>
  <si>
    <t>Medford township, Burlington County</t>
  </si>
  <si>
    <t>Branchburg township, Somerset County</t>
  </si>
  <si>
    <t>Hopewell township, Mercer County</t>
  </si>
  <si>
    <t>Clinton township, Hunterdon County</t>
  </si>
  <si>
    <t>Sparta township, Sussex County</t>
  </si>
  <si>
    <t>Woodcliff Lake borough, Bergen County</t>
  </si>
  <si>
    <t>Mendham borough, Morris County</t>
  </si>
  <si>
    <t>Harrington Park borough, Bergen County</t>
  </si>
  <si>
    <t>Summit city, Union County</t>
  </si>
  <si>
    <t>Livingston township, Essex County</t>
  </si>
  <si>
    <t>Scotch Plains township, Union County</t>
  </si>
  <si>
    <t>Camden city, Camden County</t>
  </si>
  <si>
    <t>Vernon township, Sussex County</t>
  </si>
  <si>
    <t>Voorhees township, Camden County</t>
  </si>
  <si>
    <t>Clifton city, Passaic County</t>
  </si>
  <si>
    <t>Woodbridge township, Middlesex County</t>
  </si>
  <si>
    <t>Randolph township, Morris County</t>
  </si>
  <si>
    <t>Montville township, Morris County</t>
  </si>
  <si>
    <t>Montgomery township, Somerset County</t>
  </si>
  <si>
    <t>Bernards township, Somerset County</t>
  </si>
  <si>
    <t>Rochelle Park township, Bergen County</t>
  </si>
  <si>
    <t>Lake Como borough, Monmouth County</t>
  </si>
  <si>
    <t>Lebanon borough, Hunterdon County</t>
  </si>
  <si>
    <t>South Bound Brook borough, Somerset County</t>
  </si>
  <si>
    <t>Stanhope borough, Sussex County</t>
  </si>
  <si>
    <t>Atlantic Highlands borough, Monmouth County</t>
  </si>
  <si>
    <t>Ocean township, Monmouth County</t>
  </si>
  <si>
    <t>Gloucester township, Camden County</t>
  </si>
  <si>
    <t>Hazlet township, Monmouth County</t>
  </si>
  <si>
    <t>Point Pleasant borough, Ocean County</t>
  </si>
  <si>
    <t>Ridgefield borough, Bergen County</t>
  </si>
  <si>
    <t>Northfield city, Atlantic County</t>
  </si>
  <si>
    <t>Howell township, Monmouth County</t>
  </si>
  <si>
    <t>Toms River township, Ocean County</t>
  </si>
  <si>
    <t>Cherry Hill township, Camden County</t>
  </si>
  <si>
    <t>Jackson township, Ocean County</t>
  </si>
  <si>
    <t>Egg Harbor township, Atlantic County</t>
  </si>
  <si>
    <t>East Brunswick township, Middlesex County</t>
  </si>
  <si>
    <t>Mahwah township, Bergen County</t>
  </si>
  <si>
    <t>Secaucus town, Hudson County</t>
  </si>
  <si>
    <t>Bridgewater township, Somerset County</t>
  </si>
  <si>
    <t>Hillsborough township, Somerset County</t>
  </si>
  <si>
    <t>Hamilton township, Mercer County</t>
  </si>
  <si>
    <t>Keansburg borough, Monmouth County</t>
  </si>
  <si>
    <t>Northvale borough, Bergen County</t>
  </si>
  <si>
    <t>Laurel Springs borough, Camden County</t>
  </si>
  <si>
    <t>Lawnside borough, Camden County</t>
  </si>
  <si>
    <t>Haddonfield borough, Camden County</t>
  </si>
  <si>
    <t>Shrewsbury township, Monmouth County</t>
  </si>
  <si>
    <t>Park Ridge borough, Bergen County</t>
  </si>
  <si>
    <t>Spring Lake Heights borough, Monmouth County</t>
  </si>
  <si>
    <t>Lower Alloways Creek township, Salem County</t>
  </si>
  <si>
    <t>Pennington borough, Mercer County</t>
  </si>
  <si>
    <t>Carlstadt borough, Bergen County</t>
  </si>
  <si>
    <t>Deal borough, Monmouth County</t>
  </si>
  <si>
    <t>Surf City borough, Ocean County</t>
  </si>
  <si>
    <t>Burlington township, Burlington County</t>
  </si>
  <si>
    <t>Swedesboro borough, Gloucester County</t>
  </si>
  <si>
    <t>North Haledon borough, Passaic County</t>
  </si>
  <si>
    <t>Clark township, Union County</t>
  </si>
  <si>
    <t>Franklin Lakes borough, Bergen County</t>
  </si>
  <si>
    <t>Millstone township, Monmouth County</t>
  </si>
  <si>
    <t>Paramus borough, Bergen County</t>
  </si>
  <si>
    <t>Chesterfield township, Burlington County</t>
  </si>
  <si>
    <t>South River borough, Middlesex County</t>
  </si>
  <si>
    <t>East Hanover township, Morris County</t>
  </si>
  <si>
    <t>Hanover township, Morris County</t>
  </si>
  <si>
    <t>Boonton township, Morris County</t>
  </si>
  <si>
    <t>Eastampton township, Burlington County</t>
  </si>
  <si>
    <t>Hainesport township, Burlington County</t>
  </si>
  <si>
    <t>South Hackensack township, Bergen County</t>
  </si>
  <si>
    <t>Pemberton borough, Burlington County</t>
  </si>
  <si>
    <t>Florham Park borough, Morris County</t>
  </si>
  <si>
    <t>Saddle River borough, Bergen County</t>
  </si>
  <si>
    <t>West Milford township, Passaic County</t>
  </si>
  <si>
    <t>Gibbsboro borough, Camden County</t>
  </si>
  <si>
    <t>Pittsgrove township, Salem County</t>
  </si>
  <si>
    <t>Ship Bottom borough, Ocean County</t>
  </si>
  <si>
    <t>Bay Head borough, Ocean County</t>
  </si>
  <si>
    <t>National Park borough, Gloucester County</t>
  </si>
  <si>
    <t>Newfield borough, Gloucester County</t>
  </si>
  <si>
    <t>Beach Haven borough, Ocean County</t>
  </si>
  <si>
    <t>Southampton township, Burlington County</t>
  </si>
  <si>
    <t>Deerfield township, Cumberland County</t>
  </si>
  <si>
    <t>Vineland city, Cumberland County</t>
  </si>
  <si>
    <t>Franklin township, Somerset County</t>
  </si>
  <si>
    <t>Monroe township, Middlesex County</t>
  </si>
  <si>
    <t>Middlesex borough, Middlesex County</t>
  </si>
  <si>
    <t>Jefferson township, Morris County</t>
  </si>
  <si>
    <t>Wildwood city, Cape May County</t>
  </si>
  <si>
    <t>Mannington township, Salem County</t>
  </si>
  <si>
    <t>Elk township, Gloucester County</t>
  </si>
  <si>
    <t>Mantoloking borough, Ocean County</t>
  </si>
  <si>
    <t>Millstone borough, Somerset County</t>
  </si>
  <si>
    <t>Jamesburg borough, Middlesex County</t>
  </si>
  <si>
    <t>Marlboro township, Monmouth County</t>
  </si>
  <si>
    <t>South Brunswick township, Middlesex County</t>
  </si>
  <si>
    <t>West Windsor township, Mercer County</t>
  </si>
  <si>
    <t>Brooklawn borough, Camden County</t>
  </si>
  <si>
    <t>Woodland township, Burlington County</t>
  </si>
  <si>
    <t>Waterford township, Camden County</t>
  </si>
  <si>
    <t>Englewood city, Bergen County</t>
  </si>
  <si>
    <t>Roselle borough, Union County</t>
  </si>
  <si>
    <t>North Plainfield borough, Somerset County</t>
  </si>
  <si>
    <t>West Orange township, Essex County</t>
  </si>
  <si>
    <t>Seaside Park borough, Ocean County</t>
  </si>
  <si>
    <t>Burlington city, Burlington County</t>
  </si>
  <si>
    <t>Stillwater township, Sussex County</t>
  </si>
  <si>
    <t>Holland township, Hunterdon County</t>
  </si>
  <si>
    <t>Chester borough, Morris County</t>
  </si>
  <si>
    <t>Greenwich township, Cumberland County</t>
  </si>
  <si>
    <t>Atlantic City city, Atlantic County</t>
  </si>
  <si>
    <t>Corbin City city, Atlantic County</t>
  </si>
  <si>
    <t>Egg Harbor City city, Atlantic County</t>
  </si>
  <si>
    <t>Margate City city, Atlantic County</t>
  </si>
  <si>
    <t>Ventnor City city, Atlantic County</t>
  </si>
  <si>
    <t>Alpine borough, Bergen County</t>
  </si>
  <si>
    <t>East Rutherford borough, Bergen County</t>
  </si>
  <si>
    <t>Edgewater borough, Bergen County</t>
  </si>
  <si>
    <t>Fort Lee borough, Bergen County</t>
  </si>
  <si>
    <t>Montvale borough, Bergen County</t>
  </si>
  <si>
    <t>Rockleigh borough, Bergen County</t>
  </si>
  <si>
    <t>Wood-Ridge borough, Bergen County</t>
  </si>
  <si>
    <t>Maple Shade township, Burlington County</t>
  </si>
  <si>
    <t>Gloucester City city, Camden County</t>
  </si>
  <si>
    <t>Hi-Nella borough, Camden County</t>
  </si>
  <si>
    <t>Tavistock borough, Camden County</t>
  </si>
  <si>
    <t>North Wildwood city, Cape May County</t>
  </si>
  <si>
    <t>Ocean City city, Cape May County</t>
  </si>
  <si>
    <t>Sea Isle City city, Cape May County</t>
  </si>
  <si>
    <t>Stone Harbor borough, Cape May County</t>
  </si>
  <si>
    <t>Millburn township, Essex County</t>
  </si>
  <si>
    <t>South Harrison township, Gloucester County</t>
  </si>
  <si>
    <t>Hoboken city, Hudson County</t>
  </si>
  <si>
    <t>Jersey City city, Hudson County</t>
  </si>
  <si>
    <t>Union City city, Hudson County</t>
  </si>
  <si>
    <t>Weehawken township, Hudson County</t>
  </si>
  <si>
    <t>South Plainfield borough, Middlesex County</t>
  </si>
  <si>
    <t>Highlands borough, Monmouth County</t>
  </si>
  <si>
    <t>Matawan borough, Monmouth County</t>
  </si>
  <si>
    <t>Sea Girt borough, Monmouth County</t>
  </si>
  <si>
    <t>Spring Lake borough, Monmouth County</t>
  </si>
  <si>
    <t>Mount Arlington borough, Morris County</t>
  </si>
  <si>
    <t>Riverdale borough, Morris County</t>
  </si>
  <si>
    <t>Barnegat Light borough, Ocean County</t>
  </si>
  <si>
    <t>Beachwood borough, Ocean County</t>
  </si>
  <si>
    <t>Lakewood township, Ocean County</t>
  </si>
  <si>
    <t>Pennsville township, Salem County</t>
  </si>
  <si>
    <t>Peapack and Gladstone borough, Somerset County</t>
  </si>
  <si>
    <t>Franklin borough, Sussex County</t>
  </si>
  <si>
    <t>Hopatcong borough, Sussex County</t>
  </si>
  <si>
    <t>Byram township, Sussex County</t>
  </si>
  <si>
    <t>Walpack township, Sussex County</t>
  </si>
  <si>
    <t>Select Municipality</t>
  </si>
  <si>
    <t>County Average</t>
  </si>
  <si>
    <t>NJ Average</t>
  </si>
  <si>
    <t>Neighboring Towns</t>
  </si>
  <si>
    <t>PILOT Assessed Value</t>
  </si>
  <si>
    <t>Neighboring Town 1</t>
  </si>
  <si>
    <t>Neighboring Town 2</t>
  </si>
  <si>
    <t>Neighboring Town 3</t>
  </si>
  <si>
    <t>Neighboring Town 4</t>
  </si>
  <si>
    <t>Neighboring Town 5</t>
  </si>
  <si>
    <t>Neighboring Town 6</t>
  </si>
  <si>
    <t>Neighboring Town 7</t>
  </si>
  <si>
    <t>Neighboring Town 8</t>
  </si>
  <si>
    <t>Neighboring Town 9</t>
  </si>
  <si>
    <t>Neighboring Town 10</t>
  </si>
  <si>
    <t>Neighboring Town 11</t>
  </si>
  <si>
    <t>Neighboring Town 12</t>
  </si>
  <si>
    <t>Neighboring Town 13</t>
  </si>
  <si>
    <t>Neighboring Town 14</t>
  </si>
  <si>
    <t>Neighboring Town 15</t>
  </si>
  <si>
    <t>Neighboring Town 16</t>
  </si>
  <si>
    <t>Pleasantville</t>
  </si>
  <si>
    <t>Absecon</t>
  </si>
  <si>
    <t>Ventnor City</t>
  </si>
  <si>
    <t>Brigantine</t>
  </si>
  <si>
    <t>Vineland</t>
  </si>
  <si>
    <t>Estell Manor</t>
  </si>
  <si>
    <t>Ocean City</t>
  </si>
  <si>
    <t>Corbin City</t>
  </si>
  <si>
    <t>Somers Point</t>
  </si>
  <si>
    <t>Linwood</t>
  </si>
  <si>
    <t>Northfield</t>
  </si>
  <si>
    <t>Hammonton</t>
  </si>
  <si>
    <t>Port Republic</t>
  </si>
  <si>
    <t>Englewood</t>
  </si>
  <si>
    <t>Ridgefield Park Village</t>
  </si>
  <si>
    <t>Hackensack</t>
  </si>
  <si>
    <t>Secaucus</t>
  </si>
  <si>
    <t>Garfield</t>
  </si>
  <si>
    <t>Paterson</t>
  </si>
  <si>
    <t>Clifton</t>
  </si>
  <si>
    <t>Ridgewood Village</t>
  </si>
  <si>
    <t>Kearny</t>
  </si>
  <si>
    <t>Bordentown</t>
  </si>
  <si>
    <t>Beverly</t>
  </si>
  <si>
    <t>Sea Isle City</t>
  </si>
  <si>
    <t>Wildwood</t>
  </si>
  <si>
    <t>North Wildwood</t>
  </si>
  <si>
    <t>Millville</t>
  </si>
  <si>
    <t>Bridgeton</t>
  </si>
  <si>
    <t>Newark</t>
  </si>
  <si>
    <t>East Orange</t>
  </si>
  <si>
    <t>Summit</t>
  </si>
  <si>
    <t>Elizabeth</t>
  </si>
  <si>
    <t>Bayonne</t>
  </si>
  <si>
    <t>Harrison</t>
  </si>
  <si>
    <t>Woodbury</t>
  </si>
  <si>
    <t>West New York</t>
  </si>
  <si>
    <t>Union City</t>
  </si>
  <si>
    <t>Hoboken</t>
  </si>
  <si>
    <t>Guttenberg</t>
  </si>
  <si>
    <t>Clinton</t>
  </si>
  <si>
    <t>Lambertville</t>
  </si>
  <si>
    <t>Trenton</t>
  </si>
  <si>
    <t>Linden</t>
  </si>
  <si>
    <t>Plainfield</t>
  </si>
  <si>
    <t>New Brunswick</t>
  </si>
  <si>
    <t>South Amboy</t>
  </si>
  <si>
    <t>Perth Amboy</t>
  </si>
  <si>
    <t>Rahway</t>
  </si>
  <si>
    <t>Loch Arbour Village</t>
  </si>
  <si>
    <t>Long Branch</t>
  </si>
  <si>
    <t>Asbury Park</t>
  </si>
  <si>
    <t>Boonton</t>
  </si>
  <si>
    <t>Dover</t>
  </si>
  <si>
    <t>Morristown</t>
  </si>
  <si>
    <t>Hackettstown</t>
  </si>
  <si>
    <t>Newton</t>
  </si>
  <si>
    <t>Westfield</t>
  </si>
  <si>
    <t>Phillipsburg</t>
  </si>
  <si>
    <t>Belvidere</t>
  </si>
  <si>
    <t>Aberdeen Twp</t>
  </si>
  <si>
    <t>Alexandria Twp</t>
  </si>
  <si>
    <t>Allamuchy Twp</t>
  </si>
  <si>
    <t>Alloway Twp</t>
  </si>
  <si>
    <t>Andover Twp</t>
  </si>
  <si>
    <t>Barnegat Twp</t>
  </si>
  <si>
    <t>Bass River Twp</t>
  </si>
  <si>
    <t>Bedminster Twp</t>
  </si>
  <si>
    <t>Belleville Twp</t>
  </si>
  <si>
    <t>Berkeley Heights Twp</t>
  </si>
  <si>
    <t>Berkeley Twp</t>
  </si>
  <si>
    <t>Berlin Twp</t>
  </si>
  <si>
    <t>Bernards Twp</t>
  </si>
  <si>
    <t>Bethlehem Twp</t>
  </si>
  <si>
    <t>Blairstown Twp</t>
  </si>
  <si>
    <t>Bloomfield Twp</t>
  </si>
  <si>
    <t>Boonton Twp</t>
  </si>
  <si>
    <t>Bordentown Twp</t>
  </si>
  <si>
    <t>Branchburg Twp</t>
  </si>
  <si>
    <t>Brick Twp</t>
  </si>
  <si>
    <t>Bridgewater Twp</t>
  </si>
  <si>
    <t>Buena Vista Twp</t>
  </si>
  <si>
    <t>Burlington Twp</t>
  </si>
  <si>
    <t>Byram Twp</t>
  </si>
  <si>
    <t>Carneys Point Twp</t>
  </si>
  <si>
    <t>Cedar Grove Twp</t>
  </si>
  <si>
    <t>Chatham Twp</t>
  </si>
  <si>
    <t>Cherry Hill Twp</t>
  </si>
  <si>
    <t>Chester Twp</t>
  </si>
  <si>
    <t>Chesterfield Twp</t>
  </si>
  <si>
    <t>Cinnaminson Twp</t>
  </si>
  <si>
    <t>City of Orange Twp</t>
  </si>
  <si>
    <t>Clark Twp</t>
  </si>
  <si>
    <t>Clinton Twp</t>
  </si>
  <si>
    <t>Colts Neck Twp</t>
  </si>
  <si>
    <t>Commercial Twp</t>
  </si>
  <si>
    <t>Cranbury Twp</t>
  </si>
  <si>
    <t>Cranford Twp</t>
  </si>
  <si>
    <t>Deerfield Twp</t>
  </si>
  <si>
    <t>Delanco Twp</t>
  </si>
  <si>
    <t>Delaware Twp</t>
  </si>
  <si>
    <t>Delran Twp</t>
  </si>
  <si>
    <t>Dennis Twp</t>
  </si>
  <si>
    <t>Denville Twp</t>
  </si>
  <si>
    <t>Deptford Twp</t>
  </si>
  <si>
    <t>Downe Twp</t>
  </si>
  <si>
    <t>Eagleswood Twp</t>
  </si>
  <si>
    <t>East Amwell Twp</t>
  </si>
  <si>
    <t>East Brunswick Twp</t>
  </si>
  <si>
    <t>East Greenwich Twp</t>
  </si>
  <si>
    <t>East Hanover Twp</t>
  </si>
  <si>
    <t>East Windsor Twp</t>
  </si>
  <si>
    <t>Eastampton Twp</t>
  </si>
  <si>
    <t>Edgewater Park Twp</t>
  </si>
  <si>
    <t>Edison Twp</t>
  </si>
  <si>
    <t>Egg Harbor Twp</t>
  </si>
  <si>
    <t>Elk Twp</t>
  </si>
  <si>
    <t>Elsinboro Twp</t>
  </si>
  <si>
    <t>Evesham Twp</t>
  </si>
  <si>
    <t>Ewing Twp</t>
  </si>
  <si>
    <t>Fairfield Twp</t>
  </si>
  <si>
    <t>Florence Twp</t>
  </si>
  <si>
    <t>Frankford Twp</t>
  </si>
  <si>
    <t>Franklin Twp</t>
  </si>
  <si>
    <t>Fredon Twp</t>
  </si>
  <si>
    <t>Freehold Twp</t>
  </si>
  <si>
    <t>Frelinghuysen Twp</t>
  </si>
  <si>
    <t>Galloway Twp</t>
  </si>
  <si>
    <t>Gloucester Twp</t>
  </si>
  <si>
    <t>Green Brook Twp</t>
  </si>
  <si>
    <t>Green Twp</t>
  </si>
  <si>
    <t>Greenwich Twp</t>
  </si>
  <si>
    <t>Haddon Twp</t>
  </si>
  <si>
    <t>Hainesport Twp</t>
  </si>
  <si>
    <t>Hamilton Twp</t>
  </si>
  <si>
    <t>Hampton Twp</t>
  </si>
  <si>
    <t>Hanover Twp</t>
  </si>
  <si>
    <t>Harding Twp</t>
  </si>
  <si>
    <t>Hardwick Twp</t>
  </si>
  <si>
    <t>Hardyston Twp</t>
  </si>
  <si>
    <t>Harmony Twp</t>
  </si>
  <si>
    <t>Harrison Twp</t>
  </si>
  <si>
    <t>Hazlet Twp</t>
  </si>
  <si>
    <t>Hillsborough Twp</t>
  </si>
  <si>
    <t>Hillside Twp</t>
  </si>
  <si>
    <t>Holland Twp</t>
  </si>
  <si>
    <t>Holmdel Twp</t>
  </si>
  <si>
    <t>Hope Twp</t>
  </si>
  <si>
    <t>Hopewell Twp</t>
  </si>
  <si>
    <t>Howell Twp</t>
  </si>
  <si>
    <t>Independence Twp</t>
  </si>
  <si>
    <t>Irvington Twp</t>
  </si>
  <si>
    <t>Jackson Twp</t>
  </si>
  <si>
    <t>Jefferson Twp</t>
  </si>
  <si>
    <t>Kingwood Twp</t>
  </si>
  <si>
    <t>Knowlton Twp</t>
  </si>
  <si>
    <t>Lacey Twp</t>
  </si>
  <si>
    <t>Lafayette Twp</t>
  </si>
  <si>
    <t>Lakewood Twp</t>
  </si>
  <si>
    <t>Lawrence Twp</t>
  </si>
  <si>
    <t>Lebanon Twp</t>
  </si>
  <si>
    <t>Liberty Twp</t>
  </si>
  <si>
    <t>Little Egg Harbor Twp</t>
  </si>
  <si>
    <t>Little Falls Twp</t>
  </si>
  <si>
    <t>Livingston Twp</t>
  </si>
  <si>
    <t>Logan Twp</t>
  </si>
  <si>
    <t>Long Beach Twp</t>
  </si>
  <si>
    <t>Long Hill Twp</t>
  </si>
  <si>
    <t>Lopatcong Twp</t>
  </si>
  <si>
    <t>Lower Alloways Creek Twp</t>
  </si>
  <si>
    <t>Lower Twp</t>
  </si>
  <si>
    <t>Lumberton Twp</t>
  </si>
  <si>
    <t>Lyndhurst Twp</t>
  </si>
  <si>
    <t>Mahwah Twp</t>
  </si>
  <si>
    <t>Manalapan Twp</t>
  </si>
  <si>
    <t>Manchester Twp</t>
  </si>
  <si>
    <t>Mannington Twp</t>
  </si>
  <si>
    <t>Mansfield Twp</t>
  </si>
  <si>
    <t>Mantua Twp</t>
  </si>
  <si>
    <t>Maple Shade Twp</t>
  </si>
  <si>
    <t>Maplewood Twp</t>
  </si>
  <si>
    <t>Marlboro Twp</t>
  </si>
  <si>
    <t>Maurice River Twp</t>
  </si>
  <si>
    <t>Medford Twp</t>
  </si>
  <si>
    <t>Mendham Twp</t>
  </si>
  <si>
    <t>Middle Twp</t>
  </si>
  <si>
    <t>Middletown Twp</t>
  </si>
  <si>
    <t>Millburn Twp</t>
  </si>
  <si>
    <t>Millstone Twp</t>
  </si>
  <si>
    <t>Mine Hill Twp</t>
  </si>
  <si>
    <t>Monroe Twp</t>
  </si>
  <si>
    <t>Montague Twp</t>
  </si>
  <si>
    <t>Montclair Twp</t>
  </si>
  <si>
    <t>Montgomery Twp</t>
  </si>
  <si>
    <t>Montville Twp</t>
  </si>
  <si>
    <t>Moorestown Twp</t>
  </si>
  <si>
    <t>Morris Twp</t>
  </si>
  <si>
    <t>Mount Holly Twp</t>
  </si>
  <si>
    <t>Mount Laurel Twp</t>
  </si>
  <si>
    <t>Mount Olive Twp</t>
  </si>
  <si>
    <t>Mullica Twp</t>
  </si>
  <si>
    <t>Neptune Twp</t>
  </si>
  <si>
    <t>New Hanover Twp</t>
  </si>
  <si>
    <t>North Bergen Twp</t>
  </si>
  <si>
    <t>North Brunswick Twp</t>
  </si>
  <si>
    <t>North Hanover Twp</t>
  </si>
  <si>
    <t>Nutley Twp</t>
  </si>
  <si>
    <t>Ocean Twp</t>
  </si>
  <si>
    <t>Old Bridge Twp</t>
  </si>
  <si>
    <t>Oldmans Twp</t>
  </si>
  <si>
    <t>Oxford Twp</t>
  </si>
  <si>
    <t>Parsippany-Troy Hills Twp</t>
  </si>
  <si>
    <t>Pemberton Twp</t>
  </si>
  <si>
    <t>Pennsauken Twp</t>
  </si>
  <si>
    <t>Pennsville Twp</t>
  </si>
  <si>
    <t>Pequannock Twp</t>
  </si>
  <si>
    <t>Pilesgrove Twp</t>
  </si>
  <si>
    <t>Piscataway Twp</t>
  </si>
  <si>
    <t>Pittsgrove Twp</t>
  </si>
  <si>
    <t>Plainsboro Twp</t>
  </si>
  <si>
    <t>Plumsted Twp</t>
  </si>
  <si>
    <t>Pohatcong Twp</t>
  </si>
  <si>
    <t>Quinton Twp</t>
  </si>
  <si>
    <t>Randolph Twp</t>
  </si>
  <si>
    <t>Raritan Twp</t>
  </si>
  <si>
    <t>Readington Twp</t>
  </si>
  <si>
    <t>River Vale Twp</t>
  </si>
  <si>
    <t>Riverside Twp</t>
  </si>
  <si>
    <t>Robbinsville Twp</t>
  </si>
  <si>
    <t>Rochelle Park Twp</t>
  </si>
  <si>
    <t>Rockaway Twp</t>
  </si>
  <si>
    <t>Roxbury Twp</t>
  </si>
  <si>
    <t>Saddle Brook Twp</t>
  </si>
  <si>
    <t>Sandyston Twp</t>
  </si>
  <si>
    <t>Scotch Plains Twp</t>
  </si>
  <si>
    <t>Shamong Twp</t>
  </si>
  <si>
    <t>Shrewsbury Twp</t>
  </si>
  <si>
    <t>South Brunswick Twp</t>
  </si>
  <si>
    <t>South Hackensack Twp</t>
  </si>
  <si>
    <t>South Harrison Twp</t>
  </si>
  <si>
    <t>South Orange Village Twp</t>
  </si>
  <si>
    <t>Southampton Twp</t>
  </si>
  <si>
    <t>Sparta Twp</t>
  </si>
  <si>
    <t>Springfield Twp</t>
  </si>
  <si>
    <t>Stafford Twp</t>
  </si>
  <si>
    <t>Stillwater Twp</t>
  </si>
  <si>
    <t>Stow Creek Twp</t>
  </si>
  <si>
    <t>Tabernacle Twp</t>
  </si>
  <si>
    <t>Teaneck Twp</t>
  </si>
  <si>
    <t>Tewksbury Twp</t>
  </si>
  <si>
    <t>Toms River Twp</t>
  </si>
  <si>
    <t>Union Twp</t>
  </si>
  <si>
    <t>Upper Deerfield Twp</t>
  </si>
  <si>
    <t>Upper Freehold Twp</t>
  </si>
  <si>
    <t>Upper Pittsgrove Twp</t>
  </si>
  <si>
    <t>Upper Twp</t>
  </si>
  <si>
    <t>Vernon Twp</t>
  </si>
  <si>
    <t>Verona Twp</t>
  </si>
  <si>
    <t>Voorhees Twp</t>
  </si>
  <si>
    <t>Wall Twp</t>
  </si>
  <si>
    <t>Walpack Twp</t>
  </si>
  <si>
    <t>Wantage Twp</t>
  </si>
  <si>
    <t>Warren Twp</t>
  </si>
  <si>
    <t>Washington Twp</t>
  </si>
  <si>
    <t>Waterford Twp</t>
  </si>
  <si>
    <t>Wayne Twp</t>
  </si>
  <si>
    <t>Weehawken Twp</t>
  </si>
  <si>
    <t>West Amwell Twp</t>
  </si>
  <si>
    <t>West Caldwell Twp</t>
  </si>
  <si>
    <t>West Deptford Twp</t>
  </si>
  <si>
    <t>West Milford Twp</t>
  </si>
  <si>
    <t>West Orange Twp</t>
  </si>
  <si>
    <t>West Windsor Twp</t>
  </si>
  <si>
    <t>Westampton Twp</t>
  </si>
  <si>
    <t>Weymouth Twp</t>
  </si>
  <si>
    <t>White Twp</t>
  </si>
  <si>
    <t>Willingboro Twp</t>
  </si>
  <si>
    <t>Winfield Twp</t>
  </si>
  <si>
    <t>Winslow Twp</t>
  </si>
  <si>
    <t>Woodbridge Twp</t>
  </si>
  <si>
    <t>Woodland Twp</t>
  </si>
  <si>
    <t>Woolwich Twp</t>
  </si>
  <si>
    <t>Wyckoff Twp</t>
  </si>
  <si>
    <t>Allendale</t>
  </si>
  <si>
    <t>Allenhurst</t>
  </si>
  <si>
    <t>Allentown</t>
  </si>
  <si>
    <t>Alpha</t>
  </si>
  <si>
    <t>Alpine</t>
  </si>
  <si>
    <t>Andover</t>
  </si>
  <si>
    <t>Atlantic Highlands</t>
  </si>
  <si>
    <t>Audubon</t>
  </si>
  <si>
    <t>Audubon Park</t>
  </si>
  <si>
    <t>Avalon</t>
  </si>
  <si>
    <t>Avon-by-the-Sea</t>
  </si>
  <si>
    <t>Barnegat Light</t>
  </si>
  <si>
    <t>Barrington</t>
  </si>
  <si>
    <t>Bay Head</t>
  </si>
  <si>
    <t>Beach Haven</t>
  </si>
  <si>
    <t>Beachwood</t>
  </si>
  <si>
    <t>Bellmawr</t>
  </si>
  <si>
    <t>Belmar</t>
  </si>
  <si>
    <t>Bergenfield</t>
  </si>
  <si>
    <t>Berlin</t>
  </si>
  <si>
    <t>Bernardsville</t>
  </si>
  <si>
    <t>Bloomingdale</t>
  </si>
  <si>
    <t>Bloomsbury</t>
  </si>
  <si>
    <t>Bogota</t>
  </si>
  <si>
    <t>Bound Brook</t>
  </si>
  <si>
    <t>Bradley Beach</t>
  </si>
  <si>
    <t>Branchville</t>
  </si>
  <si>
    <t>Brielle</t>
  </si>
  <si>
    <t>Brooklawn</t>
  </si>
  <si>
    <t>Buena</t>
  </si>
  <si>
    <t>Butler</t>
  </si>
  <si>
    <t>Caldwell</t>
  </si>
  <si>
    <t>Califon</t>
  </si>
  <si>
    <t>Cape May Point</t>
  </si>
  <si>
    <t>Carlstadt</t>
  </si>
  <si>
    <t>Carteret</t>
  </si>
  <si>
    <t>Chatham</t>
  </si>
  <si>
    <t>Chesilhurst</t>
  </si>
  <si>
    <t>Chester</t>
  </si>
  <si>
    <t>Clayton</t>
  </si>
  <si>
    <t>Clementon</t>
  </si>
  <si>
    <t>Cliffside Park</t>
  </si>
  <si>
    <t>Closter</t>
  </si>
  <si>
    <t>Collingswood</t>
  </si>
  <si>
    <t>Cresskill</t>
  </si>
  <si>
    <t>Deal</t>
  </si>
  <si>
    <t>Demarest</t>
  </si>
  <si>
    <t>Dumont</t>
  </si>
  <si>
    <t>Dunellen</t>
  </si>
  <si>
    <t>East Newark</t>
  </si>
  <si>
    <t>East Rutherford</t>
  </si>
  <si>
    <t>Eatontown</t>
  </si>
  <si>
    <t>Edgewater</t>
  </si>
  <si>
    <t>Elmer</t>
  </si>
  <si>
    <t>Elmwood Park</t>
  </si>
  <si>
    <t>Emerson</t>
  </si>
  <si>
    <t>Englewood Cliffs</t>
  </si>
  <si>
    <t>Englishtown</t>
  </si>
  <si>
    <t>Essex Fells</t>
  </si>
  <si>
    <t>Fair Haven</t>
  </si>
  <si>
    <t>Fair Lawn</t>
  </si>
  <si>
    <t>Fairview</t>
  </si>
  <si>
    <t>Fanwood</t>
  </si>
  <si>
    <t>Far Hills</t>
  </si>
  <si>
    <t>Farmingdale</t>
  </si>
  <si>
    <t>Fieldsboro</t>
  </si>
  <si>
    <t>Flemington</t>
  </si>
  <si>
    <t>Florham Park</t>
  </si>
  <si>
    <t>Folsom</t>
  </si>
  <si>
    <t>Fort Lee</t>
  </si>
  <si>
    <t>Franklin</t>
  </si>
  <si>
    <t>Franklin Lakes</t>
  </si>
  <si>
    <t>Freehold</t>
  </si>
  <si>
    <t>Frenchtown</t>
  </si>
  <si>
    <t>Garwood</t>
  </si>
  <si>
    <t>Gibbsboro</t>
  </si>
  <si>
    <t>Glassboro</t>
  </si>
  <si>
    <t>Glen Gardner</t>
  </si>
  <si>
    <t>Glen Ridge</t>
  </si>
  <si>
    <t>Glen Rock</t>
  </si>
  <si>
    <t>Haddon Heights</t>
  </si>
  <si>
    <t>Haddonfield</t>
  </si>
  <si>
    <t>Haledon</t>
  </si>
  <si>
    <t>Hamburg</t>
  </si>
  <si>
    <t>Hampton</t>
  </si>
  <si>
    <t>Harrington Park</t>
  </si>
  <si>
    <t>Harvey Cedars</t>
  </si>
  <si>
    <t>Hasbrouck Heights</t>
  </si>
  <si>
    <t>Haworth</t>
  </si>
  <si>
    <t>Hawthorne</t>
  </si>
  <si>
    <t>Helmetta</t>
  </si>
  <si>
    <t>High Bridge</t>
  </si>
  <si>
    <t>Highland Park</t>
  </si>
  <si>
    <t>Highlands</t>
  </si>
  <si>
    <t>Hightstown</t>
  </si>
  <si>
    <t>Hillsdale</t>
  </si>
  <si>
    <t>Hi-Nella</t>
  </si>
  <si>
    <t>Ho-Ho-Kus</t>
  </si>
  <si>
    <t>Hopatcong</t>
  </si>
  <si>
    <t>Hopewell</t>
  </si>
  <si>
    <t>Interlaken</t>
  </si>
  <si>
    <t>Island Heights</t>
  </si>
  <si>
    <t>Jamesburg</t>
  </si>
  <si>
    <t>Keansburg</t>
  </si>
  <si>
    <t>Kenilworth</t>
  </si>
  <si>
    <t>Keyport</t>
  </si>
  <si>
    <t>Kinnelon</t>
  </si>
  <si>
    <t>Lake Como</t>
  </si>
  <si>
    <t>Lakehurst</t>
  </si>
  <si>
    <t>Laurel Springs</t>
  </si>
  <si>
    <t>Lavallette</t>
  </si>
  <si>
    <t>Lawnside</t>
  </si>
  <si>
    <t>Lebanon</t>
  </si>
  <si>
    <t>Leonia</t>
  </si>
  <si>
    <t>Lincoln Park</t>
  </si>
  <si>
    <t>Lindenwold</t>
  </si>
  <si>
    <t>Little Ferry</t>
  </si>
  <si>
    <t>Little Silver</t>
  </si>
  <si>
    <t>Lodi</t>
  </si>
  <si>
    <t>Longport</t>
  </si>
  <si>
    <t>Madison</t>
  </si>
  <si>
    <t>Magnolia</t>
  </si>
  <si>
    <t>Manasquan</t>
  </si>
  <si>
    <t>Mantoloking</t>
  </si>
  <si>
    <t>Manville</t>
  </si>
  <si>
    <t>Matawan</t>
  </si>
  <si>
    <t>Maywood</t>
  </si>
  <si>
    <t>Medford Lakes</t>
  </si>
  <si>
    <t>Mendham</t>
  </si>
  <si>
    <t>Merchantville</t>
  </si>
  <si>
    <t>Metuchen</t>
  </si>
  <si>
    <t>Midland Park</t>
  </si>
  <si>
    <t>Milford</t>
  </si>
  <si>
    <t>Millstone</t>
  </si>
  <si>
    <t>Milltown</t>
  </si>
  <si>
    <t>Monmouth Beach</t>
  </si>
  <si>
    <t>Montvale</t>
  </si>
  <si>
    <t>Moonachie</t>
  </si>
  <si>
    <t>Morris Plains</t>
  </si>
  <si>
    <t>Mount Arlington</t>
  </si>
  <si>
    <t>Mount Ephraim</t>
  </si>
  <si>
    <t>Mountain Lakes</t>
  </si>
  <si>
    <t>Mountainside</t>
  </si>
  <si>
    <t>National Park</t>
  </si>
  <si>
    <t>Neptune City</t>
  </si>
  <si>
    <t>Netcong</t>
  </si>
  <si>
    <t>New Milford</t>
  </si>
  <si>
    <t>New Providence</t>
  </si>
  <si>
    <t>Newfield</t>
  </si>
  <si>
    <t>North Arlington</t>
  </si>
  <si>
    <t>North Caldwell</t>
  </si>
  <si>
    <t>North Haledon</t>
  </si>
  <si>
    <t>North Plainfield</t>
  </si>
  <si>
    <t>Northvale</t>
  </si>
  <si>
    <t>Norwood</t>
  </si>
  <si>
    <t>Oakland</t>
  </si>
  <si>
    <t>Oaklyn</t>
  </si>
  <si>
    <t>Ocean Gate</t>
  </si>
  <si>
    <t>Oceanport</t>
  </si>
  <si>
    <t>Ogdensburg</t>
  </si>
  <si>
    <t>Old Tappan</t>
  </si>
  <si>
    <t>Oradell</t>
  </si>
  <si>
    <t>Palisades Park</t>
  </si>
  <si>
    <t>Palmyra</t>
  </si>
  <si>
    <t>Paramus</t>
  </si>
  <si>
    <t>Park Ridge</t>
  </si>
  <si>
    <t>Paulsboro</t>
  </si>
  <si>
    <t>Peapack-Gladstone</t>
  </si>
  <si>
    <t>Pemberton</t>
  </si>
  <si>
    <t>Pennington</t>
  </si>
  <si>
    <t>Penns Grove</t>
  </si>
  <si>
    <t>Pine Beach</t>
  </si>
  <si>
    <t>Pine Hill</t>
  </si>
  <si>
    <t>Pitman</t>
  </si>
  <si>
    <t>Point Pleasant Beach</t>
  </si>
  <si>
    <t>Point Pleasant</t>
  </si>
  <si>
    <t>Pompton Lakes</t>
  </si>
  <si>
    <t>Prospect Park</t>
  </si>
  <si>
    <t>Ramsey</t>
  </si>
  <si>
    <t>Raritan</t>
  </si>
  <si>
    <t>Red Bank</t>
  </si>
  <si>
    <t>Ridgefield</t>
  </si>
  <si>
    <t>Ringwood</t>
  </si>
  <si>
    <t>River Edge</t>
  </si>
  <si>
    <t>Riverdale</t>
  </si>
  <si>
    <t>Riverton</t>
  </si>
  <si>
    <t>Rockaway</t>
  </si>
  <si>
    <t>Rockleigh</t>
  </si>
  <si>
    <t>Rocky Hill</t>
  </si>
  <si>
    <t>Roosevelt</t>
  </si>
  <si>
    <t>Roseland</t>
  </si>
  <si>
    <t>Roselle</t>
  </si>
  <si>
    <t>Roselle Park</t>
  </si>
  <si>
    <t>Rumson</t>
  </si>
  <si>
    <t>Runnemede</t>
  </si>
  <si>
    <t>Rutherford</t>
  </si>
  <si>
    <t>Saddle River</t>
  </si>
  <si>
    <t>Sayreville</t>
  </si>
  <si>
    <t>Sea Bright</t>
  </si>
  <si>
    <t>Sea Girt</t>
  </si>
  <si>
    <t>Seaside Heights</t>
  </si>
  <si>
    <t>Seaside Park</t>
  </si>
  <si>
    <t>Shiloh</t>
  </si>
  <si>
    <t>Ship Bottom</t>
  </si>
  <si>
    <t>Shrewsbury</t>
  </si>
  <si>
    <t>Somerdale</t>
  </si>
  <si>
    <t>Somerville</t>
  </si>
  <si>
    <t>South Bound Brook</t>
  </si>
  <si>
    <t>South Plainfield</t>
  </si>
  <si>
    <t>South River</t>
  </si>
  <si>
    <t>South Toms River</t>
  </si>
  <si>
    <t>Spotswood</t>
  </si>
  <si>
    <t>Spring Lake</t>
  </si>
  <si>
    <t>Spring Lake Heights</t>
  </si>
  <si>
    <t>Stanhope</t>
  </si>
  <si>
    <t>Stockton</t>
  </si>
  <si>
    <t>Stone Harbor</t>
  </si>
  <si>
    <t>Stratford</t>
  </si>
  <si>
    <t>Surf City</t>
  </si>
  <si>
    <t>Swedesboro</t>
  </si>
  <si>
    <t>Tavistock</t>
  </si>
  <si>
    <t>Tenafly</t>
  </si>
  <si>
    <t>Teterboro</t>
  </si>
  <si>
    <t>Tinton Falls</t>
  </si>
  <si>
    <t>Totowa</t>
  </si>
  <si>
    <t>Tuckerton</t>
  </si>
  <si>
    <t>Union Beach</t>
  </si>
  <si>
    <t>Upper Saddle River</t>
  </si>
  <si>
    <t>Victory Gardens</t>
  </si>
  <si>
    <t>Waldwick</t>
  </si>
  <si>
    <t>Wallington</t>
  </si>
  <si>
    <t>Wanaque</t>
  </si>
  <si>
    <t>Washington</t>
  </si>
  <si>
    <t>Watchung</t>
  </si>
  <si>
    <t>Wenonah</t>
  </si>
  <si>
    <t>West Cape May</t>
  </si>
  <si>
    <t>West Long Branch</t>
  </si>
  <si>
    <t>West Wildwood</t>
  </si>
  <si>
    <t>Westville</t>
  </si>
  <si>
    <t>Westwood</t>
  </si>
  <si>
    <t>Wharton</t>
  </si>
  <si>
    <t>Wildwood Crest</t>
  </si>
  <si>
    <t>Woodbine</t>
  </si>
  <si>
    <t>Woodbury Heights</t>
  </si>
  <si>
    <t>Woodcliff Lake</t>
  </si>
  <si>
    <t>Woodland Park</t>
  </si>
  <si>
    <t>Woodlynne</t>
  </si>
  <si>
    <t>Wood-Ridge</t>
  </si>
  <si>
    <t>Woodstown</t>
  </si>
  <si>
    <t>Wrightstown</t>
  </si>
  <si>
    <t>Neighboring Town Average</t>
  </si>
  <si>
    <t>Affordable Housing</t>
  </si>
  <si>
    <t>Comparable Summary</t>
  </si>
  <si>
    <t>Number of PILOTs</t>
  </si>
  <si>
    <t>826-836 MCCARTER HWY REAR</t>
  </si>
  <si>
    <t>v</t>
  </si>
  <si>
    <t>PILOT Value % of Total Assessed Value</t>
  </si>
  <si>
    <t>Taxes if Billed at PY Rate</t>
  </si>
  <si>
    <t>Crescent Commons (904/10.02)</t>
  </si>
  <si>
    <t>Crescent Commons (904/14)</t>
  </si>
  <si>
    <t>One William Street</t>
  </si>
  <si>
    <t>106 Park Avenue</t>
  </si>
  <si>
    <t>60 Bergen Avenue</t>
  </si>
  <si>
    <t>Beverly Commons</t>
  </si>
  <si>
    <t>RLS Urban Renewal</t>
  </si>
  <si>
    <t>Pathmark / EP Commons</t>
  </si>
  <si>
    <t>Barclay Chase</t>
  </si>
  <si>
    <t>Amazon</t>
  </si>
  <si>
    <t>B&amp;H Photo</t>
  </si>
  <si>
    <t>The Estaugh-Medford Leas</t>
  </si>
  <si>
    <t>Hartford Square Urban Renewal</t>
  </si>
  <si>
    <t>Mt Holly Sr Housing Pres Home</t>
  </si>
  <si>
    <t>Northampton (Regency Park)</t>
  </si>
  <si>
    <t>Springside Redev(Camuto)</t>
  </si>
  <si>
    <t>Taunton Run</t>
  </si>
  <si>
    <t>Volunteers of America</t>
  </si>
  <si>
    <t>McFarlands</t>
  </si>
  <si>
    <t>Victorian Towers</t>
  </si>
  <si>
    <t>Housing Authority of Wildwood</t>
  </si>
  <si>
    <t>Wildwood Lions Housing</t>
  </si>
  <si>
    <t>CA Villas</t>
  </si>
  <si>
    <t>Our Lady of Mt Carmel</t>
  </si>
  <si>
    <t>South Essex Urban Renewal</t>
  </si>
  <si>
    <t>The Berkeley</t>
  </si>
  <si>
    <t>Grand Central Orange Village</t>
  </si>
  <si>
    <t>Walter G Alexander Phase I</t>
  </si>
  <si>
    <t>Walter G Alexander Phase II</t>
  </si>
  <si>
    <t>Walter G Alexander Phase III</t>
  </si>
  <si>
    <t>L&amp;M Development</t>
  </si>
  <si>
    <t>Tony Galento Plaza</t>
  </si>
  <si>
    <t>Living Fountain</t>
  </si>
  <si>
    <t>Condos @ 475 S. Jefferson</t>
  </si>
  <si>
    <t>Condos @ 52 Lincoln Ave.</t>
  </si>
  <si>
    <t>The Villages of Aberdeen</t>
  </si>
  <si>
    <t>A-3 Housing</t>
  </si>
  <si>
    <t>A-3 Classrooms</t>
  </si>
  <si>
    <t>A-4 Apartments</t>
  </si>
  <si>
    <t>A-4 Retail (prorated)</t>
  </si>
  <si>
    <t>75-6 Kennedy Property Corp</t>
  </si>
  <si>
    <t>Excel Holdings (Hampton Hotel)</t>
  </si>
  <si>
    <t>Harrison Building 1</t>
  </si>
  <si>
    <t>SUPOR (Panasonic)</t>
  </si>
  <si>
    <t>Harrison Hotel 1 (Element Hotel)</t>
  </si>
  <si>
    <t>Riverpark@Harrison (Riverpark 2)</t>
  </si>
  <si>
    <t>Harrison Building 3</t>
  </si>
  <si>
    <t>Sycamore (Bergen St.)</t>
  </si>
  <si>
    <t>Block E (Building E Steel Works)</t>
  </si>
  <si>
    <t>Harrison Building 5 (Urby)</t>
  </si>
  <si>
    <t>Harrison Building 6</t>
  </si>
  <si>
    <t>Block F (Cobalt)</t>
  </si>
  <si>
    <t>One Harrison (Hornrock)</t>
  </si>
  <si>
    <t>Monroe Center (7 Seventy House)</t>
  </si>
  <si>
    <t>Avalon Bay Communities</t>
  </si>
  <si>
    <t>Parkview Towers</t>
  </si>
  <si>
    <t>Flemington Junction, LLC</t>
  </si>
  <si>
    <t>Matrix 7A Blk 41, Lot 15.012</t>
  </si>
  <si>
    <t>Matrix 7B, Blk 41, Lot 15.011</t>
  </si>
  <si>
    <t>Karen Court</t>
  </si>
  <si>
    <t>Oak Creek</t>
  </si>
  <si>
    <t>Halls Corner</t>
  </si>
  <si>
    <t>701 Main St. Seaport Ventures</t>
  </si>
  <si>
    <t>500 Main St</t>
  </si>
  <si>
    <t>707 Tenth Ave</t>
  </si>
  <si>
    <t>Affordable Housing Alliance</t>
  </si>
  <si>
    <t>Bell Works</t>
  </si>
  <si>
    <t>CommVault TF Urban Renewal LLC</t>
  </si>
  <si>
    <t>Oakland Square LLC</t>
  </si>
  <si>
    <t>River Street/Penrose</t>
  </si>
  <si>
    <t>Two River Theatrer Company</t>
  </si>
  <si>
    <t>Wesleyan Arms</t>
  </si>
  <si>
    <t>Homeless Solutions</t>
  </si>
  <si>
    <t>Toms River Senior Apartments</t>
  </si>
  <si>
    <t>MANCH SR HOUSING B100L10.02</t>
  </si>
  <si>
    <t>PresbyHomes Mnch Pines B82.09 L14.01</t>
  </si>
  <si>
    <t>Vitamin Shoppe</t>
  </si>
  <si>
    <t>Sr. Housing of Hazel Street</t>
  </si>
  <si>
    <t>Belmont Estates Urban Renewal</t>
  </si>
  <si>
    <t>Bailey Corner</t>
  </si>
  <si>
    <t>East Grand Associates URE, LLC</t>
  </si>
  <si>
    <t>ElizabethTurnpike Realty UR, LLC</t>
  </si>
  <si>
    <t>NJ DOT</t>
  </si>
  <si>
    <t>ICCL URBAN RENEWAL</t>
  </si>
  <si>
    <t>400 GRAND STREET HOUSING</t>
  </si>
  <si>
    <t>WAWA</t>
  </si>
  <si>
    <t>ROSELLE SENIOR HOUSING</t>
  </si>
  <si>
    <t>ROSELLE GOLF COURSE</t>
  </si>
  <si>
    <t>Ardagh</t>
  </si>
  <si>
    <t>Leona Morris Street</t>
  </si>
  <si>
    <t>55 Prospect</t>
  </si>
  <si>
    <t>RPM</t>
  </si>
  <si>
    <t>Hammonton Town</t>
  </si>
  <si>
    <t>Bogota Borough</t>
  </si>
  <si>
    <t>Maple Shade Borough</t>
  </si>
  <si>
    <t>Haddon Township</t>
  </si>
  <si>
    <t>Stratford Borough</t>
  </si>
  <si>
    <t>Cape May City</t>
  </si>
  <si>
    <t>Wildwood City</t>
  </si>
  <si>
    <t>Glen Ridge Borough</t>
  </si>
  <si>
    <t>Maplewood Township</t>
  </si>
  <si>
    <t>Orange City</t>
  </si>
  <si>
    <t>Greenwich Township</t>
  </si>
  <si>
    <t>Raritan Township</t>
  </si>
  <si>
    <t>Boonton Town</t>
  </si>
  <si>
    <t>North Haledon Borough</t>
  </si>
  <si>
    <t>Orange City township, Essex County</t>
  </si>
  <si>
    <t>South Jersey</t>
  </si>
  <si>
    <t>Central Jersey</t>
  </si>
  <si>
    <t>North Jersey</t>
  </si>
  <si>
    <t>PILOT Viewer</t>
  </si>
  <si>
    <t>DCA Municode</t>
  </si>
  <si>
    <t>Latest UFB Submission Year</t>
  </si>
  <si>
    <t>Summary Data by Municipality</t>
  </si>
  <si>
    <t>Raw Data from User Friendly Budgets</t>
  </si>
  <si>
    <t>Community Typology</t>
  </si>
  <si>
    <t>Atlantic Villas</t>
  </si>
  <si>
    <t>Atlantic City Dev Co</t>
  </si>
  <si>
    <t>Best of Life Park</t>
  </si>
  <si>
    <t>Town House Terrace East/West</t>
  </si>
  <si>
    <t>Elliott House</t>
  </si>
  <si>
    <t>Tennessee Green Urban Renewal</t>
  </si>
  <si>
    <t>Busby Village</t>
  </si>
  <si>
    <t>Harding Housing Assoc</t>
  </si>
  <si>
    <t>VILLAGE AT ST PETERS</t>
  </si>
  <si>
    <t>Orchard Commons (180/9.01)</t>
  </si>
  <si>
    <t>297 Palisade Avenue</t>
  </si>
  <si>
    <t>421 River Road</t>
  </si>
  <si>
    <t>Cresskill Residential Communities</t>
  </si>
  <si>
    <t>Landmark (124 Units)</t>
  </si>
  <si>
    <t>Fair Lawn Borough</t>
  </si>
  <si>
    <t>Liberty Place</t>
  </si>
  <si>
    <t>Glen Rock Borough</t>
  </si>
  <si>
    <t>Hasbrouck Heights Borough</t>
  </si>
  <si>
    <t>Devereux Treatment Center - 21 Garrison</t>
  </si>
  <si>
    <t>Spectrum</t>
  </si>
  <si>
    <t>Hillsdale Senior Housing</t>
  </si>
  <si>
    <t>NY Port Authority</t>
  </si>
  <si>
    <t>Park Ridge Transit LLC</t>
  </si>
  <si>
    <t>Rochelle Park Township</t>
  </si>
  <si>
    <t>120 Passaic Street LLC</t>
  </si>
  <si>
    <t>BCUW/Madeline Housing Part., LLC</t>
  </si>
  <si>
    <t>K Johnson Urban Renewal</t>
  </si>
  <si>
    <t>Waterfront Urban Renewal</t>
  </si>
  <si>
    <t>Quickchek Urban Renewal</t>
  </si>
  <si>
    <t>Bordentown Affordable Housing</t>
  </si>
  <si>
    <t>SAAJ Urban Renewal</t>
  </si>
  <si>
    <t>Matrix</t>
  </si>
  <si>
    <t>MCCOLLISTERS</t>
  </si>
  <si>
    <t>CLARION BLDG 1</t>
  </si>
  <si>
    <t>MATRIX</t>
  </si>
  <si>
    <t>SPRINGSIDE</t>
  </si>
  <si>
    <t>1410 Urban Renewal</t>
  </si>
  <si>
    <t>MEND (Sharp)</t>
  </si>
  <si>
    <t>B'Nai B'Rith</t>
  </si>
  <si>
    <t>Inglis House</t>
  </si>
  <si>
    <t>Renaissance Square</t>
  </si>
  <si>
    <t>Evesham Senior Apartments</t>
  </si>
  <si>
    <t>Evesham Family Appartments</t>
  </si>
  <si>
    <t>Davenport</t>
  </si>
  <si>
    <t>Oaks Integrated</t>
  </si>
  <si>
    <t>Black Creek Group</t>
  </si>
  <si>
    <t>Mansfield Township</t>
  </si>
  <si>
    <t>Margolis Phase I</t>
  </si>
  <si>
    <t>Maple Shade Mews</t>
  </si>
  <si>
    <t>Jones Road LLC % Conifer</t>
  </si>
  <si>
    <t>Creekside-ML Housing LLC</t>
  </si>
  <si>
    <t>Centerton Village Apts</t>
  </si>
  <si>
    <t>Browns Woods Apartments</t>
  </si>
  <si>
    <t>Oaks Integrated (Family Health Services)</t>
  </si>
  <si>
    <t>Westampton Logistics</t>
  </si>
  <si>
    <t>Westampton LIHTC</t>
  </si>
  <si>
    <t>Bellmawr Senior Housing</t>
  </si>
  <si>
    <t>Lonaconing Apts</t>
  </si>
  <si>
    <t>Jet Associates, LLC</t>
  </si>
  <si>
    <t>River Hayes Urban Renewal</t>
  </si>
  <si>
    <t>Carpenter's Hill</t>
  </si>
  <si>
    <t>Antioch II</t>
  </si>
  <si>
    <t>Roosevelt Manor Phase 12</t>
  </si>
  <si>
    <t>Roosevelt Manor Phase 7</t>
  </si>
  <si>
    <t>Chelton Terrace</t>
  </si>
  <si>
    <t>Chelton Terrace - Phase 9 &amp; 10</t>
  </si>
  <si>
    <t>Campbell Soup 2</t>
  </si>
  <si>
    <t>Northgate II</t>
  </si>
  <si>
    <t>Fairview Village I</t>
  </si>
  <si>
    <t>Tamarac/Ferry Station</t>
  </si>
  <si>
    <t>Roosevelt Central</t>
  </si>
  <si>
    <t>Morgan Village</t>
  </si>
  <si>
    <t>WEINBERG COMMONS</t>
  </si>
  <si>
    <t>Bnai Birth Chesilhurst House</t>
  </si>
  <si>
    <t>Albertson</t>
  </si>
  <si>
    <t>Fieldstone</t>
  </si>
  <si>
    <t>Rohrer Towers 1 - Senior Housing</t>
  </si>
  <si>
    <t>Rohrer Towers 2 - Senior Housing</t>
  </si>
  <si>
    <t>National Church's - Coles Landing</t>
  </si>
  <si>
    <t>Laurel Springs Borough</t>
  </si>
  <si>
    <t>Laurel Whitman</t>
  </si>
  <si>
    <t>Lawnside Borough</t>
  </si>
  <si>
    <t>STATION OAKS PARTNER</t>
  </si>
  <si>
    <t>AW Urban Renewal</t>
  </si>
  <si>
    <t>Fed Ex</t>
  </si>
  <si>
    <t>Haddon Pointe Apartments</t>
  </si>
  <si>
    <t>Haddon Pointe Townhomes</t>
  </si>
  <si>
    <t>Stratford Square</t>
  </si>
  <si>
    <t>Middle Township Housing Assoc, LLC</t>
  </si>
  <si>
    <t>Rio Grande Housing Partners, LLC</t>
  </si>
  <si>
    <t>Bridgeton Apartments Urban Rem</t>
  </si>
  <si>
    <t>NIA Amity Heights</t>
  </si>
  <si>
    <t>Bridgeton Redevelopment Qalicb</t>
  </si>
  <si>
    <t>Cumberland Empowerment UR</t>
  </si>
  <si>
    <t>Liverpool Estates</t>
  </si>
  <si>
    <t>Caldwell Borough</t>
  </si>
  <si>
    <t>Marian Manor</t>
  </si>
  <si>
    <t>Bakery Village</t>
  </si>
  <si>
    <t>CLPF Parkway Lofts</t>
  </si>
  <si>
    <t>SENIOR CITIZEN RESIDENCE</t>
  </si>
  <si>
    <t>BURNETT AVE RENEWAL LLC</t>
  </si>
  <si>
    <t>Montclair Township</t>
  </si>
  <si>
    <t>Lackawanna - 20 Glenridge Ave (4201/23)</t>
  </si>
  <si>
    <t>(56) Walnut Street (4308/4)</t>
  </si>
  <si>
    <t>(340) Orange Road (2904/71)</t>
  </si>
  <si>
    <t>UnionGardens - 40 Greenwood Ave (3208/37)</t>
  </si>
  <si>
    <t>Pineridge - 60 Glenridge Ave (4201/8.01)</t>
  </si>
  <si>
    <t>11 Pine Street aka 15 Pine (4201/6.01, X)</t>
  </si>
  <si>
    <t>55 Glenridge Ave (4210/21)</t>
  </si>
  <si>
    <t>Sienna - 48 S Park Residential 98 Units (2205/2 C200x-C716x)</t>
  </si>
  <si>
    <t>Residential</t>
  </si>
  <si>
    <t>North Caldwell Borough</t>
  </si>
  <si>
    <t>White Rock Urban Renewal Assoc.</t>
  </si>
  <si>
    <t>100 Metro Boulevard</t>
  </si>
  <si>
    <t>Milennium Homes</t>
  </si>
  <si>
    <t>Washington Dodd</t>
  </si>
  <si>
    <t>Harvard Printing Development</t>
  </si>
  <si>
    <t>Roseland Borough</t>
  </si>
  <si>
    <t>Roseland Commerce Park</t>
  </si>
  <si>
    <t>Southmont Foundation</t>
  </si>
  <si>
    <t>So Orange Mod Income</t>
  </si>
  <si>
    <t>So Mountain Bnai Brith</t>
  </si>
  <si>
    <t>Jespy House</t>
  </si>
  <si>
    <t>Community Health Law Proj</t>
  </si>
  <si>
    <t>Vose Ave Development Inc</t>
  </si>
  <si>
    <t>Seton Hall University</t>
  </si>
  <si>
    <t>Project Live VII, Inc</t>
  </si>
  <si>
    <t>Lcorr Gaslight</t>
  </si>
  <si>
    <t>Foundation for Juadeo Christian Studies</t>
  </si>
  <si>
    <t>South Orange Ave Prop Urban Renewal</t>
  </si>
  <si>
    <t>New Market Square Urban Renewal</t>
  </si>
  <si>
    <t>South Orange Commons III Urban Renewal</t>
  </si>
  <si>
    <t>Third &amp; Valley Urban Renewal</t>
  </si>
  <si>
    <t>The Reserve at Academy Walk</t>
  </si>
  <si>
    <t>Democrat Road Indsitrial Prop.</t>
  </si>
  <si>
    <t>Harmony AP Urban Renewal LLC</t>
  </si>
  <si>
    <t>Huff Lane AP Urban Renewal LLC</t>
  </si>
  <si>
    <t>Botto Bros Urban Renewal</t>
  </si>
  <si>
    <t>DRP-Pilot #3 Rail Rack</t>
  </si>
  <si>
    <t>JUSTIN COMMONS</t>
  </si>
  <si>
    <t>AFF. HOUSING</t>
  </si>
  <si>
    <t>SOUTH JERSEY STORAGE</t>
  </si>
  <si>
    <t>M&amp;E ASSOCIATED</t>
  </si>
  <si>
    <t>New Jersey Transit</t>
  </si>
  <si>
    <t>Millstream Apts</t>
  </si>
  <si>
    <t>Gloucester County Housing</t>
  </si>
  <si>
    <t>Washington Square</t>
  </si>
  <si>
    <t>142-1 Woodbury Mews</t>
  </si>
  <si>
    <t>Southshore Village/Post Road</t>
  </si>
  <si>
    <t>PSIP</t>
  </si>
  <si>
    <t>230-250 Avenue E</t>
  </si>
  <si>
    <t>160 East 22nd Street</t>
  </si>
  <si>
    <t>190 West 54th Street</t>
  </si>
  <si>
    <t>Benjamin Harris GEO</t>
  </si>
  <si>
    <t>Dey &amp; Bergen</t>
  </si>
  <si>
    <t>Post River Road Urban Renewal</t>
  </si>
  <si>
    <t>Secaucus Housing Authority</t>
  </si>
  <si>
    <t>Roseland Building 11</t>
  </si>
  <si>
    <t>XS Hotel Urban Renewal Assoc</t>
  </si>
  <si>
    <t>Housing Authority (5 Parcels)</t>
  </si>
  <si>
    <t>Hartz -1500 Harbor Blvd</t>
  </si>
  <si>
    <t>Hartz Whole Food</t>
  </si>
  <si>
    <t>9 Ave at Port Imperial</t>
  </si>
  <si>
    <t>Clinton Township</t>
  </si>
  <si>
    <t>Readington Township</t>
  </si>
  <si>
    <t>Van Horne Senior Housing</t>
  </si>
  <si>
    <t>NJ Water Supply Authority</t>
  </si>
  <si>
    <t>American Metro</t>
  </si>
  <si>
    <t>Alvin Gersben Towers</t>
  </si>
  <si>
    <t>Mccorstin Square</t>
  </si>
  <si>
    <t>RWJ</t>
  </si>
  <si>
    <t>Project Freedom 78/10.04</t>
  </si>
  <si>
    <t>Toll Brothers</t>
  </si>
  <si>
    <t>39 Edgeboro Road</t>
  </si>
  <si>
    <t>Federal Business Center</t>
  </si>
  <si>
    <t>MidMarket Urban Renewal</t>
  </si>
  <si>
    <t>RG Middlesex, LLC</t>
  </si>
  <si>
    <t>Middlesex Residential Urban Renewal, LLC</t>
  </si>
  <si>
    <t>ARISA REALTY</t>
  </si>
  <si>
    <t>14D VAN DYKE</t>
  </si>
  <si>
    <t>FRENCH STREET UR (I)</t>
  </si>
  <si>
    <t>GATEWAY / THE VUE APTS</t>
  </si>
  <si>
    <t>GATEWAY B&amp;N (RUTGERS)</t>
  </si>
  <si>
    <t>HIGHLANDS / PLAZA SQUARE</t>
  </si>
  <si>
    <t>HUNGARIA / MAGYAR BANK</t>
  </si>
  <si>
    <t>MATRIX - THE QUINCY</t>
  </si>
  <si>
    <t>NB HOMES/HOPE MANOR</t>
  </si>
  <si>
    <t>NB HOMES/HOPE MANOR (C)</t>
  </si>
  <si>
    <t>PROVIDENCE SQUARE I</t>
  </si>
  <si>
    <t>RIVERSIDE UR (APTS)</t>
  </si>
  <si>
    <t>SKYLINE TOWER</t>
  </si>
  <si>
    <t>THE STANDARD</t>
  </si>
  <si>
    <t>THE VERVE</t>
  </si>
  <si>
    <t>North Brunswick UAW Housing</t>
  </si>
  <si>
    <t>Kings Plaza</t>
  </si>
  <si>
    <t>Adult Day Care</t>
  </si>
  <si>
    <t>Child Day Care</t>
  </si>
  <si>
    <t>The Place at Plainsboro</t>
  </si>
  <si>
    <t>South Amboy Housing Authority</t>
  </si>
  <si>
    <t>Car Sense</t>
  </si>
  <si>
    <t>Gredel Properties, Inc</t>
  </si>
  <si>
    <t>Arizona Iced Tea</t>
  </si>
  <si>
    <t>Tilcon Woodbridge</t>
  </si>
  <si>
    <t>CPV Shore</t>
  </si>
  <si>
    <t>Wakefern Food Corp.</t>
  </si>
  <si>
    <t>FedEx</t>
  </si>
  <si>
    <t>The Grand at Metro Park - SAMTD</t>
  </si>
  <si>
    <t>Marriott Renaissance</t>
  </si>
  <si>
    <t>Kona Grill</t>
  </si>
  <si>
    <t>Quality Way Urban Renewal</t>
  </si>
  <si>
    <t>Falcon Point</t>
  </si>
  <si>
    <t>PSEG Fossil</t>
  </si>
  <si>
    <t>Station Village</t>
  </si>
  <si>
    <t>Duke Realty</t>
  </si>
  <si>
    <t>BTC Paddock</t>
  </si>
  <si>
    <t>1500 Rahway Avenue</t>
  </si>
  <si>
    <t>1400 Rahway Avenue</t>
  </si>
  <si>
    <t>Blair SG 2 - 215 Blair</t>
  </si>
  <si>
    <t>Blair SG 1 - 191 Blair</t>
  </si>
  <si>
    <t>IPT Avenel</t>
  </si>
  <si>
    <t>KTR/Amazon</t>
  </si>
  <si>
    <t>Preferred Freezer</t>
  </si>
  <si>
    <t>Prologis 1001/1003</t>
  </si>
  <si>
    <t>Prologis 1005</t>
  </si>
  <si>
    <t>Prologis 1009</t>
  </si>
  <si>
    <t>Prologis 1115</t>
  </si>
  <si>
    <t>Boston Way</t>
  </si>
  <si>
    <t>Kershaw Commons c/o Region Dev.</t>
  </si>
  <si>
    <t>Wemrock Senior Living</t>
  </si>
  <si>
    <t>Howell Sr Citizens Housing LP</t>
  </si>
  <si>
    <t>Howell Family Apartments</t>
  </si>
  <si>
    <t>Heritage Village</t>
  </si>
  <si>
    <t>Silver Vista</t>
  </si>
  <si>
    <t>Winding Ridge</t>
  </si>
  <si>
    <t>Poplar Village, LLC</t>
  </si>
  <si>
    <t>Heritage Village at Ocean LLC</t>
  </si>
  <si>
    <t>Heritage Village at Oakhurst LLC</t>
  </si>
  <si>
    <t>Cindy Lane Family Ventures, LLC</t>
  </si>
  <si>
    <t>Meridian Housing &amp; Rehabilitation</t>
  </si>
  <si>
    <t>Mews at Collingwood</t>
  </si>
  <si>
    <t>New Bedford Apts. (Spr. Lake Vil.)</t>
  </si>
  <si>
    <t>Boonton Urban Renewal, LLC</t>
  </si>
  <si>
    <t>Millpond Towers</t>
  </si>
  <si>
    <t>Nat'l Church Residence of Jefferson</t>
  </si>
  <si>
    <t>AVIDD Community Services of NJ</t>
  </si>
  <si>
    <t>Montville Township</t>
  </si>
  <si>
    <t>Lennar Colgate Urban Renewal</t>
  </si>
  <si>
    <t>Lacey Family @ Cornerstone</t>
  </si>
  <si>
    <t>Lacey 2 @ Cornerstone</t>
  </si>
  <si>
    <t>Tower 2 Equity Urban Renewal, LLC
311 Boulevard of Americas
Block 961 Lot 2.11</t>
  </si>
  <si>
    <t>Plumsted Township</t>
  </si>
  <si>
    <t>Seaside Heights Borough</t>
  </si>
  <si>
    <t>Ocean Club</t>
  </si>
  <si>
    <t>Best Buy, Pet Smart &amp; Dick's</t>
  </si>
  <si>
    <t>Stafford Senior Apartments</t>
  </si>
  <si>
    <t>Matress Warehouse</t>
  </si>
  <si>
    <t>BARNEGAT SENIOR APTS</t>
  </si>
  <si>
    <t>Jersey City Two, LLC</t>
  </si>
  <si>
    <t>Paterson City</t>
  </si>
  <si>
    <t>GOVERNOR TOWERS - I-III</t>
  </si>
  <si>
    <t>SENIORS TOWER PATERSON</t>
  </si>
  <si>
    <t>RIESE-MADISON PARK</t>
  </si>
  <si>
    <t>JACKSON SLATER/MARTIN DEPORRES</t>
  </si>
  <si>
    <t>MADISON AVE APTS</t>
  </si>
  <si>
    <t>PATERSON HOUSING AUTH</t>
  </si>
  <si>
    <t>Wayne Township</t>
  </si>
  <si>
    <t>37000-82 Summer Hill</t>
  </si>
  <si>
    <t>1204-17 Runnymede - Sisco Village</t>
  </si>
  <si>
    <t>1215-1 Preakness Common</t>
  </si>
  <si>
    <t>West Milford Township</t>
  </si>
  <si>
    <t>WM Shopping Plaza Urb Ren LLC</t>
  </si>
  <si>
    <t>Lincoln Hill Urban Renewal LP</t>
  </si>
  <si>
    <t>Matrix Gateway PK Venture 1 Urban</t>
  </si>
  <si>
    <t>MGBPE Urban Renewal Lot 64 LLC</t>
  </si>
  <si>
    <t>GHM Pennsville Urban Renewal LLC</t>
  </si>
  <si>
    <t>Pennsville Urban Renewal (Wawa)</t>
  </si>
  <si>
    <t>Senior Village Block 53 Lot 15</t>
  </si>
  <si>
    <t>Queensgate</t>
  </si>
  <si>
    <t>Raritan Borough</t>
  </si>
  <si>
    <t>SOMERVILLE TOWN CENTER JSM</t>
  </si>
  <si>
    <t>COBALT</t>
  </si>
  <si>
    <t>6 NORTH DOUGHTY</t>
  </si>
  <si>
    <t>SOMA</t>
  </si>
  <si>
    <t>CANAL CROSSING</t>
  </si>
  <si>
    <t>RIVERBROOK WALK</t>
  </si>
  <si>
    <t>Newton Housing Auth-Liberty Tower</t>
  </si>
  <si>
    <t>Sussex County Community College</t>
  </si>
  <si>
    <t>Atlantic Health NMH</t>
  </si>
  <si>
    <t>Cranford Township</t>
  </si>
  <si>
    <t>Birchwood</t>
  </si>
  <si>
    <t>Lot 1180 Associates UR, LLC</t>
  </si>
  <si>
    <t>Garguiulo Urban Renewal</t>
  </si>
  <si>
    <t>North Broad Auto</t>
  </si>
  <si>
    <t>Morris Linden Aiport Urban</t>
  </si>
  <si>
    <t>Phillips 66 Polyproplene Plant</t>
  </si>
  <si>
    <t>Linden Senior Housing E. St George</t>
  </si>
  <si>
    <t>St. Elizabeth Apartments</t>
  </si>
  <si>
    <t>JTG Mongil Towers</t>
  </si>
  <si>
    <t>Linden Logistics Advanced Greek</t>
  </si>
  <si>
    <t>Citivillage St. George VVR</t>
  </si>
  <si>
    <t>Netherwood</t>
  </si>
  <si>
    <t>Cedarbrook</t>
  </si>
  <si>
    <t>Liberty Village</t>
  </si>
  <si>
    <t>Allen Young</t>
  </si>
  <si>
    <t>Plainfield Housing Authority</t>
  </si>
  <si>
    <t>Covenant Housing Corp</t>
  </si>
  <si>
    <t>Teppers - Horizon</t>
  </si>
  <si>
    <t>Park Madison/AST Park Madison</t>
  </si>
  <si>
    <t>Teppers - Bogart</t>
  </si>
  <si>
    <t>South Second St Development</t>
  </si>
  <si>
    <t>Plainfield Ave - Youth Center</t>
  </si>
  <si>
    <t>Quinn/Sleepy Hollow</t>
  </si>
  <si>
    <t>Lafayette</t>
  </si>
  <si>
    <t>Lower Essex St</t>
  </si>
  <si>
    <t>Meyers Residence</t>
  </si>
  <si>
    <t>Water's Edge</t>
  </si>
  <si>
    <t>Reva</t>
  </si>
  <si>
    <t>Artists Housing</t>
  </si>
  <si>
    <t>EAST 1ST AVE STORAGE</t>
  </si>
  <si>
    <t>Roselle Park Borough</t>
  </si>
  <si>
    <t>American Landmark</t>
  </si>
  <si>
    <t>1011 Morris Avenue</t>
  </si>
  <si>
    <t>PR I-78 - Building 3</t>
  </si>
  <si>
    <t>PR I-78 - Building 5</t>
  </si>
  <si>
    <t>PR I-78 - Building 6</t>
  </si>
  <si>
    <t>UEZ 5 Year</t>
  </si>
  <si>
    <t>(A)Titan/Panatoni/KTR(705/2.01x)</t>
  </si>
  <si>
    <t>Extra Space Storage-(5601/10)</t>
  </si>
  <si>
    <t>Kaplan</t>
  </si>
  <si>
    <t>1500-1600 Blair Rd</t>
  </si>
  <si>
    <t>180-182 Roosevelt</t>
  </si>
  <si>
    <t>29 Washington Ave</t>
  </si>
  <si>
    <t>PILOT-Cove on the Bay</t>
  </si>
  <si>
    <t>45 Market (vertical)</t>
  </si>
  <si>
    <t>Seaside Senior Apartments</t>
  </si>
  <si>
    <t>Branch Village - Phase III</t>
  </si>
  <si>
    <t>Tri-County Comm Action Agency</t>
  </si>
  <si>
    <t>North Brunswick Township</t>
  </si>
  <si>
    <t>Woodbridge Township</t>
  </si>
  <si>
    <t>Development LLC</t>
  </si>
  <si>
    <t>South Jersey Gas (Block 18 Lot 1)</t>
  </si>
  <si>
    <t>Egg Harbor Associates, LLC</t>
  </si>
  <si>
    <t>Seaview Corporate Park Ltd (Mavis Discount Tires)</t>
  </si>
  <si>
    <t>Atlanticare Health Svcs (Bldg 1200)</t>
  </si>
  <si>
    <t>English Creek Equities(Royal Farms)</t>
  </si>
  <si>
    <t>JSM Properties. LLC</t>
  </si>
  <si>
    <t>Brysco Enterprises LLC</t>
  </si>
  <si>
    <t>AMI BHP Realty, LLC</t>
  </si>
  <si>
    <t>Barrett Urban Renewal LLC</t>
  </si>
  <si>
    <t>Marriott Fairfield Inn</t>
  </si>
  <si>
    <t>Pyramid Healthcare Inc.</t>
  </si>
  <si>
    <t>Kramer BeverageReal Estate LLC</t>
  </si>
  <si>
    <t>Cebak St. (1708/1)</t>
  </si>
  <si>
    <t>230 W Crescent (1005/3.01)</t>
  </si>
  <si>
    <t>6 Madison Ave Assoc LLC</t>
  </si>
  <si>
    <t>NJ Meadowlands Comm (NJSEA)</t>
  </si>
  <si>
    <t>Giants Training Facility</t>
  </si>
  <si>
    <t>38 COAH Associates LLC</t>
  </si>
  <si>
    <t>Edgewater Housing Associates Urban</t>
  </si>
  <si>
    <t>Edgewater Residential Communities LLC</t>
  </si>
  <si>
    <t>45 River Road Urban Renewal Associates</t>
  </si>
  <si>
    <t>Bob Gordon Senior Living</t>
  </si>
  <si>
    <t>Harry Hotlje House</t>
  </si>
  <si>
    <t>Mediterranean House</t>
  </si>
  <si>
    <t>The Modern</t>
  </si>
  <si>
    <t>The Pinnacle</t>
  </si>
  <si>
    <t>KENMORE PLACE LLC</t>
  </si>
  <si>
    <t>150 River St Phase A</t>
  </si>
  <si>
    <t>150 River St. Phase B</t>
  </si>
  <si>
    <t>Midtown Bridge</t>
  </si>
  <si>
    <t>Anderson St. (Block 419)</t>
  </si>
  <si>
    <t>Inc.; Jewish Home Assisted Living</t>
  </si>
  <si>
    <t>Jewish Home and Rehab Center</t>
  </si>
  <si>
    <t>Clare Estates</t>
  </si>
  <si>
    <t>VOA Waterfront Urban Renewal</t>
  </si>
  <si>
    <t>Peron Pearl Urban Renewal LLC</t>
  </si>
  <si>
    <t>Burlington City Aff Housing (Ingeram</t>
  </si>
  <si>
    <t>Burlington Housing Authority:</t>
  </si>
  <si>
    <t>New Plan Cinnaminson Urban Renewal LLC</t>
  </si>
  <si>
    <t>Twin Oaks Community Service</t>
  </si>
  <si>
    <t>Lumberton Fam Apts Urban Renewal</t>
  </si>
  <si>
    <t>Acacia-Lumberton Apts</t>
  </si>
  <si>
    <t>Margolis Phase II</t>
  </si>
  <si>
    <t>Medford Commons % Ingerman</t>
  </si>
  <si>
    <t>Ethel Lawrence I</t>
  </si>
  <si>
    <t>Ethel Lawrence II</t>
  </si>
  <si>
    <t>Ethel Lawrence III</t>
  </si>
  <si>
    <t>Willingboro Town Cent.Ren.North,LLC</t>
  </si>
  <si>
    <t>Willingboro Town Cent.Ren.Sears,LLC</t>
  </si>
  <si>
    <t>Willingboro Retail Urban Renewal</t>
  </si>
  <si>
    <t>Campbell Urban Renewal</t>
  </si>
  <si>
    <t>Antioch Manor I</t>
  </si>
  <si>
    <t>Branch Village - Midrise</t>
  </si>
  <si>
    <t>Branch Village - Townhomes</t>
  </si>
  <si>
    <t>Branch Village - Phase IV</t>
  </si>
  <si>
    <t>Center for Family Services</t>
  </si>
  <si>
    <t>Cooper Plaza Historic Homes</t>
  </si>
  <si>
    <t>Fairview Village II</t>
  </si>
  <si>
    <t>Ferry Manor</t>
  </si>
  <si>
    <t>Ferry Terminal Building</t>
  </si>
  <si>
    <t>Vesta/Everett Gardens</t>
  </si>
  <si>
    <t>Crestbury Apartments</t>
  </si>
  <si>
    <t>North Camden Land Trust</t>
  </si>
  <si>
    <t>Market Fair Urban Renewal</t>
  </si>
  <si>
    <t>EVAN FRANCIS</t>
  </si>
  <si>
    <t>Lincoln Commons</t>
  </si>
  <si>
    <t>Haddon Heights Senior Citizen</t>
  </si>
  <si>
    <t>Stanfill Towers</t>
  </si>
  <si>
    <t>Mt Ephraim Senior Housing</t>
  </si>
  <si>
    <t>THE MANSIONS LIMITED PARTNERSHIP</t>
  </si>
  <si>
    <t>LINDENWOLD PH LP (PH GARDENS)</t>
  </si>
  <si>
    <t>PILOT - 608 MILL A</t>
  </si>
  <si>
    <t>PILOT - 608 MILL B</t>
  </si>
  <si>
    <t>PILOT - 11D FRANKLIN</t>
  </si>
  <si>
    <t>PILOT - BELMONT</t>
  </si>
  <si>
    <t>Six Points (Farrand)</t>
  </si>
  <si>
    <t>125 SHS Urban Ren.</t>
  </si>
  <si>
    <t>129 Halsted Urban Ren.</t>
  </si>
  <si>
    <t>315 Urban Ren.</t>
  </si>
  <si>
    <t>352 William Street Urban Ren.</t>
  </si>
  <si>
    <t>475 William Urban Ren.</t>
  </si>
  <si>
    <t>582 Central Avenue Urban Ren.</t>
  </si>
  <si>
    <t>715 Park Avenue East Urban Ren.</t>
  </si>
  <si>
    <t>725 Park Ave.</t>
  </si>
  <si>
    <t>742 Park EO Urban Ren.</t>
  </si>
  <si>
    <t>Burnett Walnut Corp</t>
  </si>
  <si>
    <t>CNP2 LLC</t>
  </si>
  <si>
    <t>Dr. King Plaza Urban Renewal I</t>
  </si>
  <si>
    <t>CLARUS</t>
  </si>
  <si>
    <t>829 18th Avenue</t>
  </si>
  <si>
    <t>235-241 Munn Avenue</t>
  </si>
  <si>
    <t>Irvington Seniors UR</t>
  </si>
  <si>
    <t>Irvington UAW Housing</t>
  </si>
  <si>
    <t>CB Berkely Urban Renewal</t>
  </si>
  <si>
    <t>794 Grove Street</t>
  </si>
  <si>
    <t>534 Lyons Ave</t>
  </si>
  <si>
    <t>PBR Urban Renewal</t>
  </si>
  <si>
    <t>HillTop Parnters Urban Renewal</t>
  </si>
  <si>
    <t>863 18th Avenue</t>
  </si>
  <si>
    <t>885 18th Ave Urban Renewal</t>
  </si>
  <si>
    <t>875 18th Ave</t>
  </si>
  <si>
    <t>AVALON BAY URBAN RENEWAL</t>
  </si>
  <si>
    <t>DCH MAP - Orange Garage (1404/18 Qual X)</t>
  </si>
  <si>
    <t>Herod Development-48 S Park (2205/2 C0100XX)</t>
  </si>
  <si>
    <t>Centro Verde (1404/11 Qual X &amp; 13 Qual X)</t>
  </si>
  <si>
    <t>Brep II Wellmont ( 3105/1.01 Qual X )</t>
  </si>
  <si>
    <t>Hackensack Meridian Med School</t>
  </si>
  <si>
    <t>200 Metro Boulevard</t>
  </si>
  <si>
    <t>St. Barnabas</t>
  </si>
  <si>
    <t>DGP Urban Renewal Prism CP</t>
  </si>
  <si>
    <t>Valley Rd Res Urban Renewal LLC</t>
  </si>
  <si>
    <t>DRP- Pilot #1 Cavern</t>
  </si>
  <si>
    <t>DRP- Pilot#2 Wharf</t>
  </si>
  <si>
    <t>Elwyn NJ</t>
  </si>
  <si>
    <t>Center Square Partners</t>
  </si>
  <si>
    <t>Liberty Commodore Urban Renewal</t>
  </si>
  <si>
    <t>Senior Horizons of Bayonne</t>
  </si>
  <si>
    <t>Costco-PILOT</t>
  </si>
  <si>
    <t>Barnabas Bayonne</t>
  </si>
  <si>
    <t>Bayonne Energy Center 1,2</t>
  </si>
  <si>
    <t>195 East 22nd Street</t>
  </si>
  <si>
    <t>Silklofts</t>
  </si>
  <si>
    <t>Tagliarini Building</t>
  </si>
  <si>
    <t>Port Authority</t>
  </si>
  <si>
    <t>Port Authority/Workbench</t>
  </si>
  <si>
    <t>Global Auto Marine Terminal</t>
  </si>
  <si>
    <t>Port Authority of NY and NJ</t>
  </si>
  <si>
    <t>Bayonne Bay Developer UR</t>
  </si>
  <si>
    <t>North Street Properties</t>
  </si>
  <si>
    <t>Bayonne 19th Street UR</t>
  </si>
  <si>
    <t>662 Avenue C</t>
  </si>
  <si>
    <t>Hobart Housing</t>
  </si>
  <si>
    <t>MHP 222 Avenue E UR</t>
  </si>
  <si>
    <t>Accordia</t>
  </si>
  <si>
    <t>Building 4</t>
  </si>
  <si>
    <t>BRAMHALL AVENUE URBAN REN</t>
  </si>
  <si>
    <t>AHM HOUSING ASSOCIATES IV</t>
  </si>
  <si>
    <t>Fraternity</t>
  </si>
  <si>
    <t>Secaucus Riverside-Pirhl</t>
  </si>
  <si>
    <t>PILOT-Harper-100 Park Ave</t>
  </si>
  <si>
    <t>HOLY ROSARY</t>
  </si>
  <si>
    <t>UNION PLAZA</t>
  </si>
  <si>
    <t>MONASTERY</t>
  </si>
  <si>
    <t>HORIZON HEIGHTS</t>
  </si>
  <si>
    <t>PALISADE URBAN</t>
  </si>
  <si>
    <t>Hartz- 800 Harbor Blvd</t>
  </si>
  <si>
    <t>Roseland Building 8/9</t>
  </si>
  <si>
    <t>Beaver Brook Urban Renewal</t>
  </si>
  <si>
    <t>RELY PROPERTIES</t>
  </si>
  <si>
    <t>BIRMINGHAM GARDENS</t>
  </si>
  <si>
    <t>THE POINT</t>
  </si>
  <si>
    <t>PARK PLACE</t>
  </si>
  <si>
    <t>SERV PROPERTIES</t>
  </si>
  <si>
    <t>HOMES BY TLC</t>
  </si>
  <si>
    <t>Menlo Manor Preservation</t>
  </si>
  <si>
    <t>Edison Housing Authority</t>
  </si>
  <si>
    <t>Greenwood East Preservation</t>
  </si>
  <si>
    <t>Greenwood Preservation LP</t>
  </si>
  <si>
    <t>Roosevelpt Hospital - Pennrose</t>
  </si>
  <si>
    <t>Camp Kilmer A</t>
  </si>
  <si>
    <t>Camp Kilmer B</t>
  </si>
  <si>
    <t>RF Edison - Amazon</t>
  </si>
  <si>
    <t>Highland Park Housing Authorituy</t>
  </si>
  <si>
    <t>31 River Road</t>
  </si>
  <si>
    <t>HVRS Metuchen Preservation LLC</t>
  </si>
  <si>
    <t>CP Middlesex, LLC</t>
  </si>
  <si>
    <t>PA Housing Auth (willow pond)</t>
  </si>
  <si>
    <t>PA Housing Auth (parkview)</t>
  </si>
  <si>
    <t>Bridge</t>
  </si>
  <si>
    <t>225 Elm St.</t>
  </si>
  <si>
    <t>100 Ridge Road Project</t>
  </si>
  <si>
    <t>200 Ridge Road Project</t>
  </si>
  <si>
    <t>300 Ridge Road Project</t>
  </si>
  <si>
    <t>400 Ridge Road Project</t>
  </si>
  <si>
    <t>600 Ridge Road Project</t>
  </si>
  <si>
    <t>2 Turner Drive Project</t>
  </si>
  <si>
    <t>Rivendell Meadows Project</t>
  </si>
  <si>
    <t>10 Sterling Drive Project</t>
  </si>
  <si>
    <t>IPT Piscataway Project</t>
  </si>
  <si>
    <t>800 Centennial Project</t>
  </si>
  <si>
    <t>150 Old New Brunswick Ave</t>
  </si>
  <si>
    <t>330 South Randolpsville Ave</t>
  </si>
  <si>
    <t>Assisted Living</t>
  </si>
  <si>
    <t>Senior Rental Community</t>
  </si>
  <si>
    <t>Aes Red Oak LLC</t>
  </si>
  <si>
    <t>Neptune Urban Renewal</t>
  </si>
  <si>
    <t>Woodmont/Bayside Cove</t>
  </si>
  <si>
    <t>SAMboy Partners (Station Bay)</t>
  </si>
  <si>
    <t>Woodmere Senior Housing</t>
  </si>
  <si>
    <t>Arlington Avenue Senior Housing</t>
  </si>
  <si>
    <t>NJ Assoc of Deaf and Blinc Inc.</t>
  </si>
  <si>
    <t>WIP Hopelawn Urban Renewal</t>
  </si>
  <si>
    <t>200 Wood Avenue South LLC</t>
  </si>
  <si>
    <t>100 Drury (Holly House)</t>
  </si>
  <si>
    <t>Michaels' Group (Renaissance)</t>
  </si>
  <si>
    <t>APNJ Apts.</t>
  </si>
  <si>
    <t>Griffin</t>
  </si>
  <si>
    <t>The Monroe</t>
  </si>
  <si>
    <t>The Cove</t>
  </si>
  <si>
    <t>Vive</t>
  </si>
  <si>
    <t>Asbury Ocean Club (Hotel)</t>
  </si>
  <si>
    <t>Asbury Ocean Club (Parking)</t>
  </si>
  <si>
    <t>Asbury Ocean Club (Residenial)</t>
  </si>
  <si>
    <t>The Asbury Hotel</t>
  </si>
  <si>
    <t>Rugmill Development</t>
  </si>
  <si>
    <t>Toll Regency 55+ Townhomes</t>
  </si>
  <si>
    <t>BAL Howell LLC (Brandywine)</t>
  </si>
  <si>
    <t>Presbyterian Homes at Howell</t>
  </si>
  <si>
    <t>Howell Specialty Housing</t>
  </si>
  <si>
    <t>Bethnay Manor Urban Renewal</t>
  </si>
  <si>
    <t>Minnisink Village</t>
  </si>
  <si>
    <t>Aberdeen Plaza Station UR</t>
  </si>
  <si>
    <t>GlassWorks</t>
  </si>
  <si>
    <t>HMFA - Glassworks</t>
  </si>
  <si>
    <t>RPM Senior Housing</t>
  </si>
  <si>
    <t>BAYSHORE VILLAGE, LLC</t>
  </si>
  <si>
    <t>CHAPEL HILL</t>
  </si>
  <si>
    <t>DANIEL TOWERS</t>
  </si>
  <si>
    <t>TOMASO PLAZA</t>
  </si>
  <si>
    <t>E&amp;N CONSTRUCTION</t>
  </si>
  <si>
    <t>CONIFER VILLAGE</t>
  </si>
  <si>
    <t>LUFTMAN PAVILION</t>
  </si>
  <si>
    <t>LUFTMAN TOWERS</t>
  </si>
  <si>
    <t>MSKCC PROPERTIES, LLC</t>
  </si>
  <si>
    <t>Tinton Falls Veteran Housing</t>
  </si>
  <si>
    <t>Oceanport Urban Renewal</t>
  </si>
  <si>
    <t>KKF University</t>
  </si>
  <si>
    <t>Allaire Crossing (Wall Sr. Citizen)</t>
  </si>
  <si>
    <t>Allenwood Terrace</t>
  </si>
  <si>
    <t>KRE/Mark Built</t>
  </si>
  <si>
    <t>Avalon Bay - Construction Phase</t>
  </si>
  <si>
    <t>Mill creek - ConstructionPhase</t>
  </si>
  <si>
    <t>Abiding Peave</t>
  </si>
  <si>
    <t>Marveland Crescent</t>
  </si>
  <si>
    <t>Toms River Crescent</t>
  </si>
  <si>
    <t>Presby at Dover</t>
  </si>
  <si>
    <t>Cox Cro Urb</t>
  </si>
  <si>
    <t>TR LIHTC</t>
  </si>
  <si>
    <t>Meadow Greens</t>
  </si>
  <si>
    <t>Highland Plaza</t>
  </si>
  <si>
    <t>WINDSOR CRESCENT LLC</t>
  </si>
  <si>
    <t>Herritage Village @ Seabrease</t>
  </si>
  <si>
    <t>Avenue of the States Urban Renewal
1776 Avenue of the States
Block 961, Lot 2.03</t>
  </si>
  <si>
    <t>CBRC Holdings Urban Renewal, LLC
700 Cedarbridge Avenue
Block 961.02 Lot 1.04</t>
  </si>
  <si>
    <t>Avenue of the States R Urban Renewal
1797 Avenue of the States
Block 961.02, Lot 1.05</t>
  </si>
  <si>
    <t>Cedarbridge Office Urban Renewal
300 Boulevard of Americas
 Block 961.01 , Lot 4</t>
  </si>
  <si>
    <t>Cedarbridge Equity Urban Renewal
211 Boulevard of America
Block 961, Lot 2.05</t>
  </si>
  <si>
    <t>Erez Holdings
100 Boulevard of Americas
Block 961.01, Lot 2.06</t>
  </si>
  <si>
    <t>Ocean Care Realty Urban Renewal
200 Boulevard of Americas
Block 961.01, Lot 2.05</t>
  </si>
  <si>
    <t>Cornerstone Equities Urban Renewal, 
1500 Avenue of the States
Block 961, Lot 2.09</t>
  </si>
  <si>
    <t>Manchester Whiting Sr Housing B 83.01 L 7.03</t>
  </si>
  <si>
    <t>Redevlopement Project</t>
  </si>
  <si>
    <t>Manahawkin Family Apartments</t>
  </si>
  <si>
    <t>WHISPERING HILLS</t>
  </si>
  <si>
    <t>LAUREL OAKS 1</t>
  </si>
  <si>
    <t>Clifton Main Mews LLC</t>
  </si>
  <si>
    <t>Sr.Housing -Regan Development</t>
  </si>
  <si>
    <t>Horizon II, LLC</t>
  </si>
  <si>
    <t>Horizon III, LLC</t>
  </si>
  <si>
    <t>Clifton Sr. Citizen Housing</t>
  </si>
  <si>
    <t>Sr Properties Mgmt LLC</t>
  </si>
  <si>
    <t>Isabealla Street Urban Renewal</t>
  </si>
  <si>
    <t>Kingsland St Urban Renewal</t>
  </si>
  <si>
    <t>920 Belmont Avenue</t>
  </si>
  <si>
    <t>Block 9 - Lot 3</t>
  </si>
  <si>
    <t>Gateway Park Urban Renewal Assoc</t>
  </si>
  <si>
    <t>MGBPE Urban Renewal Lot 63 LLC</t>
  </si>
  <si>
    <t>Penns Village Apartments</t>
  </si>
  <si>
    <t>Kent Avenue</t>
  </si>
  <si>
    <t>Carpenter Street Phase 1 &amp; 2</t>
  </si>
  <si>
    <t>Kast - US4 Realty</t>
  </si>
  <si>
    <t>Harding Highway - Omni</t>
  </si>
  <si>
    <t>Pluckemin Park PILOT Program</t>
  </si>
  <si>
    <t>Meridia Main Station</t>
  </si>
  <si>
    <t>Ridge 1</t>
  </si>
  <si>
    <t>The Moringhs</t>
  </si>
  <si>
    <t>The Mosaic</t>
  </si>
  <si>
    <t>Meridia Self Storage</t>
  </si>
  <si>
    <t>Branchburg Senior Apt</t>
  </si>
  <si>
    <t>Berry St Urban Renewal</t>
  </si>
  <si>
    <t>Franklin Blvd Comm Urban Renewal</t>
  </si>
  <si>
    <t>Voorhees Station</t>
  </si>
  <si>
    <t>Prebyterian/Springpoint Sr. Home At Franklin</t>
  </si>
  <si>
    <t>Genesis FBCCDC Somerset Senior:Franklin</t>
  </si>
  <si>
    <t>Montgomery Crossing</t>
  </si>
  <si>
    <t>Raritan Urban Renewal-Block 81</t>
  </si>
  <si>
    <t>46 MAIN ST - DESAPIO</t>
  </si>
  <si>
    <t>DAVENPORT</t>
  </si>
  <si>
    <t>*STATION HOUSE</t>
  </si>
  <si>
    <t>*PARC VIEW</t>
  </si>
  <si>
    <t>*AVALON BAY</t>
  </si>
  <si>
    <t>*PULTE HOMES</t>
  </si>
  <si>
    <t>Warren Crossing</t>
  </si>
  <si>
    <t>190 Union Redevelopment UR, LLC</t>
  </si>
  <si>
    <t>E'Port Family Homes UR, LP</t>
  </si>
  <si>
    <t>Fleet 1029 Newark Ave UR, LLC</t>
  </si>
  <si>
    <t>Elite Phase I</t>
  </si>
  <si>
    <t>Station Square</t>
  </si>
  <si>
    <t>South Ave Urban Renewal</t>
  </si>
  <si>
    <t>Meridia Lifestyles I S. Wood Avenue</t>
  </si>
  <si>
    <t>DC Hospitality 1900 E. Linden Ave</t>
  </si>
  <si>
    <t>DC Storage 1940 E. Linden</t>
  </si>
  <si>
    <t>Park Madison - Union County</t>
  </si>
  <si>
    <t>South 2nd St - Station at Grant</t>
  </si>
  <si>
    <t>Muhlenberg Urban Renewal</t>
  </si>
  <si>
    <t>Elmwood Square</t>
  </si>
  <si>
    <t>Meridia on Westfield Urban Renewal - 240 West Westfield Avenue</t>
  </si>
  <si>
    <t>Asbury Farms Urban Renewal, LLC</t>
  </si>
  <si>
    <t>OTHER</t>
  </si>
  <si>
    <t>$10,000/Year</t>
  </si>
  <si>
    <t>2% Revenue/Yr</t>
  </si>
  <si>
    <t>No data</t>
  </si>
  <si>
    <t>Bringantine Homes</t>
  </si>
  <si>
    <t>School House /Liberty/Disston</t>
  </si>
  <si>
    <t>The Walk Phase 3</t>
  </si>
  <si>
    <t>Barlinvis Apts</t>
  </si>
  <si>
    <t>American Dream</t>
  </si>
  <si>
    <t>100 State St.</t>
  </si>
  <si>
    <t>240 Main St.</t>
  </si>
  <si>
    <t>395 Main St.</t>
  </si>
  <si>
    <t>18 East Camden St.</t>
  </si>
  <si>
    <t>210-214 Main St.</t>
  </si>
  <si>
    <t>150-170 Main St.</t>
  </si>
  <si>
    <t>22 Sussex St.</t>
  </si>
  <si>
    <t>2 Kinderkamack Rd.</t>
  </si>
  <si>
    <t>50 Main St.</t>
  </si>
  <si>
    <t>22 West Camden St.</t>
  </si>
  <si>
    <t>76 Main St.</t>
  </si>
  <si>
    <t>77 River St.</t>
  </si>
  <si>
    <t>435-439 Main St.</t>
  </si>
  <si>
    <t>321 Main St.</t>
  </si>
  <si>
    <t>400 Main St.</t>
  </si>
  <si>
    <t>TKC XL VII Delanco Urban Renewal .LLC</t>
  </si>
  <si>
    <t>Living Springs</t>
  </si>
  <si>
    <t>Delanco Family Apartments UR LLC</t>
  </si>
  <si>
    <t>CRE-Provender Urban Renewal A LLC</t>
  </si>
  <si>
    <t>CRE-Provender Urban Renewal B LLC</t>
  </si>
  <si>
    <t>301 White Horse Pike Urban Renewal</t>
  </si>
  <si>
    <t>Cooper River Homes</t>
  </si>
  <si>
    <t>Bridgeton Senior Housing</t>
  </si>
  <si>
    <t>103-105 North Urban Walnut Ren.</t>
  </si>
  <si>
    <t>4347 N. Walnut Urban Ren.</t>
  </si>
  <si>
    <t>HP Orange 2013 Urban Renewal, LLC (1404/1.01 Qual X)</t>
  </si>
  <si>
    <t>103-121 N 13TH</t>
  </si>
  <si>
    <t>194-220 N 13TH ST</t>
  </si>
  <si>
    <t>203-227 CHARLTON ST</t>
  </si>
  <si>
    <t>287-289 RENNER AVE</t>
  </si>
  <si>
    <t>302-310 16TH AVE</t>
  </si>
  <si>
    <t>311-317 OSBORNE TERR</t>
  </si>
  <si>
    <t>33-35 N 11TH ST</t>
  </si>
  <si>
    <t>479-485 ELIZABETH AVE</t>
  </si>
  <si>
    <t>489-505 ELIZABETH AVE</t>
  </si>
  <si>
    <t>521-527 ELIZABETH AVE</t>
  </si>
  <si>
    <t>549-555 ELIZABETH AVE</t>
  </si>
  <si>
    <t>578-592 S 13TH</t>
  </si>
  <si>
    <t>753-759 CLINTON AVE</t>
  </si>
  <si>
    <t>815-821 ELIZABETH AVE</t>
  </si>
  <si>
    <t>202-206 S 8TH ST</t>
  </si>
  <si>
    <t>216-220 MARKET ST</t>
  </si>
  <si>
    <t>39-41 LINCOLN PARK</t>
  </si>
  <si>
    <t>258-264 RENNER AVE</t>
  </si>
  <si>
    <t>1172-1182 RAYMOND BLVD</t>
  </si>
  <si>
    <t>136-138 TIFFANY BLVD</t>
  </si>
  <si>
    <t>224-252 CENTRAL AVE</t>
  </si>
  <si>
    <t>35-61 12TH AVE</t>
  </si>
  <si>
    <t>360-394 SPRINGFIELD AVE</t>
  </si>
  <si>
    <t>434-442 15TH AVE</t>
  </si>
  <si>
    <t>50-60 COLUMBIA ST</t>
  </si>
  <si>
    <t>71-85 1ST ST</t>
  </si>
  <si>
    <t>792-820 HIGHLAND AVE</t>
  </si>
  <si>
    <t>87-89 WAKEMAN AVE</t>
  </si>
  <si>
    <t>94-120 FRELINGHUYSEN AVE</t>
  </si>
  <si>
    <t>41 HALSEY ST</t>
  </si>
  <si>
    <t>368-370 BROAD ST</t>
  </si>
  <si>
    <t>39-45 SUSSEX AVE</t>
  </si>
  <si>
    <t>711-715 BROADWAY</t>
  </si>
  <si>
    <t>80-82 STONE ST</t>
  </si>
  <si>
    <t>144-178 SYLVAN AVE</t>
  </si>
  <si>
    <t>862-864 SOUTH ORANGE AVE</t>
  </si>
  <si>
    <t>125 W KINNEY ST</t>
  </si>
  <si>
    <t>570-580 CLINTON AVE</t>
  </si>
  <si>
    <t>999-1005 BROAD ST</t>
  </si>
  <si>
    <t>46-60 NEVADA ST</t>
  </si>
  <si>
    <t>110-114 BROAD ST</t>
  </si>
  <si>
    <t>504-512 AVON AVE</t>
  </si>
  <si>
    <t>634-648 CLINTON AVE</t>
  </si>
  <si>
    <t>577-579 ML KING BLVD</t>
  </si>
  <si>
    <t>18-28 W KINNEY ST</t>
  </si>
  <si>
    <t>478-480 WASHINGTON ST</t>
  </si>
  <si>
    <t>454 WASHINGTON ST</t>
  </si>
  <si>
    <t>98-102 BROAD ST</t>
  </si>
  <si>
    <t>671-683 ML KING BLVD</t>
  </si>
  <si>
    <t>36-84 LISTER AVE</t>
  </si>
  <si>
    <t>9-13 HILL ST</t>
  </si>
  <si>
    <t>2-50 CORNELIA ST</t>
  </si>
  <si>
    <t>60-68 MT PLEASANT AVE</t>
  </si>
  <si>
    <t>9 GREEK WAY</t>
  </si>
  <si>
    <t>21 GREEK WAY</t>
  </si>
  <si>
    <t>23 GREEK WAY</t>
  </si>
  <si>
    <t>7 GREEK WAY</t>
  </si>
  <si>
    <t>11 GREEK WAY</t>
  </si>
  <si>
    <t>15 GREEK WAY</t>
  </si>
  <si>
    <t>17 GREEK WAY</t>
  </si>
  <si>
    <t>19 GREEK WAY</t>
  </si>
  <si>
    <t>5 GREEK WAY</t>
  </si>
  <si>
    <t>13 GREEK WAY</t>
  </si>
  <si>
    <t>164-184 PENNINGTON ST</t>
  </si>
  <si>
    <t>553-567 ORANGE ST</t>
  </si>
  <si>
    <t>35-75 EAGLES PARKWAY</t>
  </si>
  <si>
    <t>224-242 SOUTH ST</t>
  </si>
  <si>
    <t>313-329 15TH AVE</t>
  </si>
  <si>
    <t>134-148 SPRUCE ST</t>
  </si>
  <si>
    <t>123-163 IRVINE TURNER BL</t>
  </si>
  <si>
    <t>842-868 BROAD ST</t>
  </si>
  <si>
    <t>222-224 HALSEY ST</t>
  </si>
  <si>
    <t>226-248 HALSEY ST</t>
  </si>
  <si>
    <t>943-973 RAYMOND BLVD</t>
  </si>
  <si>
    <t>Woscha Renna House Sr Citizen</t>
  </si>
  <si>
    <t>Eagle Rock Sr Citizen Housin</t>
  </si>
  <si>
    <t>Poplar Street Apartments</t>
  </si>
  <si>
    <t>PSIP 105 Avenue A UR</t>
  </si>
  <si>
    <t>Block C (Vermella / Russo)</t>
  </si>
  <si>
    <t>17-19 DIVISION UR</t>
  </si>
  <si>
    <t>CALI HARBOR PLAZA IV</t>
  </si>
  <si>
    <t>CALI HARBOR PLAZA V</t>
  </si>
  <si>
    <t>99 RUTGERS AVENUE</t>
  </si>
  <si>
    <t>DEVI MA NEWKIRK UR</t>
  </si>
  <si>
    <t>PLAZA #10 URBAN RENEWAL</t>
  </si>
  <si>
    <t>THE ORPHEUM UR CO, LLC</t>
  </si>
  <si>
    <t>HP LINCOLN URBAN RENEWAL</t>
  </si>
  <si>
    <t>THE PARAMOUNT UR CO, LLC</t>
  </si>
  <si>
    <t>LET'S CELEBRATE</t>
  </si>
  <si>
    <t>BOSTWICK COURT</t>
  </si>
  <si>
    <t>THE TOWER UR, LLC</t>
  </si>
  <si>
    <t>EQR-UR 77 HUDSON ST UR</t>
  </si>
  <si>
    <t>GENESIS JC PRTNRS (WEBB)</t>
  </si>
  <si>
    <t>FORREST SR. CITIZENS</t>
  </si>
  <si>
    <t>PANYNJ - GLOBAL</t>
  </si>
  <si>
    <t>FRED W. MARTIN APT UR</t>
  </si>
  <si>
    <t>KENNEDY LOFTS UR, LLC</t>
  </si>
  <si>
    <t>PROVOST SQUARE I UR, LLC</t>
  </si>
  <si>
    <t>CHOSEN CONDOMINIUMS</t>
  </si>
  <si>
    <t>HARBORSIDE UNIT A</t>
  </si>
  <si>
    <t>70 COLUMBUS UR</t>
  </si>
  <si>
    <t>MARBELLA TOWER PHASE II</t>
  </si>
  <si>
    <t>LAFAYETTE PH IV AKA GLEN</t>
  </si>
  <si>
    <t>242 BERGEN COURT</t>
  </si>
  <si>
    <t>148 FIRST STREET UR LLC</t>
  </si>
  <si>
    <t>SUEDE</t>
  </si>
  <si>
    <t>Creste Point</t>
  </si>
  <si>
    <t>Hopewell Gardens 80/10.03</t>
  </si>
  <si>
    <t>PA Housing Auth</t>
  </si>
  <si>
    <t>Oyster Bay Urban Renewal</t>
  </si>
  <si>
    <t>Garfield &amp; Garfield II Court Housing</t>
  </si>
  <si>
    <t>Charles Wood Prop Urban Renewal</t>
  </si>
  <si>
    <t>Victoria Mews Assisted Living</t>
  </si>
  <si>
    <t>TOMS RIVER ASSOC LLC</t>
  </si>
  <si>
    <t>Tower 2 Equity Urban Renewal, 
311 Boulevard of the Americas
Block 961, Lot 2.11</t>
  </si>
  <si>
    <t>Pine Holdings Urban Renewal, 
400 Boulevard of the Americas
Block 961.01, Lot 5</t>
  </si>
  <si>
    <t>Ave of the States Urban Renewal Off, 
1777 Avenue of the States
Block 961.02, Lot 1.06</t>
  </si>
  <si>
    <t>INCCA - TRIANGLE</t>
  </si>
  <si>
    <t>Amazon - Courses Landing Urban</t>
  </si>
  <si>
    <t>C&amp;L 1107-1115 Chestnut Realty</t>
  </si>
  <si>
    <t>ELAD 123 Investments UR, LLC</t>
  </si>
  <si>
    <t>Meridia Lifestyles II</t>
  </si>
  <si>
    <t>Citizen Linden</t>
  </si>
  <si>
    <t>2023 Assessed Valuation (including exempt property)</t>
  </si>
  <si>
    <t>Total Tax Rate, 2023</t>
  </si>
  <si>
    <t>2023 Budget Appropriation</t>
  </si>
  <si>
    <t>Municipal Subsidy % of 2023 Budget Appropriation</t>
  </si>
  <si>
    <t>Total Taxes if Billed at 2023 Rate</t>
  </si>
  <si>
    <t>BEL Berlin LLC (Michael's)</t>
  </si>
  <si>
    <t>CCU 3</t>
  </si>
  <si>
    <t>CCU 4</t>
  </si>
  <si>
    <t xml:space="preserve">             N/A</t>
  </si>
  <si>
    <t>North Brunswick Senior Apts</t>
  </si>
  <si>
    <t>Neptune Housing Authority</t>
  </si>
  <si>
    <t>M Station Pilot</t>
  </si>
  <si>
    <t>Novelle Ringwood Ave. LLC</t>
  </si>
  <si>
    <t>Realy Assoc Redevlop Urban Ren</t>
  </si>
  <si>
    <t>Haskell Towne Center LLC</t>
  </si>
  <si>
    <t xml:space="preserve">1203-32 Siena Village </t>
  </si>
  <si>
    <t>Canter Green</t>
  </si>
  <si>
    <t>Clermont</t>
  </si>
  <si>
    <t>Parking Lot</t>
  </si>
  <si>
    <t>NJ Aquarium</t>
  </si>
  <si>
    <t>Faison Mews Senior Housing</t>
  </si>
  <si>
    <t>Meadows at Pyne Point</t>
  </si>
  <si>
    <t>Victor Building</t>
  </si>
  <si>
    <t>Baldwin's Run I</t>
  </si>
  <si>
    <t>Baldwin's Run VII</t>
  </si>
  <si>
    <t>Baldwin's Run VIII</t>
  </si>
  <si>
    <t>Ferry Manor Family Housing</t>
  </si>
  <si>
    <t>Ferry Manor Senior Housing</t>
  </si>
  <si>
    <t xml:space="preserve">Cooper Grant Homes </t>
  </si>
  <si>
    <t>McGuire Gardens</t>
  </si>
  <si>
    <t>Holtec</t>
  </si>
  <si>
    <t>Cooper Cancer Intitute</t>
  </si>
  <si>
    <t xml:space="preserve">Camden BasketbalL Partners </t>
  </si>
  <si>
    <t>Camden Partner Towers</t>
  </si>
  <si>
    <t>CI Properties</t>
  </si>
  <si>
    <t>CP Residental GSGZ LLC</t>
  </si>
  <si>
    <t>One Water Street LLC</t>
  </si>
  <si>
    <t>SC Garden State Growth Zone</t>
  </si>
  <si>
    <t>Vineland Residences LLC</t>
  </si>
  <si>
    <t>Aydin Properties LLC</t>
  </si>
  <si>
    <t>Lena &amp; Dean, LLC</t>
  </si>
  <si>
    <t>Vineland Delsea Drive, LLC</t>
  </si>
  <si>
    <t>Levari BrotherRealty Co. LLC</t>
  </si>
  <si>
    <t>BDG, Inc.</t>
  </si>
  <si>
    <t>Progress Realty Associates LLC</t>
  </si>
  <si>
    <t>Longfield Brothers LLC</t>
  </si>
  <si>
    <t>EEPHTA LLC</t>
  </si>
  <si>
    <t>Dr. King Plaza Urban Renewal II</t>
  </si>
  <si>
    <t>East Orange Senior Citizens 777</t>
  </si>
  <si>
    <t>East Orange Senior Citizens 780</t>
  </si>
  <si>
    <t>East Orange UAW</t>
  </si>
  <si>
    <t>Essemce 144 Urban Ren.</t>
  </si>
  <si>
    <t>Essex Valley Supportive Housing</t>
  </si>
  <si>
    <t>Fern Preservation</t>
  </si>
  <si>
    <t>Genesis Concord</t>
  </si>
  <si>
    <t>Hampshire Urban Renewal</t>
  </si>
  <si>
    <t>Indigo 141 Urban Ren.</t>
  </si>
  <si>
    <t>McGiver Homes</t>
  </si>
  <si>
    <t>Norman Towers</t>
  </si>
  <si>
    <t>North Oraton Parkway</t>
  </si>
  <si>
    <t>Parkview at 320</t>
  </si>
  <si>
    <t>Pavilion Housing Partners</t>
  </si>
  <si>
    <t>Prospect Park Apartments</t>
  </si>
  <si>
    <t>Prospect EOGH</t>
  </si>
  <si>
    <t>SBF Estates Urban Ren.</t>
  </si>
  <si>
    <t>Bayonne Equities UR</t>
  </si>
  <si>
    <t>957-965 Broadway UR</t>
  </si>
  <si>
    <t>KRE Fleet</t>
  </si>
  <si>
    <t>Thomas W. Zito</t>
  </si>
  <si>
    <t xml:space="preserve">Parkview Realty UR </t>
  </si>
  <si>
    <t>Bayonne Redevlopers B 720</t>
  </si>
  <si>
    <t>160 East 22nd St. 2-01 Realty</t>
  </si>
  <si>
    <t>Mahalaxmi Flagship UR</t>
  </si>
  <si>
    <t>252-268 Avenue E UR</t>
  </si>
  <si>
    <t>Lofts of Ave E 1</t>
  </si>
  <si>
    <t>Lofts of Ave E 2</t>
  </si>
  <si>
    <t>Pier View Lofts UR</t>
  </si>
  <si>
    <t>23RD Street UR JOF AAI 3</t>
  </si>
  <si>
    <t>MBS Housing</t>
  </si>
  <si>
    <t>800 Jakson Street</t>
  </si>
  <si>
    <t>1200 Grand Street</t>
  </si>
  <si>
    <t>1300 Grand Stereet</t>
  </si>
  <si>
    <t>1100 Adams Street</t>
  </si>
  <si>
    <t>AH MOORE PH II (G.ROB II)</t>
  </si>
  <si>
    <t xml:space="preserve">STORMS AVE ELDERLY APTS  </t>
  </si>
  <si>
    <t xml:space="preserve">272 GROVE ST.            </t>
  </si>
  <si>
    <t xml:space="preserve">LF. FAM. P3 (BARBARA PL) </t>
  </si>
  <si>
    <t>LAFAYETTE SENIOR LIVING C</t>
  </si>
  <si>
    <t xml:space="preserve">254 BERGEN AVENUE - SID  </t>
  </si>
  <si>
    <t xml:space="preserve">SALEM LAFAYETTE HOUSING  </t>
  </si>
  <si>
    <t xml:space="preserve">UNICO APARTMENTS         </t>
  </si>
  <si>
    <t xml:space="preserve">MT CARMEL - OCEAN TOWERS </t>
  </si>
  <si>
    <t>VILLA BORENQUIN PR LUTHE</t>
  </si>
  <si>
    <t xml:space="preserve">COLUMBUS HOTEL UR        </t>
  </si>
  <si>
    <t xml:space="preserve">PANYNJ - JOURNAL SQUARE  </t>
  </si>
  <si>
    <t xml:space="preserve">JONES HALL ASSOCIATES    </t>
  </si>
  <si>
    <t>PORT AUTH OF NY/NJ GRNVLL</t>
  </si>
  <si>
    <t>MUEHLENBERG GARDENS SENIO</t>
  </si>
  <si>
    <t xml:space="preserve">BERGEN MANOR ASSOCIATES  </t>
  </si>
  <si>
    <t xml:space="preserve">KENNEDY MANOR ASSOCIATES </t>
  </si>
  <si>
    <t xml:space="preserve">MONTGOMERY GATEWAY I     </t>
  </si>
  <si>
    <t xml:space="preserve">MONTGOMERY GATEWAY II    </t>
  </si>
  <si>
    <t xml:space="preserve">BRUNSWICK ESTATES        </t>
  </si>
  <si>
    <t xml:space="preserve">2854 KENNEDY BLVD LLC    </t>
  </si>
  <si>
    <t>AH MOORE PH 1 (G. ROB CT)</t>
  </si>
  <si>
    <t xml:space="preserve">747 GRAND LLC            </t>
  </si>
  <si>
    <t xml:space="preserve">AH MOORE PH3             </t>
  </si>
  <si>
    <t xml:space="preserve">NC HOUSING ASSOC.#100    </t>
  </si>
  <si>
    <t xml:space="preserve">NC HOUSING ASSOC.#200    </t>
  </si>
  <si>
    <t xml:space="preserve">HOTEL @ NEWPORT WESTIN   </t>
  </si>
  <si>
    <t>COMSTOCK COURT</t>
  </si>
  <si>
    <t>FULTON SQUARE</t>
  </si>
  <si>
    <t>HELDRICH / RESIDENCES</t>
  </si>
  <si>
    <t>HIRAM SQUARE</t>
  </si>
  <si>
    <t>LEEWOOD/MT. ZION</t>
  </si>
  <si>
    <t>ONE SPRING STREET</t>
  </si>
  <si>
    <t>THE VUE CONDOMINIUM</t>
  </si>
  <si>
    <t>Prologis 1119</t>
  </si>
  <si>
    <t>Woodbridge Housing Authority</t>
  </si>
  <si>
    <t>NA</t>
  </si>
  <si>
    <t>WHA/Maple Tree Manor</t>
  </si>
  <si>
    <t>Reinhardt Manor</t>
  </si>
  <si>
    <t>Villas at Warren</t>
  </si>
  <si>
    <t>Brookside Terrace</t>
  </si>
  <si>
    <t>SC Habitat for Humanity</t>
  </si>
  <si>
    <t>Oaks at Westminister UR, LLC</t>
  </si>
  <si>
    <t>PAC UR North Avenue I, LLC</t>
  </si>
  <si>
    <t>PAC UR North Avenue II, LLC</t>
  </si>
  <si>
    <t>Parkers View Urban Renewal, LLC</t>
  </si>
  <si>
    <t>Parkers Walk Urban Renewal, LLC</t>
  </si>
  <si>
    <t>Penn Ave. Urban Renewal, LLC</t>
  </si>
  <si>
    <t>Pine Street URA, LLC</t>
  </si>
  <si>
    <t>The Grand At Murray St UR, LLC</t>
  </si>
  <si>
    <t>Triple M Investments Co., LLC</t>
  </si>
  <si>
    <t>Tri-Port Urban Renewal, LLC</t>
  </si>
  <si>
    <t>Vestal-Condigel Eliz. UR, LLC</t>
  </si>
  <si>
    <t>Water's Edge Apartments, LLC</t>
  </si>
  <si>
    <t>Westminister Heights UR, LLC</t>
  </si>
  <si>
    <t>Westport Homes URC</t>
  </si>
  <si>
    <t>Winfield Scott Tower URA</t>
  </si>
  <si>
    <t>YMCA Sierra Gardens UR, LP</t>
  </si>
  <si>
    <t>St. Mary's Domus</t>
  </si>
  <si>
    <t>Landmark (22 Units)</t>
  </si>
  <si>
    <t>East Orange Hospitality</t>
  </si>
  <si>
    <t>North Walnut Urban Renewal</t>
  </si>
  <si>
    <t>PTGH Urban Renewal</t>
  </si>
  <si>
    <t>SV 19 North Harrison</t>
  </si>
  <si>
    <t>Orbach Affordable Housing</t>
  </si>
  <si>
    <t>45 South Grove Urban Ren.</t>
  </si>
  <si>
    <t>EL BARRIO ACADEMY URBAN RENEWAL</t>
  </si>
  <si>
    <t>ESCHER SRO PROJECT L P</t>
  </si>
  <si>
    <t>FERGUSON GARDEN STATE GROWTH ZONE</t>
  </si>
  <si>
    <t>FIVE NJ URBAN RENEWAL LLC</t>
  </si>
  <si>
    <t>JDR 16TH MANAGEMENT LLC</t>
  </si>
  <si>
    <t>JOHNSON HELEN</t>
  </si>
  <si>
    <t>KINGSBURY CORP,C/O MODERATE INCOME</t>
  </si>
  <si>
    <t>L &amp; F URBAN RENEWAL PROPERTIES</t>
  </si>
  <si>
    <t>LALOR LIMITED LIMITED LIABILITY CO</t>
  </si>
  <si>
    <t>LUTHERN HOUSING INC</t>
  </si>
  <si>
    <t>MAP N BROAD ST, LLC</t>
  </si>
  <si>
    <t>MATRIX E FRONT ST URBAN RENEWAL LLC</t>
  </si>
  <si>
    <t>NORTH 25 URBAN RENEWAL PRESERVATION</t>
  </si>
  <si>
    <t>JCM 15-27 ARLINGTON LLC</t>
  </si>
  <si>
    <t>JCM 14-20 ARLINGTON LLC</t>
  </si>
  <si>
    <t>JCM INVESTORS 1012 LLC</t>
  </si>
  <si>
    <t>251 5TH AVENUE</t>
  </si>
  <si>
    <t>HAUS MANAGEMENT GROUP LLC  </t>
  </si>
  <si>
    <t>289 E 17TH ST LLC</t>
  </si>
  <si>
    <t>SC AUCTION HOLDINGS LLC</t>
  </si>
  <si>
    <t>210-220 GOVERNOR LLC</t>
  </si>
  <si>
    <t>JCM 196 ROSA GRAHAM LLC</t>
  </si>
  <si>
    <t>JCM INVESTORS 1012, LLC</t>
  </si>
  <si>
    <t>FLORIO ENTERPRISES LLC</t>
  </si>
  <si>
    <t>359-367 HAMILTON CV 2019 LLC</t>
  </si>
  <si>
    <t>40 12TH AVENUE HOLDINGS, LLC</t>
  </si>
  <si>
    <t>JCM 47-49 GODWIN LLC</t>
  </si>
  <si>
    <t>100 CARROLL ST CV BRIDGE LLC</t>
  </si>
  <si>
    <t>146-152 HAMILTON LLC</t>
  </si>
  <si>
    <t>144-155 FAIR STREET DEV. LLC</t>
  </si>
  <si>
    <t>JCM 118 HAMILTON LLC</t>
  </si>
  <si>
    <t>SAFI LLC</t>
  </si>
  <si>
    <t>370 BROADWAY LLC</t>
  </si>
  <si>
    <t>FLORIO ENTERPRISES</t>
  </si>
  <si>
    <t>39-43 16TH LLC</t>
  </si>
  <si>
    <t>PARK AVENUE RENTALS LLC</t>
  </si>
  <si>
    <t>77-91 PARK AVENIUE BRIDGE LLC</t>
  </si>
  <si>
    <t>CCI</t>
  </si>
  <si>
    <t>Block 580 lot 31.02</t>
  </si>
  <si>
    <t>Block 520 lot 4</t>
  </si>
  <si>
    <t>Block 146 Lot 2 &amp; 4</t>
  </si>
  <si>
    <t>Block 449 Lot 1.01</t>
  </si>
  <si>
    <t>Blolck 198 lot 43.01</t>
  </si>
  <si>
    <t>Block 40 lot 19.01</t>
  </si>
  <si>
    <t>Block 54 lot 1</t>
  </si>
  <si>
    <t>Block 587 Lot 3.01, 3.02, 3.03</t>
  </si>
  <si>
    <t>Block 458 lot 1.01</t>
  </si>
  <si>
    <t>Block 288 Lot 1,2,13,14,15</t>
  </si>
  <si>
    <t>Block 436 lot 10.06</t>
  </si>
  <si>
    <t>Block 84 &amp; 91 lot 1.01</t>
  </si>
  <si>
    <t>Block 436 lot 10.05</t>
  </si>
  <si>
    <t>CFT NJ Development LLC (Panda Express)</t>
  </si>
  <si>
    <t>Chemglass Realty IV&lt; LLC</t>
  </si>
  <si>
    <t>Garden State Truck Stop LLC</t>
  </si>
  <si>
    <t>818 Properties LLC</t>
  </si>
  <si>
    <t>Vineland Delsea Drive LLC (Olive Garden)</t>
  </si>
  <si>
    <t>PhilCorr VinelandLLC</t>
  </si>
  <si>
    <t>J. G. Finnerman Associates, Inc.</t>
  </si>
  <si>
    <t>Davy Realty LLC</t>
  </si>
  <si>
    <t>Bens Vineland Venture LLC</t>
  </si>
  <si>
    <t>Helen's Acres LLC</t>
  </si>
  <si>
    <t>Vineland Delsea Drive LLC (Aldi)</t>
  </si>
  <si>
    <t>GRAND LHN I URBAN RENEWAL</t>
  </si>
  <si>
    <t xml:space="preserve">GOYA 75TH UR             </t>
  </si>
  <si>
    <t xml:space="preserve">OCEAN GREENE SENIOR      </t>
  </si>
  <si>
    <t xml:space="preserve">SENATE PLACE UR          </t>
  </si>
  <si>
    <t xml:space="preserve">360 NINTH ST             </t>
  </si>
  <si>
    <t>BERGEN AVE INVESTMENTS LL</t>
  </si>
  <si>
    <t xml:space="preserve">SNAPS INDIA LLC          </t>
  </si>
  <si>
    <t xml:space="preserve">65 NEWKIRK STREET        </t>
  </si>
  <si>
    <t xml:space="preserve">ONE EXCHANGE             </t>
  </si>
  <si>
    <t>GREENVILLE STEERING COMM.</t>
  </si>
  <si>
    <t xml:space="preserve">90 COLUMBUS CO, LLC     </t>
  </si>
  <si>
    <t xml:space="preserve">234 SUYDAM UR            </t>
  </si>
  <si>
    <t xml:space="preserve">GLENNVIEW TOWNHOUSES II  </t>
  </si>
  <si>
    <t>VAISHNO MA SUMMIT UR, LLC</t>
  </si>
  <si>
    <t xml:space="preserve">276 ST PAULS AVE         </t>
  </si>
  <si>
    <t>NPP JACKSON HILL REVITALI</t>
  </si>
  <si>
    <t>OHIO STRAWBERRY LLC</t>
  </si>
  <si>
    <t>PATRIOT VILLAGE URBAN RENEWAL ASSOC</t>
  </si>
  <si>
    <t>PELLETTIERI HOMES DEVELOPMENT, LP</t>
  </si>
  <si>
    <t>RESCUE MISSION OF TRENTON, NJ</t>
  </si>
  <si>
    <t>ROWAN ASSOCIATES</t>
  </si>
  <si>
    <t>SOUTH VILLAGE URB RNWL C/O PK MGMT</t>
  </si>
  <si>
    <t>STEPPING STONES SRO URBAN RENEWAL</t>
  </si>
  <si>
    <t>STUYVESANT URB REN C/O GLEN COVE GA</t>
  </si>
  <si>
    <t>SUNRISE TRENTON URBAN RENEWAL</t>
  </si>
  <si>
    <t>TRENT EAST SENIOR APTS URBAN RENEWL</t>
  </si>
  <si>
    <t>TRENT WEST SENIOR APTS URBAN RENEWL</t>
  </si>
  <si>
    <t>TRENTON DWTN 1 LLC</t>
  </si>
  <si>
    <t>TRENTON DWTN 2 LLC</t>
  </si>
  <si>
    <t>111 WASHINGTON STREET REALTY LLC</t>
  </si>
  <si>
    <t>114-118 ELLISON ST PROJECT LLC</t>
  </si>
  <si>
    <t>162 MAIN, LLC</t>
  </si>
  <si>
    <t>75-81 ELLISON STREET INC</t>
  </si>
  <si>
    <t>165-169 BARCLAY STREET, LLC</t>
  </si>
  <si>
    <t>BARCLAY URBAN RENEWAL, LLC</t>
  </si>
  <si>
    <t>ABBY 2012, LLC</t>
  </si>
  <si>
    <t>LARAMA HOMES REALTY LLC</t>
  </si>
  <si>
    <t>859 MAIN STREET LLC</t>
  </si>
  <si>
    <t>STRAIGHT STREET PROPERTIES,LLC</t>
  </si>
  <si>
    <t>PATERSON MEDICAL PLAZA</t>
  </si>
  <si>
    <t>216-224 SPRING STREET HOLDINGS LLC</t>
  </si>
  <si>
    <t>188-200 21ST STREET LLC</t>
  </si>
  <si>
    <t>RAMADY REALTY, LLC.</t>
  </si>
  <si>
    <t>941 MAIN STREET, LLC</t>
  </si>
  <si>
    <t>BUFFALO &amp; MAIN.LLC</t>
  </si>
  <si>
    <t>1010 SOUTH PATERSON PLAZA, LLC</t>
  </si>
  <si>
    <t>GAETA CLASS RECYCLING CENTER LLC</t>
  </si>
  <si>
    <t>BEDKAS REALTY LLC</t>
  </si>
  <si>
    <t>SEVAN ASSOCIATES</t>
  </si>
  <si>
    <t xml:space="preserve">Flag Plaza </t>
  </si>
  <si>
    <t>Thor Labs</t>
  </si>
  <si>
    <t>Allied Specialty Foods, Inc.</t>
  </si>
  <si>
    <t>VCC 1339 West Landis Avenue, LLC</t>
  </si>
  <si>
    <t>Buena Vista Holdings, LLC</t>
  </si>
  <si>
    <t>MJJ Property Holding , LLC</t>
  </si>
  <si>
    <t>ParadiseCity LLC</t>
  </si>
  <si>
    <t>Vineland Equity Investments LLC</t>
  </si>
  <si>
    <t>Cronk - Curio Realty LLC</t>
  </si>
  <si>
    <t>BME Properties, LLC</t>
  </si>
  <si>
    <t>DMC Enterprises of Buena LLC</t>
  </si>
  <si>
    <t>VCC 1381 West Landis Avenue, LLC</t>
  </si>
  <si>
    <t>Vienland Produce Aucton Assoc., Inc.</t>
  </si>
  <si>
    <t>PDCT Play LLC</t>
  </si>
  <si>
    <t>Rovagnati US Real Estate, LLC</t>
  </si>
  <si>
    <t>Exeter 2617 North Mill LP</t>
  </si>
  <si>
    <t>BK 47 LLC (Subaru)</t>
  </si>
  <si>
    <t>TRENTON DWTN 3 LLC</t>
  </si>
  <si>
    <t>TRENTON GOLDEN EQUITIES LLC</t>
  </si>
  <si>
    <t>TRENTON HOUSING ADVOCATES L P</t>
  </si>
  <si>
    <t>TRENTON HSG ADVOCATES LP,C/O GHRAEL</t>
  </si>
  <si>
    <t>TRENTON TEI LOFTS I LLC</t>
  </si>
  <si>
    <t>TRENTON TEI LOFTS I LLC C/O TIME EQ</t>
  </si>
  <si>
    <t>TRENTON ZEPHYR URBAN RENEWAL-LESSEE</t>
  </si>
  <si>
    <t>WARREN ST URBAN RNWL, C/O FRANKLIN</t>
  </si>
  <si>
    <t>WEST HANOVER URB REN'L LP,C/O LSM</t>
  </si>
  <si>
    <t>Trenton City</t>
  </si>
  <si>
    <t>Haddonfield Borough</t>
  </si>
  <si>
    <t>Belleville Township</t>
  </si>
  <si>
    <t>Conifer Urban Renewal</t>
  </si>
  <si>
    <t>Branchburg Township</t>
  </si>
  <si>
    <t>Montgomery Township</t>
  </si>
  <si>
    <t>Lutheran Social Ministries</t>
  </si>
  <si>
    <t>Mission First Housing</t>
  </si>
  <si>
    <t>Block 2675, Lot 27</t>
  </si>
  <si>
    <t>Block 564, Lot 24</t>
  </si>
  <si>
    <t>38-40 CLINTON ST</t>
  </si>
  <si>
    <t>54-88 CORNELIA ST.</t>
  </si>
  <si>
    <t>76 UNION ST</t>
  </si>
  <si>
    <t>74 UNION ST</t>
  </si>
  <si>
    <t>82 UNION ST</t>
  </si>
  <si>
    <t>80 UNION ST</t>
  </si>
  <si>
    <t>72 UNION ST</t>
  </si>
  <si>
    <t>78 UNION ST</t>
  </si>
  <si>
    <t>84 UNION ST</t>
  </si>
  <si>
    <t>64 VAUGHAN DR</t>
  </si>
  <si>
    <t>63 VAUGHAN DR</t>
  </si>
  <si>
    <t>62 VAUGHAN DR</t>
  </si>
  <si>
    <t>61 VAUGHAN DR</t>
  </si>
  <si>
    <t>60 VAUGHAN DR</t>
  </si>
  <si>
    <t>59 VAUGHAN DR</t>
  </si>
  <si>
    <t>21 KRUEGER CT</t>
  </si>
  <si>
    <t>22 KRUEGER CT</t>
  </si>
  <si>
    <t>23 KRUEGER CT</t>
  </si>
  <si>
    <t>24 KRUEGER CT</t>
  </si>
  <si>
    <t>25 KRUEGER CT</t>
  </si>
  <si>
    <t>26 KRUEGER CT</t>
  </si>
  <si>
    <t>306 LITTLETON AVE</t>
  </si>
  <si>
    <t>308 LITTLETON AVE</t>
  </si>
  <si>
    <t>310 LITTLETON AVE</t>
  </si>
  <si>
    <t>3 ASHBY LN</t>
  </si>
  <si>
    <t>1 ASHBY LN</t>
  </si>
  <si>
    <t>7 ASHBY LN</t>
  </si>
  <si>
    <t>5 ASHBY LN</t>
  </si>
  <si>
    <t>11 ASHBY LN</t>
  </si>
  <si>
    <t>9 ASHBY LN</t>
  </si>
  <si>
    <t>17 ASHBY LN</t>
  </si>
  <si>
    <t>15 ASHBY LN</t>
  </si>
  <si>
    <t>21 ASHBY LN</t>
  </si>
  <si>
    <t>19 ASHBY LN</t>
  </si>
  <si>
    <t>159 WEST MARKET ST</t>
  </si>
  <si>
    <t>161 WEST MARKET ST</t>
  </si>
  <si>
    <t>155 WEST MARKET ST</t>
  </si>
  <si>
    <t>157 WEST MARKET ST</t>
  </si>
  <si>
    <t>151 WEST MARKET ST</t>
  </si>
  <si>
    <t>153 WEST MARKET ST</t>
  </si>
  <si>
    <t>147 WEST MARKET ST</t>
  </si>
  <si>
    <t>149 WEST MARKET ST</t>
  </si>
  <si>
    <t>143 WEST MARKET ST</t>
  </si>
  <si>
    <t>145 WEST MARKET ST</t>
  </si>
  <si>
    <t>22 ASHBY LN</t>
  </si>
  <si>
    <t>20 ASHBY LN</t>
  </si>
  <si>
    <t>18 ASHBY LN</t>
  </si>
  <si>
    <t>16 ASHBY LN</t>
  </si>
  <si>
    <t>14 ASHBY LN</t>
  </si>
  <si>
    <t>12 ASHBY LN</t>
  </si>
  <si>
    <t>10 ASHBY LN</t>
  </si>
  <si>
    <t>8 ASHBY LN</t>
  </si>
  <si>
    <t>6 ASHBY LN</t>
  </si>
  <si>
    <t>4 ASHBY LN</t>
  </si>
  <si>
    <t>2 ASHBY LN</t>
  </si>
  <si>
    <t>21 MARROW ST</t>
  </si>
  <si>
    <t>23 MARROW ST</t>
  </si>
  <si>
    <t>25 MARROW ST</t>
  </si>
  <si>
    <t>206 MATTHEWS DR</t>
  </si>
  <si>
    <t>204 MATTHEWS DR</t>
  </si>
  <si>
    <t>202 MATTHEWS DR</t>
  </si>
  <si>
    <t>27 MARROW ST</t>
  </si>
  <si>
    <t>29 MARROW ST</t>
  </si>
  <si>
    <t>31 MARROW ST</t>
  </si>
  <si>
    <t>33 MARROW ST</t>
  </si>
  <si>
    <t>35 MARROW ST</t>
  </si>
  <si>
    <t>37 MARROW ST</t>
  </si>
  <si>
    <t>220 MATTHEWS DR</t>
  </si>
  <si>
    <t>218 MATTHEWS DR</t>
  </si>
  <si>
    <t>216 MATTHEWS DR</t>
  </si>
  <si>
    <t>214 MATTHEWS DR</t>
  </si>
  <si>
    <t>212 MATTHEWS DR</t>
  </si>
  <si>
    <t>210 MATTHEWS DR</t>
  </si>
  <si>
    <t>33 CORNERSTONE LN</t>
  </si>
  <si>
    <t>35 CORNERSTONE LN</t>
  </si>
  <si>
    <t>24 MARROW ST</t>
  </si>
  <si>
    <t>22 MARROW ST</t>
  </si>
  <si>
    <t>20 MARROW ST</t>
  </si>
  <si>
    <t>39 CORNERSTONE LN</t>
  </si>
  <si>
    <t>43 CORNERSTONE LN</t>
  </si>
  <si>
    <t>45 CORNERSTONE LN</t>
  </si>
  <si>
    <t>47 CORNERSTONE LN</t>
  </si>
  <si>
    <t>49 CORNERSTONE LN</t>
  </si>
  <si>
    <t>38 MARROW ST</t>
  </si>
  <si>
    <t>36 MARROW ST</t>
  </si>
  <si>
    <t>34 MARROW ST</t>
  </si>
  <si>
    <t>32 MARROW ST</t>
  </si>
  <si>
    <t>30 MARROW ST</t>
  </si>
  <si>
    <t>28 MARROW ST</t>
  </si>
  <si>
    <t>41 YANCY DR</t>
  </si>
  <si>
    <t>43 YANCY DR</t>
  </si>
  <si>
    <t>45 YANCY DR</t>
  </si>
  <si>
    <t>34 CORNERSTONE LN</t>
  </si>
  <si>
    <t>32 CORNERSTONE LN</t>
  </si>
  <si>
    <t>51 YANCY DR</t>
  </si>
  <si>
    <t>53 YANCY DR</t>
  </si>
  <si>
    <t>55 YANCY DR</t>
  </si>
  <si>
    <t>57 YANCY DR</t>
  </si>
  <si>
    <t>59 YANCY DR</t>
  </si>
  <si>
    <t>61 YANCY DR</t>
  </si>
  <si>
    <t>50 CORNERSTONE LN</t>
  </si>
  <si>
    <t>48 CORNERSTONE LN</t>
  </si>
  <si>
    <t>46 CORNERSTONE LN</t>
  </si>
  <si>
    <t>44 CORNERSTONE LN</t>
  </si>
  <si>
    <t>42 CORNERSTONE LN</t>
  </si>
  <si>
    <t>40 CORNERSTONE LN</t>
  </si>
  <si>
    <t>90 CALLAHAN CT</t>
  </si>
  <si>
    <t>88 CALLAHAN CT</t>
  </si>
  <si>
    <t>94 CALLAHAN CT</t>
  </si>
  <si>
    <t>92 CALLAHAN CT</t>
  </si>
  <si>
    <t>98 CALLAHAN CT</t>
  </si>
  <si>
    <t>96 CALLAHAN CT</t>
  </si>
  <si>
    <t>100 CALLAHAN CT</t>
  </si>
  <si>
    <t>106 CALLAHAN CT</t>
  </si>
  <si>
    <t>104 CALLAHAN CT</t>
  </si>
  <si>
    <t>110 CALLAHAN CT</t>
  </si>
  <si>
    <t>108 CALLAHAN CT</t>
  </si>
  <si>
    <t>114 CALLAHAN CT</t>
  </si>
  <si>
    <t>112 CALLAHAN CT</t>
  </si>
  <si>
    <t>53A WICKLIFFE ST</t>
  </si>
  <si>
    <t>53B WICKLIFFE ST</t>
  </si>
  <si>
    <t>51A WICKLIFFE ST</t>
  </si>
  <si>
    <t>51B WICKLIFFE ST</t>
  </si>
  <si>
    <t>49A WICKLIFFE ST</t>
  </si>
  <si>
    <t>49B WICKLIFFE ST</t>
  </si>
  <si>
    <t>47A WICKLIFFE ST</t>
  </si>
  <si>
    <t>47B WICKLIFFE ST</t>
  </si>
  <si>
    <t>45A WICKLIFFE ST</t>
  </si>
  <si>
    <t>45B WICKLIFFE ST</t>
  </si>
  <si>
    <t>43B WICKLIFFE ST</t>
  </si>
  <si>
    <t>41A WICKLIFFE ST</t>
  </si>
  <si>
    <t>41B WICKLIFFE ST</t>
  </si>
  <si>
    <t>74 CALLAHAN CT</t>
  </si>
  <si>
    <t>72 CALLAHAN CT</t>
  </si>
  <si>
    <t>78 CALLAHAN CT</t>
  </si>
  <si>
    <t>76 CALLAHAN CT</t>
  </si>
  <si>
    <t>82 CALLAHAN CT</t>
  </si>
  <si>
    <t>80 CALLAHAN CT</t>
  </si>
  <si>
    <t>37 WICKLIFFE ST</t>
  </si>
  <si>
    <t>39 WICKLIFFE ST</t>
  </si>
  <si>
    <t>33 WICKLIFFE ST</t>
  </si>
  <si>
    <t>35 WICKLIFFE ST</t>
  </si>
  <si>
    <t>29 WICKLIFFE ST</t>
  </si>
  <si>
    <t>31 WICKLIFFE ST</t>
  </si>
  <si>
    <t>62 YANCY DR</t>
  </si>
  <si>
    <t>60 YANCY DR</t>
  </si>
  <si>
    <t>56 YANCY DR</t>
  </si>
  <si>
    <t>58 YANCY DR</t>
  </si>
  <si>
    <t>52 YANCY DR</t>
  </si>
  <si>
    <t>54 YANCY DR</t>
  </si>
  <si>
    <t>48 YANCY DR</t>
  </si>
  <si>
    <t>50 YANCY DR</t>
  </si>
  <si>
    <t>44 YANCY DR</t>
  </si>
  <si>
    <t>46 YANCY DR</t>
  </si>
  <si>
    <t>42 YANCY DR</t>
  </si>
  <si>
    <t>91 CALLAHAN CT</t>
  </si>
  <si>
    <t>93 CALLAHAN CT</t>
  </si>
  <si>
    <t>87 CALLAHAN CT</t>
  </si>
  <si>
    <t>89 CALLAHAN CT</t>
  </si>
  <si>
    <t>83 CALLAHAN CT</t>
  </si>
  <si>
    <t>85 CALLAHAN CT</t>
  </si>
  <si>
    <t>79 CALLAHAN CT</t>
  </si>
  <si>
    <t>81 CALLAHAN CT</t>
  </si>
  <si>
    <t>75 CALLAHAN CT</t>
  </si>
  <si>
    <t>77 CALLAHAN CT</t>
  </si>
  <si>
    <t>71 CALLAHAN CT</t>
  </si>
  <si>
    <t>73 CALLAHAN CT</t>
  </si>
  <si>
    <t>56 MARROW ST</t>
  </si>
  <si>
    <t>54 MARROW ST</t>
  </si>
  <si>
    <t>52 MARROW ST</t>
  </si>
  <si>
    <t>50 MARROW ST</t>
  </si>
  <si>
    <t>48 MARROW ST</t>
  </si>
  <si>
    <t>46 MARROW ST</t>
  </si>
  <si>
    <t>57 CORNERSTONE LN</t>
  </si>
  <si>
    <t>59 CORNERSTONE LN</t>
  </si>
  <si>
    <t>61 CORNERSTONE LN</t>
  </si>
  <si>
    <t>63 CORNERSTONE LN</t>
  </si>
  <si>
    <t>65 CORNERSTONE LN</t>
  </si>
  <si>
    <t>67 CORNERSTONE LN</t>
  </si>
  <si>
    <t>45 MARROW ST</t>
  </si>
  <si>
    <t>47 MARROW ST</t>
  </si>
  <si>
    <t>49 MARROW ST</t>
  </si>
  <si>
    <t>51 MARROW ST</t>
  </si>
  <si>
    <t>53 MARROW ST</t>
  </si>
  <si>
    <t>55 MARROW ST</t>
  </si>
  <si>
    <t>236 MATTHEWS DR</t>
  </si>
  <si>
    <t>234 MATTHEWS DR</t>
  </si>
  <si>
    <t>232 MATTHEWS DR</t>
  </si>
  <si>
    <t>230 MATTHEWS DR</t>
  </si>
  <si>
    <t>228 MATTHEWS DR</t>
  </si>
  <si>
    <t>226 MATTHEWS DR</t>
  </si>
  <si>
    <t>79 COSSIO DR</t>
  </si>
  <si>
    <t>81 COSSIO DR</t>
  </si>
  <si>
    <t>83 COSSIO DR</t>
  </si>
  <si>
    <t>85 COSSIO DR</t>
  </si>
  <si>
    <t>87 COSSIO DR</t>
  </si>
  <si>
    <t>89 COSSIO DR</t>
  </si>
  <si>
    <t>91 COSSIO DR</t>
  </si>
  <si>
    <t>93 COSSIO DR</t>
  </si>
  <si>
    <t>95 COSSIO DR</t>
  </si>
  <si>
    <t>97 COSSIO DR</t>
  </si>
  <si>
    <t>99 COSSIO DR</t>
  </si>
  <si>
    <t>100 COSSIO DR</t>
  </si>
  <si>
    <t>98 COSSIO DR</t>
  </si>
  <si>
    <t>96 COSSIO DR</t>
  </si>
  <si>
    <t>94 COSSIO DR</t>
  </si>
  <si>
    <t>92 COSSIO DR</t>
  </si>
  <si>
    <t>90 COSSIO DR</t>
  </si>
  <si>
    <t>88 COSSIO DR</t>
  </si>
  <si>
    <t>86 COSSIO DR</t>
  </si>
  <si>
    <t>84 COSSIO DR</t>
  </si>
  <si>
    <t>82 COSSIO DR</t>
  </si>
  <si>
    <t>80 COSSIO DR</t>
  </si>
  <si>
    <t>89 PEREZ DR</t>
  </si>
  <si>
    <t>91 PEREZ DR</t>
  </si>
  <si>
    <t>93 PEREZ DR</t>
  </si>
  <si>
    <t>95 PEREZ DR</t>
  </si>
  <si>
    <t>97 PEREZ DR</t>
  </si>
  <si>
    <t>99 PEREZ DR</t>
  </si>
  <si>
    <t>101 PEREZ DR</t>
  </si>
  <si>
    <t>103 PEREZ DR</t>
  </si>
  <si>
    <t>105 PEREZ DR</t>
  </si>
  <si>
    <t>107 PEREZ DR</t>
  </si>
  <si>
    <t>109 PEREZ DR</t>
  </si>
  <si>
    <t>61 MARROW ST</t>
  </si>
  <si>
    <t>63 MARROW ST</t>
  </si>
  <si>
    <t>65 MARROW ST</t>
  </si>
  <si>
    <t>67 MARROW ST</t>
  </si>
  <si>
    <t>69 MARROW ST</t>
  </si>
  <si>
    <t>71 MARROW ST</t>
  </si>
  <si>
    <t>252 MATTHEWS DR</t>
  </si>
  <si>
    <t>250 MATTHEWS DR</t>
  </si>
  <si>
    <t>248 MATTHEWS DR</t>
  </si>
  <si>
    <t>246 MATTHEWS DR</t>
  </si>
  <si>
    <t>244 MATTHEWS DR</t>
  </si>
  <si>
    <t>242 MATTHEWS DR</t>
  </si>
  <si>
    <t>72 MARROW ST</t>
  </si>
  <si>
    <t>70 MARROW ST</t>
  </si>
  <si>
    <t>68 MARROW ST</t>
  </si>
  <si>
    <t>66 MARROW ST</t>
  </si>
  <si>
    <t>64 MARROW ST</t>
  </si>
  <si>
    <t>73 CORNERSTONE LN</t>
  </si>
  <si>
    <t>75 CORNERSTONE LN</t>
  </si>
  <si>
    <t>77 CORNERSTONE LN</t>
  </si>
  <si>
    <t>79 CORNERSTONE LN</t>
  </si>
  <si>
    <t>81 CORNERSTONE LN</t>
  </si>
  <si>
    <t>83 CORNERSTONE LN</t>
  </si>
  <si>
    <t>274 MATTHEWS DR</t>
  </si>
  <si>
    <t>276 MATTHEWS DR</t>
  </si>
  <si>
    <t>270 MATTHEWS DR</t>
  </si>
  <si>
    <t>272 MATTHEWS DR</t>
  </si>
  <si>
    <t>266 MATTHEWS DR</t>
  </si>
  <si>
    <t>268 MATTHEWS DR</t>
  </si>
  <si>
    <t>262 MATTHEWS DR</t>
  </si>
  <si>
    <t>264 MATTHEWS DR</t>
  </si>
  <si>
    <t>258 MATTHEWS DR</t>
  </si>
  <si>
    <t>260 MATTHEWS DR</t>
  </si>
  <si>
    <t>77 MARROW ST</t>
  </si>
  <si>
    <t>79 MARROW ST</t>
  </si>
  <si>
    <t>81 MARROW ST</t>
  </si>
  <si>
    <t>83 MARROW ST</t>
  </si>
  <si>
    <t>85 MARROW ST</t>
  </si>
  <si>
    <t>87 MARROW ST</t>
  </si>
  <si>
    <t>89 MARROW ST</t>
  </si>
  <si>
    <t>91 MARROW ST</t>
  </si>
  <si>
    <t>93 MARROW ST</t>
  </si>
  <si>
    <t>95 MARROW ST</t>
  </si>
  <si>
    <t>110 PEREZ DR</t>
  </si>
  <si>
    <t>108 PEREZ DR</t>
  </si>
  <si>
    <t>106 PEREZ DR</t>
  </si>
  <si>
    <t>104 PEREZ DR</t>
  </si>
  <si>
    <t>102 PEREZ DR</t>
  </si>
  <si>
    <t>100 PEREZ DR</t>
  </si>
  <si>
    <t>98 PEREZ DR</t>
  </si>
  <si>
    <t>96 PEREZ DR</t>
  </si>
  <si>
    <t>94 PEREZ DR</t>
  </si>
  <si>
    <t>92 PEREZ DR</t>
  </si>
  <si>
    <t>90 PEREZ DR</t>
  </si>
  <si>
    <t>236 WARREN ST</t>
  </si>
  <si>
    <t>238 WARREN ST</t>
  </si>
  <si>
    <t>242 WARREN ST</t>
  </si>
  <si>
    <t>244 WARREN ST</t>
  </si>
  <si>
    <t>246 WARREN ST</t>
  </si>
  <si>
    <t>248 WARREN ST</t>
  </si>
  <si>
    <t>250 WARREN ST</t>
  </si>
  <si>
    <t>252 WARREN ST</t>
  </si>
  <si>
    <t>254 WARREN ST</t>
  </si>
  <si>
    <t>256 WARREN ST</t>
  </si>
  <si>
    <t>56-60 FERGUSON ST</t>
  </si>
  <si>
    <t>76 FILLMORE ST</t>
  </si>
  <si>
    <t>290 W KINNEY ST</t>
  </si>
  <si>
    <t>453-455 WASHINGTON ST</t>
  </si>
  <si>
    <t>7-9 GOVERNOR ST</t>
  </si>
  <si>
    <t>39 CRAWFORD ST</t>
  </si>
  <si>
    <t>37 CRAWFORD ST</t>
  </si>
  <si>
    <t>135 CONGRESS ST</t>
  </si>
  <si>
    <t>167 LAFAYETTE ST</t>
  </si>
  <si>
    <t>283-285 MORRIS AVE</t>
  </si>
  <si>
    <t>196 HUNTERDON ST</t>
  </si>
  <si>
    <t>228 FAIRMOUNT AVE</t>
  </si>
  <si>
    <t>224 FAIRMOUNT AVE</t>
  </si>
  <si>
    <t>161 CAMDEN ST</t>
  </si>
  <si>
    <t>171 CAMDEN ST</t>
  </si>
  <si>
    <t>302 S 6TH ST</t>
  </si>
  <si>
    <t>416 S 10TH ST</t>
  </si>
  <si>
    <t>495 S 11TH ST</t>
  </si>
  <si>
    <t>578-580 S 11TH ST</t>
  </si>
  <si>
    <t>576 S 11TH ST</t>
  </si>
  <si>
    <t>572-574 S 11TH ST</t>
  </si>
  <si>
    <t>425 S.18TH ST</t>
  </si>
  <si>
    <t>495 S 18TH ST</t>
  </si>
  <si>
    <t>499 S 18TH ST</t>
  </si>
  <si>
    <t>455 S 14TH ST</t>
  </si>
  <si>
    <t>454-456 S 14TH ST</t>
  </si>
  <si>
    <t>535 S 19TH ST</t>
  </si>
  <si>
    <t>682-684 S 19TH</t>
  </si>
  <si>
    <t>771 S 20TH</t>
  </si>
  <si>
    <t>111 19TH AVE</t>
  </si>
  <si>
    <t>73--87 4TH AVE</t>
  </si>
  <si>
    <t>215--217 GARSIDE ST</t>
  </si>
  <si>
    <t>199 RIDGE ST</t>
  </si>
  <si>
    <t>194 PARKER ST</t>
  </si>
  <si>
    <t>624 3RD ST</t>
  </si>
  <si>
    <t>73 WOODSIDE PL</t>
  </si>
  <si>
    <t>358 SUMMER AVE</t>
  </si>
  <si>
    <t>35 WOODSIDE PL</t>
  </si>
  <si>
    <t>356 SUMMER AVE</t>
  </si>
  <si>
    <t>33 WOODSIDE PL</t>
  </si>
  <si>
    <t>76 WAKEMAN AVE</t>
  </si>
  <si>
    <t>68 HINSDALE PL</t>
  </si>
  <si>
    <t>23 ORATON ST</t>
  </si>
  <si>
    <t>141 WAKEMAN AVE</t>
  </si>
  <si>
    <t>143 WAKEMAN AVE</t>
  </si>
  <si>
    <t>658 N 6TH ST</t>
  </si>
  <si>
    <t>17 TRITON TER</t>
  </si>
  <si>
    <t>656 N 8TH ST</t>
  </si>
  <si>
    <t>563 N 9TH ST</t>
  </si>
  <si>
    <t>364 N 10TH ST</t>
  </si>
  <si>
    <t>366 N 10TH ST</t>
  </si>
  <si>
    <t>487 DELAVAN AVE</t>
  </si>
  <si>
    <t>177-179 DELAVAN AVE  E</t>
  </si>
  <si>
    <t>195-197 LINCOLN AVE</t>
  </si>
  <si>
    <t>9 SEABURY ST</t>
  </si>
  <si>
    <t>836-844 N 6TH ST</t>
  </si>
  <si>
    <t>720 SUMMER AVE</t>
  </si>
  <si>
    <t>718 SUMMER AVE</t>
  </si>
  <si>
    <t>57-59 BRYANT ST</t>
  </si>
  <si>
    <t>80 MONTCLAIR AVE</t>
  </si>
  <si>
    <t>18 HALLECK ST</t>
  </si>
  <si>
    <t>28 COEYMAN ST</t>
  </si>
  <si>
    <t>10 RUBY PL</t>
  </si>
  <si>
    <t>41 SOUTH ST</t>
  </si>
  <si>
    <t>58-60 ELM ST</t>
  </si>
  <si>
    <t>111-113 CHESTNUT ST</t>
  </si>
  <si>
    <t>115 NEW YORK AVE</t>
  </si>
  <si>
    <t>110 NEW YORK AVE</t>
  </si>
  <si>
    <t>128 NEW YORK AVE</t>
  </si>
  <si>
    <t>130 NEW YORK AVE</t>
  </si>
  <si>
    <t>60 NICHOLS ST</t>
  </si>
  <si>
    <t>81 WARWICK ST</t>
  </si>
  <si>
    <t>74 WARWICK ST</t>
  </si>
  <si>
    <t>7-9 NAPOLEON ST</t>
  </si>
  <si>
    <t>11 NAPOLEON ST</t>
  </si>
  <si>
    <t>8-10 JABEZ ST</t>
  </si>
  <si>
    <t>88 NAPOLEON ST</t>
  </si>
  <si>
    <t>38-40 HANOVER ST</t>
  </si>
  <si>
    <t>437-451 MULBERRY ST</t>
  </si>
  <si>
    <t>214-216 S 6TH ST</t>
  </si>
  <si>
    <t>335-337 S 20TH</t>
  </si>
  <si>
    <t>245 S 10TH ST</t>
  </si>
  <si>
    <t>128 S 7TH ST</t>
  </si>
  <si>
    <t>280-282 S 20TH</t>
  </si>
  <si>
    <t>100 S 8TH ST</t>
  </si>
  <si>
    <t>11 N 6TH ST</t>
  </si>
  <si>
    <t>13 N 6TH ST</t>
  </si>
  <si>
    <t>15 N 6TH ST</t>
  </si>
  <si>
    <t>17 N 6TH ST</t>
  </si>
  <si>
    <t>19 N 6TH ST</t>
  </si>
  <si>
    <t>69-71 S 12TH ST</t>
  </si>
  <si>
    <t>68 N 6TH ST</t>
  </si>
  <si>
    <t>70 N 6TH ST</t>
  </si>
  <si>
    <t>49 N 7TH ST</t>
  </si>
  <si>
    <t>47 N 7TH ST</t>
  </si>
  <si>
    <t>45 N 7TH ST</t>
  </si>
  <si>
    <t>33 N 7TH ST</t>
  </si>
  <si>
    <t>23 N 7TH ST</t>
  </si>
  <si>
    <t>21 N 7TH ST</t>
  </si>
  <si>
    <t>70 5TH ST</t>
  </si>
  <si>
    <t>68 5TH ST</t>
  </si>
  <si>
    <t>66 5TH ST</t>
  </si>
  <si>
    <t>64 5TH ST</t>
  </si>
  <si>
    <t>48 5TH ST</t>
  </si>
  <si>
    <t>46 5TH ST</t>
  </si>
  <si>
    <t>47 N 6TH ST</t>
  </si>
  <si>
    <t>334 SUSSEX AVE</t>
  </si>
  <si>
    <t>95 N 6TH ST</t>
  </si>
  <si>
    <t>97 N 6TH ST</t>
  </si>
  <si>
    <t>99 N 6TH ST</t>
  </si>
  <si>
    <t>101-103 N 6TH ST</t>
  </si>
  <si>
    <t>208 4TH ST</t>
  </si>
  <si>
    <t>175 N 7TH ST</t>
  </si>
  <si>
    <t>48-50 N 11TH ST</t>
  </si>
  <si>
    <t>48 N 13TH ST</t>
  </si>
  <si>
    <t>112-114 N 13TH ST</t>
  </si>
  <si>
    <t>474 4TH AVE W</t>
  </si>
  <si>
    <t>470-472 4TH AVE W</t>
  </si>
  <si>
    <t>233-235 N 12TH ST</t>
  </si>
  <si>
    <t>262 2ND AVE W</t>
  </si>
  <si>
    <t>486 4TH ST</t>
  </si>
  <si>
    <t>323 N 12TH ST</t>
  </si>
  <si>
    <t>156-158 ADAMS ST</t>
  </si>
  <si>
    <t>349 ELM ST</t>
  </si>
  <si>
    <t>295 LAFAYETTE ST</t>
  </si>
  <si>
    <t>114-116 MADISON ST</t>
  </si>
  <si>
    <t>23 DOWNING ST</t>
  </si>
  <si>
    <t>59-61 MONROE ST</t>
  </si>
  <si>
    <t>99 VAN BUREN ST</t>
  </si>
  <si>
    <t>75 FERGUSON ST</t>
  </si>
  <si>
    <t>81 ST CHARLES ST</t>
  </si>
  <si>
    <t>101 ST CHARLES ST</t>
  </si>
  <si>
    <t>109 MAGAZINE ST</t>
  </si>
  <si>
    <t>85- KOMORN ST</t>
  </si>
  <si>
    <t>36 BARBARA ST</t>
  </si>
  <si>
    <t>38 BARBARA ST</t>
  </si>
  <si>
    <t>49 KOSSUTH ST</t>
  </si>
  <si>
    <t>56 WAYDELL ST</t>
  </si>
  <si>
    <t>17 FOUNDRY ST</t>
  </si>
  <si>
    <t>106 CHAPEL ST</t>
  </si>
  <si>
    <t>110 BRILL ST</t>
  </si>
  <si>
    <t>106 BRILL ST</t>
  </si>
  <si>
    <t>73 WINANS AVE</t>
  </si>
  <si>
    <t>726 S 12TH ST</t>
  </si>
  <si>
    <t>713-715 S 12TH ST</t>
  </si>
  <si>
    <t>717 S 12TH ST</t>
  </si>
  <si>
    <t>719-721 S 12TH ST</t>
  </si>
  <si>
    <t>723 S 12TH ST</t>
  </si>
  <si>
    <t>725-727 S 12TH ST</t>
  </si>
  <si>
    <t>364-366 AVON AVE</t>
  </si>
  <si>
    <t>315-317 IRVINE TURNER BLV</t>
  </si>
  <si>
    <t>313 IRVINE TURNER BLV</t>
  </si>
  <si>
    <t>309-311 IRVINE TURNER BLV</t>
  </si>
  <si>
    <t>307 IRVINE TURNER BLV</t>
  </si>
  <si>
    <t>67-69 W ALPINE ST</t>
  </si>
  <si>
    <t>161-163 JOHNSON AVE</t>
  </si>
  <si>
    <t>165 JOHNSON AVE</t>
  </si>
  <si>
    <t>31-33 STANTON ST</t>
  </si>
  <si>
    <t>29 STANTON ST</t>
  </si>
  <si>
    <t>25-27 STANTON ST</t>
  </si>
  <si>
    <t>23 STANTON ST</t>
  </si>
  <si>
    <t>19-21 STANTON ST</t>
  </si>
  <si>
    <t>17 STANTON ST</t>
  </si>
  <si>
    <t>13-15 STANTON ST</t>
  </si>
  <si>
    <t>11 STANTON ST</t>
  </si>
  <si>
    <t>27 EARL ST</t>
  </si>
  <si>
    <t>23-25 EARL ST</t>
  </si>
  <si>
    <t>157 SHERMAN AVE</t>
  </si>
  <si>
    <t>9 SHERMAN AVE</t>
  </si>
  <si>
    <t>134-142 SUSSEX AVE</t>
  </si>
  <si>
    <t>110-112 SEYMOUR AVE</t>
  </si>
  <si>
    <t>99 HEDDEN TERR</t>
  </si>
  <si>
    <t>270 W RUNYON ST</t>
  </si>
  <si>
    <t>255-257 W RUNYON ST</t>
  </si>
  <si>
    <t>16 BRAGAW AVE</t>
  </si>
  <si>
    <t>49 ST JAMES PL</t>
  </si>
  <si>
    <t>152-154 HOBSON ST</t>
  </si>
  <si>
    <t>200-202 HOBSON ST</t>
  </si>
  <si>
    <t>137 FABYAN PL</t>
  </si>
  <si>
    <t>382 BADGER AVE</t>
  </si>
  <si>
    <t>380 BADGER AVE</t>
  </si>
  <si>
    <t>310-312 CHADWICK AVE</t>
  </si>
  <si>
    <t>25-27 YATES AVE</t>
  </si>
  <si>
    <t>139 MAPES AVE</t>
  </si>
  <si>
    <t>456-458 CLINTON PL</t>
  </si>
  <si>
    <t>244 POMONA AVE</t>
  </si>
  <si>
    <t>246-248 POMONA AVE</t>
  </si>
  <si>
    <t>250 POMONA AVE</t>
  </si>
  <si>
    <t>104 COLUMBIA AVE</t>
  </si>
  <si>
    <t>78 ISABELLA AVE</t>
  </si>
  <si>
    <t>106 GROVE TERR</t>
  </si>
  <si>
    <t>102-104 GROVE TERR</t>
  </si>
  <si>
    <t>100 GROVE TERR</t>
  </si>
  <si>
    <t>55 HAZELWOOD AVE</t>
  </si>
  <si>
    <t>57 HAZELWOOD AVE</t>
  </si>
  <si>
    <t>36 ABBOTSFORD AVE</t>
  </si>
  <si>
    <t>32-34 ABBOTSFORD AVE</t>
  </si>
  <si>
    <t>109 PALM ST</t>
  </si>
  <si>
    <t>360 SANDFORD AVE</t>
  </si>
  <si>
    <t>124 PALM ST</t>
  </si>
  <si>
    <t>88 CHELSEA AVE</t>
  </si>
  <si>
    <t>90 CHELSEA AVE</t>
  </si>
  <si>
    <t>25-27 GARIBALDI AVE</t>
  </si>
  <si>
    <t>29 GARIBALDI AVE</t>
  </si>
  <si>
    <t>31 GARIBALDI AVE</t>
  </si>
  <si>
    <t>33-41 GARIBALDI AVE</t>
  </si>
  <si>
    <t>1-33 CENTRE PL</t>
  </si>
  <si>
    <t>490-504 18TH AVE</t>
  </si>
  <si>
    <t>609-625 BROAD ST</t>
  </si>
  <si>
    <t>63-107 W KINNEY ST</t>
  </si>
  <si>
    <t>961-985 BROAD ST</t>
  </si>
  <si>
    <t>987-997 BROAD ST</t>
  </si>
  <si>
    <t>420-440 WASHINGTON ST</t>
  </si>
  <si>
    <t>40-44 W KINNEY ST</t>
  </si>
  <si>
    <t>1-7 CRAWFORD ST</t>
  </si>
  <si>
    <t>36-60 SPRUCE ST</t>
  </si>
  <si>
    <t>11-15 CLINTON ST</t>
  </si>
  <si>
    <t>172-186 SOUTH ORANGE AVE</t>
  </si>
  <si>
    <t>188-200 SOUTH ORANGE AVE</t>
  </si>
  <si>
    <t>74-88 14TH AVE</t>
  </si>
  <si>
    <t>14-38 14TH AVE</t>
  </si>
  <si>
    <t>302-324 SPRINGFIELD AVE</t>
  </si>
  <si>
    <t>324-346 SOUTH ORANGE AVE</t>
  </si>
  <si>
    <t>274-316 FAIRMOUNT AVE</t>
  </si>
  <si>
    <t>2-22 NUTTMAN ST</t>
  </si>
  <si>
    <t>2-54 CUTLER ST</t>
  </si>
  <si>
    <t>147-153 CLIFTON AVE</t>
  </si>
  <si>
    <t>146-148 BROAD ST</t>
  </si>
  <si>
    <t>501-507 MT PROSPECT AVE</t>
  </si>
  <si>
    <t>434-462 MT PROSPECT AVE</t>
  </si>
  <si>
    <t>593-599 MT PROSPECT AVE</t>
  </si>
  <si>
    <t>774-782 BROADWAY</t>
  </si>
  <si>
    <t>146-152 ORCHARD ST</t>
  </si>
  <si>
    <t>2-16 9TH AVE</t>
  </si>
  <si>
    <t>47-85 BOYD ST</t>
  </si>
  <si>
    <t>407-437 MORRIS AVE</t>
  </si>
  <si>
    <t>345-359 SPRINGFIELD AVE</t>
  </si>
  <si>
    <t>18-30 17TH AVE</t>
  </si>
  <si>
    <t>27-81 BARCLAY ST</t>
  </si>
  <si>
    <t>33-83 QUITMAN ST</t>
  </si>
  <si>
    <t>165-177 IRVINE TURNER BLV</t>
  </si>
  <si>
    <t>221-305 IRVINE TURNER BLV</t>
  </si>
  <si>
    <t>219-239 CLINTON AVE</t>
  </si>
  <si>
    <t>739-745 S 10TH ST</t>
  </si>
  <si>
    <t>208-224 AVON AVE</t>
  </si>
  <si>
    <t>11-25 MADISON AVE</t>
  </si>
  <si>
    <t>397-403 IRVINE TURNER BLV</t>
  </si>
  <si>
    <t>453-467 CLINTON AVE</t>
  </si>
  <si>
    <t>122-136 ELIZABETH AVE</t>
  </si>
  <si>
    <t>105-107 BROAD ST</t>
  </si>
  <si>
    <t>103 IRVINE TURNER BLVD</t>
  </si>
  <si>
    <t>105 IRVINE TURNER BLVD</t>
  </si>
  <si>
    <t>107 IRVINE TURNER BLVD</t>
  </si>
  <si>
    <t>109 IRVINE TURNER BLVD</t>
  </si>
  <si>
    <t>111 IRVINE TURNER BLVD</t>
  </si>
  <si>
    <t>113 IRVINE TURNER BLVD</t>
  </si>
  <si>
    <t>115 IRVINE TURNER BLVD</t>
  </si>
  <si>
    <t>117 IRVINE TURNER BLVD</t>
  </si>
  <si>
    <t>119 IRVINE TURNER BLVD</t>
  </si>
  <si>
    <t>19 CLARION LN</t>
  </si>
  <si>
    <t>21 CLARION LN</t>
  </si>
  <si>
    <t>23 CLARION LN</t>
  </si>
  <si>
    <t>25 CLARION LN</t>
  </si>
  <si>
    <t>27 CLARION LN</t>
  </si>
  <si>
    <t>29 CLARION LN</t>
  </si>
  <si>
    <t>31 CLARION LN</t>
  </si>
  <si>
    <t>5 CLARION LN</t>
  </si>
  <si>
    <t>7 CLARION LN</t>
  </si>
  <si>
    <t>9 CLARION LN</t>
  </si>
  <si>
    <t>11 CLARION LN</t>
  </si>
  <si>
    <t>13 CLARION LN</t>
  </si>
  <si>
    <t>15 CLARION LN</t>
  </si>
  <si>
    <t>17 CLARION LN</t>
  </si>
  <si>
    <t>45 MARTHA CT</t>
  </si>
  <si>
    <t>47 MARTHA CT</t>
  </si>
  <si>
    <t>49 MARTHA CT</t>
  </si>
  <si>
    <t>51 MARTHA CT</t>
  </si>
  <si>
    <t>53 MARTHA CT</t>
  </si>
  <si>
    <t>55 MARTHA CT</t>
  </si>
  <si>
    <t>57 MARTHA CT</t>
  </si>
  <si>
    <t>59 MARTHA CT</t>
  </si>
  <si>
    <t>61 MARTHA CT</t>
  </si>
  <si>
    <t>63 MARTHA CT</t>
  </si>
  <si>
    <t>1 MARTHA CT</t>
  </si>
  <si>
    <t>3 MARTHA CT</t>
  </si>
  <si>
    <t>5 MARTHA CT</t>
  </si>
  <si>
    <t>7 MARTHA CT</t>
  </si>
  <si>
    <t>9 MARTHA CT</t>
  </si>
  <si>
    <t>11 MARTHA CT</t>
  </si>
  <si>
    <t>33 MARTHA CT</t>
  </si>
  <si>
    <t>35 MARTHA CT</t>
  </si>
  <si>
    <t>37 MARTHA CT</t>
  </si>
  <si>
    <t>39 MARTHA CT</t>
  </si>
  <si>
    <t>41 MARTHA CT</t>
  </si>
  <si>
    <t>43 MARTHA CT</t>
  </si>
  <si>
    <t>13 MARTHA CT</t>
  </si>
  <si>
    <t>15 MARTHA CT</t>
  </si>
  <si>
    <t>17 MARTHA CT</t>
  </si>
  <si>
    <t>19 MARTHA CT</t>
  </si>
  <si>
    <t>21 MARTHA CT</t>
  </si>
  <si>
    <t>23 MARTHA CT</t>
  </si>
  <si>
    <t>25 MARTHA CT</t>
  </si>
  <si>
    <t>27 MARTHA CT</t>
  </si>
  <si>
    <t>29 MARTHA CT</t>
  </si>
  <si>
    <t>31 MARTHA CT</t>
  </si>
  <si>
    <t>252 W KINNEY ST</t>
  </si>
  <si>
    <t>254 W KINNEY ST</t>
  </si>
  <si>
    <t>256 W KINNEY ST</t>
  </si>
  <si>
    <t>258 W KINNEY ST</t>
  </si>
  <si>
    <t>260 W KINNEY ST</t>
  </si>
  <si>
    <t>238 W KINNEY ST</t>
  </si>
  <si>
    <t>240 W KINNEY ST</t>
  </si>
  <si>
    <t>244 W KINNEY ST</t>
  </si>
  <si>
    <t>246 W KINNEY ST</t>
  </si>
  <si>
    <t>248 W KINNEY ST</t>
  </si>
  <si>
    <t>250 W KINNEY ST</t>
  </si>
  <si>
    <t>183 PRINCE ST</t>
  </si>
  <si>
    <t>185 PRINCE ST</t>
  </si>
  <si>
    <t>187 PRINCE ST</t>
  </si>
  <si>
    <t>189 PRINCE ST</t>
  </si>
  <si>
    <t>191 PRINCE ST</t>
  </si>
  <si>
    <t>193 PRINCE ST</t>
  </si>
  <si>
    <t>195 PRINCE ST</t>
  </si>
  <si>
    <t>197 PRINCE ST</t>
  </si>
  <si>
    <t>171 PRINCE ST</t>
  </si>
  <si>
    <t>173 PRINCE ST</t>
  </si>
  <si>
    <t>175 PRINCE ST</t>
  </si>
  <si>
    <t>177 PRINCE ST</t>
  </si>
  <si>
    <t>179 PRINCE ST</t>
  </si>
  <si>
    <t>181 PRINCE ST</t>
  </si>
  <si>
    <t>149 PRINCE ST</t>
  </si>
  <si>
    <t>151 PRINCE ST</t>
  </si>
  <si>
    <t>153 PRINCE ST</t>
  </si>
  <si>
    <t>155 PRINCE ST</t>
  </si>
  <si>
    <t>157 PRINCE ST</t>
  </si>
  <si>
    <t>159 PRINCE ST</t>
  </si>
  <si>
    <t>161 PRINCE ST</t>
  </si>
  <si>
    <t>163 PRINCE ST</t>
  </si>
  <si>
    <t>165 PRINCE ST</t>
  </si>
  <si>
    <t>167 PRINCE ST</t>
  </si>
  <si>
    <t>169 PRINCE ST</t>
  </si>
  <si>
    <t>76 BOYD ST</t>
  </si>
  <si>
    <t>78 BOYD ST</t>
  </si>
  <si>
    <t>80 BOYD ST</t>
  </si>
  <si>
    <t>82 BOYD ST</t>
  </si>
  <si>
    <t>84 BOYD ST</t>
  </si>
  <si>
    <t>86 BOYD ST</t>
  </si>
  <si>
    <t>88 BOYD ST</t>
  </si>
  <si>
    <t>90 BOYD ST</t>
  </si>
  <si>
    <t>92 BOYD ST</t>
  </si>
  <si>
    <t>94 BOYD ST</t>
  </si>
  <si>
    <t>60 BOYD ST</t>
  </si>
  <si>
    <t>62 BOYD ST</t>
  </si>
  <si>
    <t>64 BOYD ST</t>
  </si>
  <si>
    <t>68 BOYD ST</t>
  </si>
  <si>
    <t>70 BOYD ST</t>
  </si>
  <si>
    <t>72 BOYD ST</t>
  </si>
  <si>
    <t>74 BOYD ST</t>
  </si>
  <si>
    <t>48 BOYD ST</t>
  </si>
  <si>
    <t>48- BOYD ST</t>
  </si>
  <si>
    <t>50 BOYD ST</t>
  </si>
  <si>
    <t>52 BOYD ST</t>
  </si>
  <si>
    <t>54 BOYD ST</t>
  </si>
  <si>
    <t>56 BOYD ST</t>
  </si>
  <si>
    <t>56- BOYD ST</t>
  </si>
  <si>
    <t>58 BOYD ST</t>
  </si>
  <si>
    <t>15 17TH AVE</t>
  </si>
  <si>
    <t>17 17TH AVE</t>
  </si>
  <si>
    <t>19 17TH AVE</t>
  </si>
  <si>
    <t>21 17TH AVE</t>
  </si>
  <si>
    <t>23 17TH AVE</t>
  </si>
  <si>
    <t>25 17TH AVE</t>
  </si>
  <si>
    <t>27 17TH AVE</t>
  </si>
  <si>
    <t>29 17TH AVE</t>
  </si>
  <si>
    <t>31 17TH AVE</t>
  </si>
  <si>
    <t>1 17TH AVE</t>
  </si>
  <si>
    <t>3 17TH AVE</t>
  </si>
  <si>
    <t>5 17TH AVE</t>
  </si>
  <si>
    <t>7 17TH AVE</t>
  </si>
  <si>
    <t>9 17TH AVE</t>
  </si>
  <si>
    <t>11 17TH AVE</t>
  </si>
  <si>
    <t>13 17TH AVE</t>
  </si>
  <si>
    <t>46 FAITH CT</t>
  </si>
  <si>
    <t>48 FAITH CT</t>
  </si>
  <si>
    <t>50 FAITH CT</t>
  </si>
  <si>
    <t>52 FAITH CT</t>
  </si>
  <si>
    <t>54 FAITH CT</t>
  </si>
  <si>
    <t>56 FAITH CT</t>
  </si>
  <si>
    <t>58 FAITH CT</t>
  </si>
  <si>
    <t>60 FAITH CT</t>
  </si>
  <si>
    <t>62 FAITH CT</t>
  </si>
  <si>
    <t>64 FAITH CT</t>
  </si>
  <si>
    <t>34 FAITH CT</t>
  </si>
  <si>
    <t>36 FAITH CT</t>
  </si>
  <si>
    <t>38 FAITH CT</t>
  </si>
  <si>
    <t>40 FAITH CT</t>
  </si>
  <si>
    <t>42 FAITH CT</t>
  </si>
  <si>
    <t>44 FAITH CT</t>
  </si>
  <si>
    <t>2 FAITH CT</t>
  </si>
  <si>
    <t>4 FAITH CT</t>
  </si>
  <si>
    <t>6 FAITH CT</t>
  </si>
  <si>
    <t>8 FAITH CT</t>
  </si>
  <si>
    <t>10 FAITH CT</t>
  </si>
  <si>
    <t>12 FAITH CT</t>
  </si>
  <si>
    <t>24 FAITH CT</t>
  </si>
  <si>
    <t>26 FAITH CT</t>
  </si>
  <si>
    <t>28 FAITH CT</t>
  </si>
  <si>
    <t>30 FAITH CT</t>
  </si>
  <si>
    <t>32 FAITH CT</t>
  </si>
  <si>
    <t>14 FAITH CT</t>
  </si>
  <si>
    <t>16 FAITH CT</t>
  </si>
  <si>
    <t>18 FAITH CT</t>
  </si>
  <si>
    <t>20 FAITH CT</t>
  </si>
  <si>
    <t>22 FAITH CT</t>
  </si>
  <si>
    <t>282 W KINNEY ST</t>
  </si>
  <si>
    <t>284 W KINNEY ST</t>
  </si>
  <si>
    <t>286 W KINNEY ST</t>
  </si>
  <si>
    <t>288 W KINNEY ST</t>
  </si>
  <si>
    <t>292 W KINNEY ST</t>
  </si>
  <si>
    <t>294 W KINNEY ST</t>
  </si>
  <si>
    <t>296 W KINNEY ST</t>
  </si>
  <si>
    <t>298 W KINNEY ST</t>
  </si>
  <si>
    <t>268 W KINNEY ST</t>
  </si>
  <si>
    <t>270 W KINNEY ST</t>
  </si>
  <si>
    <t>272 W KINNEY ST</t>
  </si>
  <si>
    <t>274 W KINNEY ST</t>
  </si>
  <si>
    <t>276 W KINNEY ST</t>
  </si>
  <si>
    <t>278 W KINNEY ST</t>
  </si>
  <si>
    <t>280 W KINNEY ST</t>
  </si>
  <si>
    <t>106 IRVINE TURNER BLVD</t>
  </si>
  <si>
    <t>108 IRVINE TURNER BLVD</t>
  </si>
  <si>
    <t>110 IRVINE TURNER BLVD</t>
  </si>
  <si>
    <t>112 IRVINE TURNER BLVD</t>
  </si>
  <si>
    <t>114 IRVINE TURNER BLVD</t>
  </si>
  <si>
    <t>116 IRVINE TURNER BLVD</t>
  </si>
  <si>
    <t>118 IRVINE TURNER BLVD</t>
  </si>
  <si>
    <t>120 IRVINE TURNER BLVD</t>
  </si>
  <si>
    <t>122 IRVINE TURNER BLVD</t>
  </si>
  <si>
    <t>92 IRVINE TURNER BLVD</t>
  </si>
  <si>
    <t>94 IRVINE TURNER BLVD</t>
  </si>
  <si>
    <t>96 IRVINE TURNER BLVD</t>
  </si>
  <si>
    <t>98 IRVINE TURNER BLVD</t>
  </si>
  <si>
    <t>100 IRVINE TURNER BLVD</t>
  </si>
  <si>
    <t>102 IRVINE TURNER BLVD</t>
  </si>
  <si>
    <t>76 IRVINE TURNER BLVD</t>
  </si>
  <si>
    <t>78 IRVINE TURNER BLVD</t>
  </si>
  <si>
    <t>80 IRVINE TURNER BLVD</t>
  </si>
  <si>
    <t>82 IRVINE TURNER BLVD</t>
  </si>
  <si>
    <t>84 IRVINE TURNER BLVD</t>
  </si>
  <si>
    <t>86 IRVINE TURNER BLVD</t>
  </si>
  <si>
    <t>88 IRVINE TURNER BLVD</t>
  </si>
  <si>
    <t>90 IRVINE TURNER BLVD</t>
  </si>
  <si>
    <t>579-581 BROAD ST</t>
  </si>
  <si>
    <t>869-873 BROAD ST</t>
  </si>
  <si>
    <t>17-19 WILLIAM ST</t>
  </si>
  <si>
    <t>915-933 BROAD ST</t>
  </si>
  <si>
    <t>15-21 HILL ST</t>
  </si>
  <si>
    <t>76-80 COURT ST</t>
  </si>
  <si>
    <t>395-407 HALSEY ST</t>
  </si>
  <si>
    <t>462 WASHINGTON ST</t>
  </si>
  <si>
    <t>462-466 WASHINGTON ST</t>
  </si>
  <si>
    <t>495-505 WASHINGTON ST</t>
  </si>
  <si>
    <t>30-32 CLINTON ST</t>
  </si>
  <si>
    <t>98-126 EDISON PL</t>
  </si>
  <si>
    <t>132-148 SOUTH ORANGE AVE</t>
  </si>
  <si>
    <t>93-101 14TH AVE</t>
  </si>
  <si>
    <t>268-272 CENTRAL AVE</t>
  </si>
  <si>
    <t>173-229 NORFOLK ST</t>
  </si>
  <si>
    <t>95 BROADWAY</t>
  </si>
  <si>
    <t>416-426 BROADWAY</t>
  </si>
  <si>
    <t>14-16 CHESTER AVE</t>
  </si>
  <si>
    <t>502-504 SUMMER AVE</t>
  </si>
  <si>
    <t>1002-1008 REALTY URBAN RENEWAL, LLC</t>
  </si>
  <si>
    <t>31-33 E KINNEY ST</t>
  </si>
  <si>
    <t>1056-1070 BROAD ST</t>
  </si>
  <si>
    <t>54-62 HOUSTON ST</t>
  </si>
  <si>
    <t>24-70 LITTLETON AVE</t>
  </si>
  <si>
    <t>175-199 1ST ST</t>
  </si>
  <si>
    <t>274-280 LAFAYETTE ST</t>
  </si>
  <si>
    <t>118-134 ADAMS ST</t>
  </si>
  <si>
    <t>94-106 POLK ST</t>
  </si>
  <si>
    <t>323-327 FERRY ST</t>
  </si>
  <si>
    <t>96-112 MAIN ST</t>
  </si>
  <si>
    <t>69-95 BLANCHARD ST</t>
  </si>
  <si>
    <t>217-237 SPRINGFIELD AVE</t>
  </si>
  <si>
    <t>581-583 ML KING BLVD</t>
  </si>
  <si>
    <t>179-195 W KINNEY ST</t>
  </si>
  <si>
    <t>151-161 COURT ST</t>
  </si>
  <si>
    <t>70-96 17TH AVE</t>
  </si>
  <si>
    <t>25-49 SOMERSET ST</t>
  </si>
  <si>
    <t>685-715 ML KING BLVD</t>
  </si>
  <si>
    <t>717-723 ML KING BLVD</t>
  </si>
  <si>
    <t>291-319 18TH AVE</t>
  </si>
  <si>
    <t>220-246 IRVINE TURNER BLV</t>
  </si>
  <si>
    <t>176-182 AVON AVE</t>
  </si>
  <si>
    <t>1239-1253 BROAD ST</t>
  </si>
  <si>
    <t>17-19 PENNSYLVANIA AVE</t>
  </si>
  <si>
    <t>90 CLINTON AVE</t>
  </si>
  <si>
    <t>507-519 ELIZABETH AVE</t>
  </si>
  <si>
    <t>391-505 DELANCY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</si>
</sst>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0.0"/>
    <numFmt numFmtId="167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Franklin Gothic Demi Cond"/>
      <family val="2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4"/>
      <color theme="0"/>
      <name val="Franklin Gothic Demi Cond"/>
      <family val="2"/>
    </font>
    <font>
      <sz val="11"/>
      <color theme="0" tint="-4.9989318521683403E-2"/>
      <name val="Calibri"/>
      <family val="2"/>
      <scheme val="minor"/>
    </font>
    <font>
      <sz val="11"/>
      <color theme="1"/>
      <name val="Franklin Gothic Demi Cond"/>
      <family val="2"/>
    </font>
    <font>
      <sz val="24"/>
      <color theme="0"/>
      <name val="Franklin Gothic Demi Cond"/>
      <family val="2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44" fontId="8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49" fontId="0" fillId="0" borderId="0" xfId="0" applyNumberFormat="1"/>
    <xf numFmtId="44" fontId="0" fillId="0" borderId="0" xfId="1" applyFont="1"/>
    <xf numFmtId="0" fontId="4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vertical="center" wrapText="1"/>
    </xf>
    <xf numFmtId="165" fontId="0" fillId="0" borderId="0" xfId="2" applyNumberFormat="1" applyFont="1"/>
    <xf numFmtId="166" fontId="0" fillId="0" borderId="0" xfId="2" applyNumberFormat="1" applyFont="1"/>
    <xf numFmtId="10" fontId="0" fillId="0" borderId="0" xfId="2" applyNumberFormat="1" applyFont="1"/>
    <xf numFmtId="3" fontId="2" fillId="0" borderId="0" xfId="0" applyNumberFormat="1" applyFont="1"/>
    <xf numFmtId="166" fontId="2" fillId="0" borderId="0" xfId="2" applyNumberFormat="1" applyFont="1"/>
    <xf numFmtId="165" fontId="2" fillId="0" borderId="0" xfId="2" applyNumberFormat="1" applyFont="1"/>
    <xf numFmtId="10" fontId="2" fillId="0" borderId="0" xfId="2" applyNumberFormat="1" applyFont="1"/>
    <xf numFmtId="44" fontId="0" fillId="0" borderId="0" xfId="1" quotePrefix="1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indent="1"/>
    </xf>
    <xf numFmtId="0" fontId="11" fillId="0" borderId="0" xfId="0" applyFont="1"/>
    <xf numFmtId="167" fontId="0" fillId="0" borderId="0" xfId="0" applyNumberFormat="1"/>
    <xf numFmtId="167" fontId="2" fillId="0" borderId="0" xfId="0" applyNumberFormat="1" applyFont="1"/>
    <xf numFmtId="0" fontId="0" fillId="0" borderId="0" xfId="0" applyAlignment="1">
      <alignment vertical="center"/>
    </xf>
    <xf numFmtId="0" fontId="10" fillId="0" borderId="0" xfId="0" applyFont="1"/>
    <xf numFmtId="0" fontId="0" fillId="0" borderId="6" xfId="0" applyBorder="1"/>
    <xf numFmtId="3" fontId="0" fillId="0" borderId="2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13" fillId="0" borderId="0" xfId="0" applyFont="1"/>
    <xf numFmtId="0" fontId="9" fillId="0" borderId="0" xfId="0" applyFont="1"/>
    <xf numFmtId="3" fontId="0" fillId="0" borderId="1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0" fontId="2" fillId="0" borderId="15" xfId="2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165" fontId="0" fillId="0" borderId="16" xfId="2" applyNumberFormat="1" applyFont="1" applyBorder="1" applyAlignment="1">
      <alignment vertical="center"/>
    </xf>
    <xf numFmtId="165" fontId="0" fillId="0" borderId="17" xfId="2" applyNumberFormat="1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7" fontId="2" fillId="3" borderId="14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vertical="center"/>
    </xf>
    <xf numFmtId="167" fontId="2" fillId="3" borderId="15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vertical="center"/>
    </xf>
    <xf numFmtId="10" fontId="2" fillId="3" borderId="15" xfId="2" applyNumberFormat="1" applyFont="1" applyFill="1" applyBorder="1" applyAlignment="1">
      <alignment vertical="center"/>
    </xf>
    <xf numFmtId="165" fontId="2" fillId="3" borderId="16" xfId="2" applyNumberFormat="1" applyFont="1" applyFill="1" applyBorder="1" applyAlignment="1">
      <alignment vertical="center"/>
    </xf>
    <xf numFmtId="165" fontId="2" fillId="3" borderId="17" xfId="2" applyNumberFormat="1" applyFont="1" applyFill="1" applyBorder="1" applyAlignment="1">
      <alignment vertical="center"/>
    </xf>
    <xf numFmtId="165" fontId="2" fillId="3" borderId="18" xfId="2" applyNumberFormat="1" applyFont="1" applyFill="1" applyBorder="1" applyAlignment="1">
      <alignment vertical="center"/>
    </xf>
    <xf numFmtId="10" fontId="1" fillId="0" borderId="14" xfId="2" applyNumberFormat="1" applyFont="1" applyBorder="1" applyAlignment="1">
      <alignment vertical="center"/>
    </xf>
    <xf numFmtId="10" fontId="1" fillId="0" borderId="1" xfId="2" applyNumberFormat="1" applyFont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3" fontId="9" fillId="2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 wrapText="1"/>
    </xf>
    <xf numFmtId="165" fontId="2" fillId="0" borderId="18" xfId="2" applyNumberFormat="1" applyFont="1" applyBorder="1" applyAlignment="1">
      <alignment vertical="center"/>
    </xf>
    <xf numFmtId="1" fontId="0" fillId="0" borderId="0" xfId="1" applyNumberFormat="1" applyFont="1"/>
    <xf numFmtId="3" fontId="15" fillId="0" borderId="0" xfId="0" applyNumberFormat="1" applyFont="1"/>
    <xf numFmtId="166" fontId="15" fillId="0" borderId="0" xfId="2" applyNumberFormat="1" applyFont="1"/>
    <xf numFmtId="165" fontId="15" fillId="0" borderId="0" xfId="2" applyNumberFormat="1" applyFont="1"/>
    <xf numFmtId="3" fontId="14" fillId="2" borderId="2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3" fontId="2" fillId="3" borderId="14" xfId="0" applyNumberFormat="1" applyFont="1" applyFill="1" applyBorder="1" applyAlignment="1">
      <alignment vertical="center"/>
    </xf>
    <xf numFmtId="10" fontId="2" fillId="3" borderId="14" xfId="2" applyNumberFormat="1" applyFont="1" applyFill="1" applyBorder="1" applyAlignment="1">
      <alignment vertical="center"/>
    </xf>
    <xf numFmtId="0" fontId="5" fillId="0" borderId="0" xfId="0" quotePrefix="1" applyFont="1" applyAlignment="1">
      <alignment vertical="center" wrapText="1"/>
    </xf>
    <xf numFmtId="0" fontId="18" fillId="0" borderId="0" xfId="0" applyFont="1"/>
    <xf numFmtId="0" fontId="19" fillId="0" borderId="0" xfId="0" applyFont="1"/>
    <xf numFmtId="0" fontId="19" fillId="5" borderId="0" xfId="0" applyFont="1" applyFill="1" applyAlignment="1">
      <alignment vertical="center" wrapText="1"/>
    </xf>
    <xf numFmtId="44" fontId="19" fillId="5" borderId="0" xfId="1" applyFont="1" applyFill="1" applyAlignment="1">
      <alignment vertical="center" wrapText="1"/>
    </xf>
    <xf numFmtId="0" fontId="1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Protection="1">
      <protection locked="0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5" borderId="0" xfId="0" applyFont="1" applyFill="1" applyAlignment="1" applyProtection="1">
      <alignment vertical="center" wrapText="1"/>
      <protection locked="0"/>
    </xf>
    <xf numFmtId="0" fontId="19" fillId="5" borderId="6" xfId="0" applyFont="1" applyFill="1" applyBorder="1" applyAlignment="1" applyProtection="1">
      <alignment vertical="center" wrapText="1"/>
      <protection locked="0"/>
    </xf>
    <xf numFmtId="44" fontId="19" fillId="5" borderId="0" xfId="1" applyFont="1" applyFill="1" applyBorder="1" applyAlignment="1" applyProtection="1">
      <alignment vertical="center" wrapText="1"/>
      <protection locked="0"/>
    </xf>
    <xf numFmtId="44" fontId="19" fillId="5" borderId="2" xfId="1" applyFont="1" applyFill="1" applyBorder="1" applyAlignment="1" applyProtection="1">
      <alignment vertical="center" wrapText="1"/>
      <protection locked="0"/>
    </xf>
    <xf numFmtId="44" fontId="19" fillId="5" borderId="6" xfId="1" applyFont="1" applyFill="1" applyBorder="1" applyAlignment="1" applyProtection="1">
      <alignment vertical="center" wrapText="1"/>
      <protection locked="0"/>
    </xf>
    <xf numFmtId="44" fontId="19" fillId="5" borderId="0" xfId="1" applyFont="1" applyFill="1" applyAlignment="1" applyProtection="1">
      <alignment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0" xfId="3" applyFont="1" applyFill="1" applyAlignment="1">
      <alignment horizontal="left" vertical="center"/>
    </xf>
    <xf numFmtId="8" fontId="0" fillId="0" borderId="0" xfId="1" applyNumberFormat="1" applyFont="1"/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167" fontId="12" fillId="3" borderId="19" xfId="0" applyNumberFormat="1" applyFont="1" applyFill="1" applyBorder="1" applyAlignment="1">
      <alignment horizontal="left" vertical="center"/>
    </xf>
    <xf numFmtId="167" fontId="12" fillId="3" borderId="20" xfId="0" applyNumberFormat="1" applyFont="1" applyFill="1" applyBorder="1" applyAlignment="1">
      <alignment horizontal="left" vertical="center"/>
    </xf>
    <xf numFmtId="167" fontId="12" fillId="3" borderId="21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/>
    </xf>
    <xf numFmtId="3" fontId="23" fillId="0" borderId="15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2" fillId="0" borderId="0" xfId="0" applyFont="1"/>
    <xf numFmtId="3" fontId="23" fillId="0" borderId="1" xfId="0" applyNumberFormat="1" applyFont="1" applyBorder="1" applyAlignment="1">
      <alignment vertical="center"/>
    </xf>
    <xf numFmtId="167" fontId="22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3" fillId="0" borderId="1" xfId="1" applyNumberFormat="1" applyFont="1" applyBorder="1" applyAlignment="1">
      <alignment vertical="center" wrapText="1"/>
    </xf>
    <xf numFmtId="165" fontId="22" fillId="0" borderId="0" xfId="2" applyNumberFormat="1" applyFont="1" applyFill="1" applyAlignment="1">
      <alignment vertical="center"/>
    </xf>
    <xf numFmtId="165" fontId="22" fillId="0" borderId="0" xfId="2" applyNumberFormat="1" applyFont="1" applyAlignment="1">
      <alignment vertical="center"/>
    </xf>
  </cellXfs>
  <cellStyles count="10">
    <cellStyle name="Comma 2" xfId="9" xr:uid="{770E82B2-1723-45C9-8E64-1EF53D4F7420}"/>
    <cellStyle name="Currency" xfId="1" builtinId="4"/>
    <cellStyle name="Currency 2" xfId="6" xr:uid="{F69C5576-58FB-45E6-92C4-A0072FB4C33A}"/>
    <cellStyle name="Currency 3" xfId="7" xr:uid="{10BFCECE-5711-40D2-8D35-695C86007C1D}"/>
    <cellStyle name="Currency 3 2" xfId="8" xr:uid="{6F61997A-F1DE-4C90-AF35-7F019D3F699B}"/>
    <cellStyle name="Currency 4" xfId="4" xr:uid="{CB93C838-D191-406D-A4B9-6C06F37279BC}"/>
    <cellStyle name="Normal" xfId="0" builtinId="0"/>
    <cellStyle name="Normal 2" xfId="3" xr:uid="{95CDCAF5-1F30-4724-AA6B-54BC8502A2CA}"/>
    <cellStyle name="Normal 2 2" xfId="5" xr:uid="{7811357E-6353-48B9-9C43-7C82241139AB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FE6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'PILOT Viewer'!$AW$7</c:f>
              <c:strCache>
                <c:ptCount val="1"/>
                <c:pt idx="0">
                  <c:v>Number of PILOTs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BF-4DF2-88AC-D3DC9DD08F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'PILOT Viewer'!$AX$6:$BC$6</c:f>
              <c:strCache>
                <c:ptCount val="6"/>
                <c:pt idx="0">
                  <c:v>NJ Average</c:v>
                </c:pt>
                <c:pt idx="1">
                  <c:v>Central Jersey Average</c:v>
                </c:pt>
                <c:pt idx="2">
                  <c:v>County Average</c:v>
                </c:pt>
                <c:pt idx="3">
                  <c:v>Neighboring Town Average</c:v>
                </c:pt>
                <c:pt idx="4">
                  <c:v>Central City Average</c:v>
                </c:pt>
                <c:pt idx="5">
                  <c:v>Trenton</c:v>
                </c:pt>
              </c:strCache>
            </c:strRef>
          </c:cat>
          <c:val>
            <c:numRef>
              <c:f>'PILOT Viewer'!$AX$7:$BC$7</c:f>
              <c:numCache>
                <c:formatCode>#,##0.0</c:formatCode>
                <c:ptCount val="6"/>
                <c:pt idx="0">
                  <c:v>10.3</c:v>
                </c:pt>
                <c:pt idx="1">
                  <c:v>6.6901408450704229</c:v>
                </c:pt>
                <c:pt idx="2">
                  <c:v>14.222222222222221</c:v>
                </c:pt>
                <c:pt idx="3">
                  <c:v>5.666666666666667</c:v>
                </c:pt>
                <c:pt idx="4">
                  <c:v>135.19999999999999</c:v>
                </c:pt>
                <c:pt idx="5" formatCode="#,##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66F-BA4C-B4D651AE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147264"/>
        <c:axId val="509148576"/>
      </c:barChart>
      <c:catAx>
        <c:axId val="5091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8576"/>
        <c:crosses val="autoZero"/>
        <c:auto val="1"/>
        <c:lblAlgn val="ctr"/>
        <c:lblOffset val="100"/>
        <c:noMultiLvlLbl val="0"/>
      </c:catAx>
      <c:valAx>
        <c:axId val="5091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'PILOT Viewer'!$AW$9</c:f>
              <c:strCache>
                <c:ptCount val="1"/>
                <c:pt idx="0">
                  <c:v>PILOT Value % of Total Assessed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F-426E-949E-90EB346694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'PILOT Viewer'!$AX$8:$BC$8</c:f>
              <c:strCache>
                <c:ptCount val="6"/>
                <c:pt idx="0">
                  <c:v>NJ Average</c:v>
                </c:pt>
                <c:pt idx="1">
                  <c:v>Central Jersey Average</c:v>
                </c:pt>
                <c:pt idx="2">
                  <c:v>County Average</c:v>
                </c:pt>
                <c:pt idx="3">
                  <c:v>Neighboring Town Average</c:v>
                </c:pt>
                <c:pt idx="4">
                  <c:v>Central City Average</c:v>
                </c:pt>
                <c:pt idx="5">
                  <c:v>Trenton</c:v>
                </c:pt>
              </c:strCache>
            </c:strRef>
          </c:cat>
          <c:val>
            <c:numRef>
              <c:f>'PILOT Viewer'!$AX$9:$BC$9</c:f>
              <c:numCache>
                <c:formatCode>0.0%</c:formatCode>
                <c:ptCount val="6"/>
                <c:pt idx="0">
                  <c:v>3.1818293392063379E-2</c:v>
                </c:pt>
                <c:pt idx="1">
                  <c:v>2.5210267635660689E-2</c:v>
                </c:pt>
                <c:pt idx="2">
                  <c:v>1.9853461813122801E-2</c:v>
                </c:pt>
                <c:pt idx="3">
                  <c:v>7.3770812350495473E-3</c:v>
                </c:pt>
                <c:pt idx="4">
                  <c:v>5.0707978505777664E-2</c:v>
                </c:pt>
                <c:pt idx="5">
                  <c:v>3.702639145773242E-2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760-85F4-9984B9D5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147264"/>
        <c:axId val="509148576"/>
      </c:barChart>
      <c:catAx>
        <c:axId val="5091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8576"/>
        <c:crosses val="autoZero"/>
        <c:auto val="1"/>
        <c:lblAlgn val="ctr"/>
        <c:lblOffset val="100"/>
        <c:noMultiLvlLbl val="0"/>
      </c:catAx>
      <c:valAx>
        <c:axId val="5091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'PILOT Viewer'!$AW$12</c:f>
              <c:strCache>
                <c:ptCount val="1"/>
                <c:pt idx="0">
                  <c:v>Municipal Subsidy % of 2023 Budget Appropriation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83-4928-AB04-2D1113DF55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'PILOT Viewer'!$AX$11:$BC$11</c:f>
              <c:strCache>
                <c:ptCount val="6"/>
                <c:pt idx="0">
                  <c:v>NJ Average</c:v>
                </c:pt>
                <c:pt idx="1">
                  <c:v>Central Jersey Average</c:v>
                </c:pt>
                <c:pt idx="2">
                  <c:v>County Average</c:v>
                </c:pt>
                <c:pt idx="3">
                  <c:v>Neighboring Town Average</c:v>
                </c:pt>
                <c:pt idx="4">
                  <c:v>Central City Average</c:v>
                </c:pt>
                <c:pt idx="5">
                  <c:v>Trenton</c:v>
                </c:pt>
              </c:strCache>
            </c:strRef>
          </c:cat>
          <c:val>
            <c:numRef>
              <c:f>'PILOT Viewer'!$AX$12:$BC$12</c:f>
              <c:numCache>
                <c:formatCode>0.0%</c:formatCode>
                <c:ptCount val="6"/>
                <c:pt idx="0">
                  <c:v>1.602799939424529E-2</c:v>
                </c:pt>
                <c:pt idx="1">
                  <c:v>1.1547003880793881E-2</c:v>
                </c:pt>
                <c:pt idx="2">
                  <c:v>1.1309024377946418E-2</c:v>
                </c:pt>
                <c:pt idx="3">
                  <c:v>2.8490259781427745E-3</c:v>
                </c:pt>
                <c:pt idx="4">
                  <c:v>2.564300023899883E-2</c:v>
                </c:pt>
                <c:pt idx="5">
                  <c:v>2.4904074422926827E-2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D45-AFFD-3FC9C977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147264"/>
        <c:axId val="509148576"/>
      </c:barChart>
      <c:catAx>
        <c:axId val="5091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8576"/>
        <c:crosses val="autoZero"/>
        <c:auto val="1"/>
        <c:lblAlgn val="ctr"/>
        <c:lblOffset val="100"/>
        <c:noMultiLvlLbl val="0"/>
      </c:catAx>
      <c:valAx>
        <c:axId val="5091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0" dropStyle="combo" dx="22" fmlaLink="A4" fmlaRange="$AN$6:$AN$568" noThreeD="1" sel="495" val="457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182880</xdr:rowOff>
        </xdr:from>
        <xdr:to>
          <xdr:col>2</xdr:col>
          <xdr:colOff>754380</xdr:colOff>
          <xdr:row>4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85724</xdr:colOff>
      <xdr:row>14</xdr:row>
      <xdr:rowOff>152399</xdr:rowOff>
    </xdr:from>
    <xdr:to>
      <xdr:col>4</xdr:col>
      <xdr:colOff>504824</xdr:colOff>
      <xdr:row>32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14</xdr:row>
      <xdr:rowOff>142875</xdr:rowOff>
    </xdr:from>
    <xdr:to>
      <xdr:col>11</xdr:col>
      <xdr:colOff>57150</xdr:colOff>
      <xdr:row>32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14</xdr:row>
      <xdr:rowOff>152400</xdr:rowOff>
    </xdr:from>
    <xdr:to>
      <xdr:col>17</xdr:col>
      <xdr:colOff>821531</xdr:colOff>
      <xdr:row>32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847725</xdr:colOff>
      <xdr:row>0</xdr:row>
      <xdr:rowOff>44837</xdr:rowOff>
    </xdr:from>
    <xdr:to>
      <xdr:col>3</xdr:col>
      <xdr:colOff>85725</xdr:colOff>
      <xdr:row>0</xdr:row>
      <xdr:rowOff>592009</xdr:rowOff>
    </xdr:to>
    <xdr:pic>
      <xdr:nvPicPr>
        <xdr:cNvPr id="6" name="Picture 5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837"/>
          <a:ext cx="914400" cy="547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44837</xdr:rowOff>
    </xdr:from>
    <xdr:to>
      <xdr:col>5</xdr:col>
      <xdr:colOff>857250</xdr:colOff>
      <xdr:row>0</xdr:row>
      <xdr:rowOff>619125</xdr:rowOff>
    </xdr:to>
    <xdr:pic>
      <xdr:nvPicPr>
        <xdr:cNvPr id="2" name="Picture 1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4837"/>
          <a:ext cx="914400" cy="574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28575</xdr:rowOff>
    </xdr:from>
    <xdr:to>
      <xdr:col>3</xdr:col>
      <xdr:colOff>3200400</xdr:colOff>
      <xdr:row>0</xdr:row>
      <xdr:rowOff>628650</xdr:rowOff>
    </xdr:to>
    <xdr:pic>
      <xdr:nvPicPr>
        <xdr:cNvPr id="2" name="Picture 1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8575"/>
          <a:ext cx="9144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28575</xdr:rowOff>
    </xdr:from>
    <xdr:to>
      <xdr:col>1</xdr:col>
      <xdr:colOff>2305050</xdr:colOff>
      <xdr:row>0</xdr:row>
      <xdr:rowOff>600075</xdr:rowOff>
    </xdr:to>
    <xdr:pic>
      <xdr:nvPicPr>
        <xdr:cNvPr id="2" name="Picture 1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8575"/>
          <a:ext cx="9144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ristopher.wheeler\Downloads\23taxes.xls" TargetMode="External"/><Relationship Id="rId1" Type="http://schemas.openxmlformats.org/officeDocument/2006/relationships/externalLinkPath" Target="file:///C:\Users\christopher.wheeler\Downloads\23tax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Glossary"/>
      <sheetName val="Municipal Tax Summary"/>
      <sheetName val="County Tax Summary"/>
      <sheetName val="Citizens Tax Summary"/>
      <sheetName val="Tax Viewer"/>
    </sheetNames>
    <sheetDataSet>
      <sheetData sheetId="0"/>
      <sheetData sheetId="1"/>
      <sheetData sheetId="2">
        <row r="3">
          <cell r="A3" t="str">
            <v>0101</v>
          </cell>
          <cell r="B3" t="str">
            <v>Absecon City</v>
          </cell>
          <cell r="C3" t="str">
            <v>Atlantic</v>
          </cell>
          <cell r="D3">
            <v>723339500</v>
          </cell>
          <cell r="E3">
            <v>3760382.4</v>
          </cell>
          <cell r="F3">
            <v>267704.82</v>
          </cell>
          <cell r="G3">
            <v>174949.53</v>
          </cell>
          <cell r="H3">
            <v>43030.82</v>
          </cell>
          <cell r="I3">
            <v>4246067.57</v>
          </cell>
          <cell r="J3">
            <v>12419294</v>
          </cell>
          <cell r="K3">
            <v>0</v>
          </cell>
          <cell r="L3">
            <v>0</v>
          </cell>
          <cell r="M3">
            <v>12419294</v>
          </cell>
          <cell r="N3">
            <v>7370830</v>
          </cell>
          <cell r="O3">
            <v>0</v>
          </cell>
          <cell r="P3">
            <v>0</v>
          </cell>
          <cell r="Q3">
            <v>7370830</v>
          </cell>
          <cell r="R3">
            <v>24036191.57</v>
          </cell>
          <cell r="S3">
            <v>0.17665309238505125</v>
          </cell>
          <cell r="T3">
            <v>0.51669142192645623</v>
          </cell>
          <cell r="U3">
            <v>0.30665548568849255</v>
          </cell>
          <cell r="V3">
            <v>1.0190000684325964</v>
          </cell>
          <cell r="W3">
            <v>0</v>
          </cell>
          <cell r="X3">
            <v>0</v>
          </cell>
          <cell r="Y3">
            <v>1.0190000684325964</v>
          </cell>
          <cell r="Z3">
            <v>1.7169384500639051</v>
          </cell>
          <cell r="AA3">
            <v>0.58700894531544312</v>
          </cell>
          <cell r="AC3">
            <v>3.3229474638119449</v>
          </cell>
        </row>
        <row r="4">
          <cell r="A4" t="str">
            <v>0102</v>
          </cell>
          <cell r="B4" t="str">
            <v>Atlantic City City</v>
          </cell>
          <cell r="C4" t="str">
            <v>Atlantic</v>
          </cell>
          <cell r="D4">
            <v>2398818833</v>
          </cell>
          <cell r="E4">
            <v>12151758.699999999</v>
          </cell>
          <cell r="F4">
            <v>0</v>
          </cell>
          <cell r="G4">
            <v>0</v>
          </cell>
          <cell r="H4">
            <v>151500.29999999999</v>
          </cell>
          <cell r="I4">
            <v>12303259</v>
          </cell>
          <cell r="J4">
            <v>34974839</v>
          </cell>
          <cell r="K4">
            <v>0</v>
          </cell>
          <cell r="L4">
            <v>0</v>
          </cell>
          <cell r="M4">
            <v>34974839</v>
          </cell>
          <cell r="N4">
            <v>37173694.829999998</v>
          </cell>
          <cell r="O4">
            <v>0</v>
          </cell>
          <cell r="P4">
            <v>1062277.4099999999</v>
          </cell>
          <cell r="Q4">
            <v>38235972.239999995</v>
          </cell>
          <cell r="R4">
            <v>85514070.239999995</v>
          </cell>
          <cell r="S4">
            <v>0.14387408955590839</v>
          </cell>
          <cell r="T4">
            <v>0.40899513848237101</v>
          </cell>
          <cell r="U4">
            <v>0.44713077196172057</v>
          </cell>
          <cell r="V4">
            <v>1.5496666241989605</v>
          </cell>
          <cell r="W4">
            <v>4.428335293130492E-2</v>
          </cell>
          <cell r="X4">
            <v>0</v>
          </cell>
          <cell r="Y4">
            <v>1.5939499771302652</v>
          </cell>
          <cell r="Z4">
            <v>1.4580025185253329</v>
          </cell>
          <cell r="AA4">
            <v>0.51288821109568139</v>
          </cell>
          <cell r="AC4">
            <v>3.5648407067512795</v>
          </cell>
        </row>
        <row r="5">
          <cell r="A5" t="str">
            <v>0103</v>
          </cell>
          <cell r="B5" t="str">
            <v>Brigantine City</v>
          </cell>
          <cell r="C5" t="str">
            <v>Atlantic</v>
          </cell>
          <cell r="D5">
            <v>3434155000</v>
          </cell>
          <cell r="E5">
            <v>20481239.350000001</v>
          </cell>
          <cell r="F5">
            <v>1450304.26</v>
          </cell>
          <cell r="G5">
            <v>953294.72</v>
          </cell>
          <cell r="H5">
            <v>234867.24</v>
          </cell>
          <cell r="I5">
            <v>23119705.57</v>
          </cell>
          <cell r="J5">
            <v>15888114</v>
          </cell>
          <cell r="K5">
            <v>0</v>
          </cell>
          <cell r="L5">
            <v>979551.44</v>
          </cell>
          <cell r="M5">
            <v>16867665.440000001</v>
          </cell>
          <cell r="N5">
            <v>23455881</v>
          </cell>
          <cell r="O5">
            <v>0</v>
          </cell>
          <cell r="P5">
            <v>0</v>
          </cell>
          <cell r="Q5">
            <v>23455881</v>
          </cell>
          <cell r="R5">
            <v>63443252.009999998</v>
          </cell>
          <cell r="S5">
            <v>0.36441551839675312</v>
          </cell>
          <cell r="T5">
            <v>0.26587012653987696</v>
          </cell>
          <cell r="U5">
            <v>0.36971435506336997</v>
          </cell>
          <cell r="V5">
            <v>0.68301753997708314</v>
          </cell>
          <cell r="W5">
            <v>0</v>
          </cell>
          <cell r="X5">
            <v>0</v>
          </cell>
          <cell r="Y5">
            <v>0.68301753997708314</v>
          </cell>
          <cell r="Z5">
            <v>0.49117367853227362</v>
          </cell>
          <cell r="AA5">
            <v>0.67322836534751629</v>
          </cell>
          <cell r="AC5">
            <v>1.847419583856873</v>
          </cell>
        </row>
        <row r="6">
          <cell r="A6" t="str">
            <v>0104</v>
          </cell>
          <cell r="B6" t="str">
            <v>Buena Borough</v>
          </cell>
          <cell r="C6" t="str">
            <v>Atlantic</v>
          </cell>
          <cell r="D6">
            <v>290684400</v>
          </cell>
          <cell r="E6">
            <v>1436383.48</v>
          </cell>
          <cell r="F6">
            <v>101710.08</v>
          </cell>
          <cell r="G6">
            <v>66853.09</v>
          </cell>
          <cell r="H6">
            <v>16472.64</v>
          </cell>
          <cell r="I6">
            <v>1621419.29</v>
          </cell>
          <cell r="J6">
            <v>0</v>
          </cell>
          <cell r="K6">
            <v>4936223</v>
          </cell>
          <cell r="L6">
            <v>0</v>
          </cell>
          <cell r="M6">
            <v>4936223</v>
          </cell>
          <cell r="N6">
            <v>3237035.87</v>
          </cell>
          <cell r="O6">
            <v>0</v>
          </cell>
          <cell r="P6">
            <v>0</v>
          </cell>
          <cell r="Q6">
            <v>3237035.87</v>
          </cell>
          <cell r="R6">
            <v>9794678.1600000001</v>
          </cell>
          <cell r="S6">
            <v>0.16554084406995973</v>
          </cell>
          <cell r="T6">
            <v>0.50396990277422249</v>
          </cell>
          <cell r="U6">
            <v>0.33048925315581784</v>
          </cell>
          <cell r="V6">
            <v>1.1135911903081144</v>
          </cell>
          <cell r="W6">
            <v>0</v>
          </cell>
          <cell r="X6">
            <v>0</v>
          </cell>
          <cell r="Y6">
            <v>1.1135911903081144</v>
          </cell>
          <cell r="Z6">
            <v>1.6981382557853122</v>
          </cell>
          <cell r="AA6">
            <v>0.55779370685182972</v>
          </cell>
          <cell r="AC6">
            <v>3.3695231529452565</v>
          </cell>
        </row>
        <row r="7">
          <cell r="A7" t="str">
            <v>0105</v>
          </cell>
          <cell r="B7" t="str">
            <v>Buena Vista Township</v>
          </cell>
          <cell r="C7" t="str">
            <v>Atlantic</v>
          </cell>
          <cell r="D7">
            <v>649654350</v>
          </cell>
          <cell r="E7">
            <v>3042133.6599999997</v>
          </cell>
          <cell r="F7">
            <v>215415.86</v>
          </cell>
          <cell r="G7">
            <v>141592.71</v>
          </cell>
          <cell r="H7">
            <v>34886.400000000001</v>
          </cell>
          <cell r="I7">
            <v>3434028.6299999994</v>
          </cell>
          <cell r="J7">
            <v>0</v>
          </cell>
          <cell r="K7">
            <v>11263023</v>
          </cell>
          <cell r="L7">
            <v>0</v>
          </cell>
          <cell r="M7">
            <v>11263023</v>
          </cell>
          <cell r="N7">
            <v>3636620.56</v>
          </cell>
          <cell r="O7">
            <v>0</v>
          </cell>
          <cell r="P7">
            <v>0</v>
          </cell>
          <cell r="Q7">
            <v>3636620.56</v>
          </cell>
          <cell r="R7">
            <v>18333672.190000001</v>
          </cell>
          <cell r="S7">
            <v>0.18730719052962402</v>
          </cell>
          <cell r="T7">
            <v>0.61433535427470731</v>
          </cell>
          <cell r="U7">
            <v>0.19835745519566855</v>
          </cell>
          <cell r="V7">
            <v>0.55977775874201408</v>
          </cell>
          <cell r="W7">
            <v>0</v>
          </cell>
          <cell r="X7">
            <v>0</v>
          </cell>
          <cell r="Y7">
            <v>0.55977775874201408</v>
          </cell>
          <cell r="Z7">
            <v>1.7336946947249718</v>
          </cell>
          <cell r="AA7">
            <v>0.52859318651525999</v>
          </cell>
          <cell r="AC7">
            <v>2.8220656399822461</v>
          </cell>
        </row>
        <row r="8">
          <cell r="A8" t="str">
            <v>0106</v>
          </cell>
          <cell r="B8" t="str">
            <v>Corbin City</v>
          </cell>
          <cell r="C8" t="str">
            <v>Atlantic</v>
          </cell>
          <cell r="D8">
            <v>50635800</v>
          </cell>
          <cell r="E8">
            <v>263822.69</v>
          </cell>
          <cell r="F8">
            <v>18659.79</v>
          </cell>
          <cell r="G8">
            <v>12257.84</v>
          </cell>
          <cell r="H8">
            <v>3044.18</v>
          </cell>
          <cell r="I8">
            <v>297784.5</v>
          </cell>
          <cell r="J8">
            <v>578780</v>
          </cell>
          <cell r="K8">
            <v>0</v>
          </cell>
          <cell r="L8">
            <v>0</v>
          </cell>
          <cell r="M8">
            <v>578780</v>
          </cell>
          <cell r="N8">
            <v>189030</v>
          </cell>
          <cell r="O8">
            <v>0</v>
          </cell>
          <cell r="P8">
            <v>0</v>
          </cell>
          <cell r="Q8">
            <v>189030</v>
          </cell>
          <cell r="R8">
            <v>1065594.5</v>
          </cell>
          <cell r="S8">
            <v>0.27945386354753143</v>
          </cell>
          <cell r="T8">
            <v>0.54315220283137722</v>
          </cell>
          <cell r="U8">
            <v>0.17739393362109132</v>
          </cell>
          <cell r="V8">
            <v>0.37331295249606011</v>
          </cell>
          <cell r="W8">
            <v>0</v>
          </cell>
          <cell r="X8">
            <v>0</v>
          </cell>
          <cell r="Y8">
            <v>0.37331295249606011</v>
          </cell>
          <cell r="Z8">
            <v>1.1430252904071823</v>
          </cell>
          <cell r="AA8">
            <v>0.58809083691775377</v>
          </cell>
          <cell r="AC8">
            <v>2.1044290798209966</v>
          </cell>
        </row>
        <row r="9">
          <cell r="A9" t="str">
            <v>0107</v>
          </cell>
          <cell r="B9" t="str">
            <v>Egg Harbor City</v>
          </cell>
          <cell r="C9" t="str">
            <v>Atlantic</v>
          </cell>
          <cell r="D9">
            <v>201946800</v>
          </cell>
          <cell r="E9">
            <v>1152101.6499999999</v>
          </cell>
          <cell r="F9">
            <v>81582.009999999995</v>
          </cell>
          <cell r="G9">
            <v>53624.52</v>
          </cell>
          <cell r="H9">
            <v>13211.66</v>
          </cell>
          <cell r="I9">
            <v>1300519.8399999999</v>
          </cell>
          <cell r="J9">
            <v>3474881</v>
          </cell>
          <cell r="K9">
            <v>1466915</v>
          </cell>
          <cell r="L9">
            <v>0</v>
          </cell>
          <cell r="M9">
            <v>4941796</v>
          </cell>
          <cell r="N9">
            <v>4643857.8499999996</v>
          </cell>
          <cell r="O9">
            <v>0</v>
          </cell>
          <cell r="P9">
            <v>0</v>
          </cell>
          <cell r="Q9">
            <v>4643857.8499999996</v>
          </cell>
          <cell r="R9">
            <v>10886173.689999999</v>
          </cell>
          <cell r="S9">
            <v>0.11946528477628947</v>
          </cell>
          <cell r="T9">
            <v>0.45395160326529754</v>
          </cell>
          <cell r="U9">
            <v>0.42658311195841297</v>
          </cell>
          <cell r="V9">
            <v>2.2995451524857038</v>
          </cell>
          <cell r="W9">
            <v>0</v>
          </cell>
          <cell r="X9">
            <v>0</v>
          </cell>
          <cell r="Y9">
            <v>2.2995451524857038</v>
          </cell>
          <cell r="Z9">
            <v>2.4470781413718861</v>
          </cell>
          <cell r="AA9">
            <v>0.64399130860206744</v>
          </cell>
          <cell r="AC9">
            <v>5.3906146024596575</v>
          </cell>
        </row>
        <row r="10">
          <cell r="A10" t="str">
            <v>0108</v>
          </cell>
          <cell r="B10" t="str">
            <v>Egg Harbor Township</v>
          </cell>
          <cell r="C10" t="str">
            <v>Atlantic</v>
          </cell>
          <cell r="D10">
            <v>4115569150</v>
          </cell>
          <cell r="E10">
            <v>22499016.810000002</v>
          </cell>
          <cell r="F10">
            <v>1592935.17</v>
          </cell>
          <cell r="G10">
            <v>1047049.36</v>
          </cell>
          <cell r="H10">
            <v>258407.19</v>
          </cell>
          <cell r="I10">
            <v>25397408.530000005</v>
          </cell>
          <cell r="J10">
            <v>85120158</v>
          </cell>
          <cell r="K10">
            <v>0</v>
          </cell>
          <cell r="L10">
            <v>0</v>
          </cell>
          <cell r="M10">
            <v>85120158</v>
          </cell>
          <cell r="N10">
            <v>26428848.68</v>
          </cell>
          <cell r="O10">
            <v>823114</v>
          </cell>
          <cell r="P10">
            <v>0</v>
          </cell>
          <cell r="Q10">
            <v>27251962.68</v>
          </cell>
          <cell r="R10">
            <v>137769529.21000001</v>
          </cell>
          <cell r="S10">
            <v>0.18434706626083566</v>
          </cell>
          <cell r="T10">
            <v>0.617844587900512</v>
          </cell>
          <cell r="U10">
            <v>0.19780834583865237</v>
          </cell>
          <cell r="V10">
            <v>0.64216752815342681</v>
          </cell>
          <cell r="W10">
            <v>0</v>
          </cell>
          <cell r="X10">
            <v>2.0000004130655901E-2</v>
          </cell>
          <cell r="Y10">
            <v>0.66216753228408276</v>
          </cell>
          <cell r="Z10">
            <v>2.0682475472438604</v>
          </cell>
          <cell r="AA10">
            <v>0.6171056202518187</v>
          </cell>
          <cell r="AC10">
            <v>3.3475206997797624</v>
          </cell>
        </row>
        <row r="11">
          <cell r="A11" t="str">
            <v>0109</v>
          </cell>
          <cell r="B11" t="str">
            <v>Estell Manor City</v>
          </cell>
          <cell r="C11" t="str">
            <v>Atlantic</v>
          </cell>
          <cell r="D11">
            <v>158006500</v>
          </cell>
          <cell r="E11">
            <v>895638</v>
          </cell>
          <cell r="F11">
            <v>63421.440000000002</v>
          </cell>
          <cell r="G11">
            <v>41687.43</v>
          </cell>
          <cell r="H11">
            <v>10270.67</v>
          </cell>
          <cell r="I11">
            <v>1011017.54</v>
          </cell>
          <cell r="J11">
            <v>2882239</v>
          </cell>
          <cell r="K11">
            <v>0</v>
          </cell>
          <cell r="L11">
            <v>0</v>
          </cell>
          <cell r="M11">
            <v>2882239</v>
          </cell>
          <cell r="N11">
            <v>648538.99</v>
          </cell>
          <cell r="O11">
            <v>0</v>
          </cell>
          <cell r="P11">
            <v>0</v>
          </cell>
          <cell r="Q11">
            <v>648538.99</v>
          </cell>
          <cell r="R11">
            <v>4541795.53</v>
          </cell>
          <cell r="S11">
            <v>0.22260305056049054</v>
          </cell>
          <cell r="T11">
            <v>0.63460342522288749</v>
          </cell>
          <cell r="U11">
            <v>0.14279352421662186</v>
          </cell>
          <cell r="V11">
            <v>0.41045082955448037</v>
          </cell>
          <cell r="W11">
            <v>0</v>
          </cell>
          <cell r="X11">
            <v>0</v>
          </cell>
          <cell r="Y11">
            <v>0.41045082955448037</v>
          </cell>
          <cell r="Z11">
            <v>1.824126855540753</v>
          </cell>
          <cell r="AA11">
            <v>0.63985819570713864</v>
          </cell>
          <cell r="AC11">
            <v>2.874435880802372</v>
          </cell>
        </row>
        <row r="12">
          <cell r="A12" t="str">
            <v>0110</v>
          </cell>
          <cell r="B12" t="str">
            <v>Folsom Borough</v>
          </cell>
          <cell r="C12" t="str">
            <v>Atlantic</v>
          </cell>
          <cell r="D12">
            <v>175801300</v>
          </cell>
          <cell r="E12">
            <v>890816.6</v>
          </cell>
          <cell r="F12">
            <v>63080.03</v>
          </cell>
          <cell r="G12">
            <v>41463.019999999997</v>
          </cell>
          <cell r="H12">
            <v>10215.39</v>
          </cell>
          <cell r="I12">
            <v>1005575.04</v>
          </cell>
          <cell r="J12">
            <v>2095128</v>
          </cell>
          <cell r="K12">
            <v>0</v>
          </cell>
          <cell r="L12">
            <v>0</v>
          </cell>
          <cell r="M12">
            <v>2095128</v>
          </cell>
          <cell r="N12">
            <v>772212.24</v>
          </cell>
          <cell r="O12">
            <v>0</v>
          </cell>
          <cell r="P12">
            <v>0</v>
          </cell>
          <cell r="Q12">
            <v>772212.24</v>
          </cell>
          <cell r="R12">
            <v>3872915.2800000003</v>
          </cell>
          <cell r="S12">
            <v>0.25964292201093536</v>
          </cell>
          <cell r="T12">
            <v>0.54096923080641202</v>
          </cell>
          <cell r="U12">
            <v>0.19938784718265254</v>
          </cell>
          <cell r="V12">
            <v>0.43925286104255196</v>
          </cell>
          <cell r="W12">
            <v>0</v>
          </cell>
          <cell r="X12">
            <v>0</v>
          </cell>
          <cell r="Y12">
            <v>0.43925286104255196</v>
          </cell>
          <cell r="Z12">
            <v>1.1917591053080949</v>
          </cell>
          <cell r="AA12">
            <v>0.57199522415363246</v>
          </cell>
          <cell r="AC12">
            <v>2.2030071905042794</v>
          </cell>
        </row>
        <row r="13">
          <cell r="A13" t="str">
            <v>0111</v>
          </cell>
          <cell r="B13" t="str">
            <v>Galloway Township</v>
          </cell>
          <cell r="C13" t="str">
            <v>Atlantic</v>
          </cell>
          <cell r="D13">
            <v>2749755100</v>
          </cell>
          <cell r="E13">
            <v>15885238.27</v>
          </cell>
          <cell r="F13">
            <v>1124884.3700000001</v>
          </cell>
          <cell r="G13">
            <v>739404.64</v>
          </cell>
          <cell r="H13">
            <v>182159.71</v>
          </cell>
          <cell r="I13">
            <v>17931686.990000002</v>
          </cell>
          <cell r="J13">
            <v>36180254</v>
          </cell>
          <cell r="K13">
            <v>19559319</v>
          </cell>
          <cell r="L13">
            <v>0</v>
          </cell>
          <cell r="M13">
            <v>55739573</v>
          </cell>
          <cell r="N13">
            <v>17775291.800000001</v>
          </cell>
          <cell r="O13">
            <v>0</v>
          </cell>
          <cell r="P13">
            <v>0</v>
          </cell>
          <cell r="Q13">
            <v>17775291.800000001</v>
          </cell>
          <cell r="R13">
            <v>91446551.789999992</v>
          </cell>
          <cell r="S13">
            <v>0.19608926349873476</v>
          </cell>
          <cell r="T13">
            <v>0.60953170905778564</v>
          </cell>
          <cell r="U13">
            <v>0.19437902744347976</v>
          </cell>
          <cell r="V13">
            <v>0.64643181496417623</v>
          </cell>
          <cell r="W13">
            <v>0</v>
          </cell>
          <cell r="X13">
            <v>0</v>
          </cell>
          <cell r="Y13">
            <v>0.64643181496417623</v>
          </cell>
          <cell r="Z13">
            <v>2.027074083797499</v>
          </cell>
          <cell r="AA13">
            <v>0.65211941928937611</v>
          </cell>
          <cell r="AC13">
            <v>3.3256253180510509</v>
          </cell>
        </row>
        <row r="14">
          <cell r="A14" t="str">
            <v>0112</v>
          </cell>
          <cell r="B14" t="str">
            <v>Hamilton Township</v>
          </cell>
          <cell r="C14" t="str">
            <v>Atlantic</v>
          </cell>
          <cell r="D14">
            <v>2052285000</v>
          </cell>
          <cell r="E14">
            <v>11869179.700000001</v>
          </cell>
          <cell r="F14">
            <v>840473.84</v>
          </cell>
          <cell r="G14">
            <v>552447.22</v>
          </cell>
          <cell r="H14">
            <v>136109.04999999999</v>
          </cell>
          <cell r="I14">
            <v>13398209.810000002</v>
          </cell>
          <cell r="J14">
            <v>22550707</v>
          </cell>
          <cell r="K14">
            <v>14158933</v>
          </cell>
          <cell r="L14">
            <v>0</v>
          </cell>
          <cell r="M14">
            <v>36709640</v>
          </cell>
          <cell r="N14">
            <v>19536924.300000001</v>
          </cell>
          <cell r="O14">
            <v>0</v>
          </cell>
          <cell r="P14">
            <v>0</v>
          </cell>
          <cell r="Q14">
            <v>19536924.300000001</v>
          </cell>
          <cell r="R14">
            <v>69644774.109999999</v>
          </cell>
          <cell r="S14">
            <v>0.19237925574772177</v>
          </cell>
          <cell r="T14">
            <v>0.52709827074776916</v>
          </cell>
          <cell r="U14">
            <v>0.28052247350450915</v>
          </cell>
          <cell r="V14">
            <v>0.95195961087275893</v>
          </cell>
          <cell r="W14">
            <v>0</v>
          </cell>
          <cell r="X14">
            <v>0</v>
          </cell>
          <cell r="Y14">
            <v>0.95195961087275893</v>
          </cell>
          <cell r="Z14">
            <v>1.7887203775304112</v>
          </cell>
          <cell r="AA14">
            <v>0.65284352855475736</v>
          </cell>
          <cell r="AC14">
            <v>3.3935235169579276</v>
          </cell>
        </row>
        <row r="15">
          <cell r="A15" t="str">
            <v>0113</v>
          </cell>
          <cell r="B15" t="str">
            <v>Hammonton Town</v>
          </cell>
          <cell r="C15" t="str">
            <v>Atlantic</v>
          </cell>
          <cell r="D15">
            <v>1407797300</v>
          </cell>
          <cell r="E15">
            <v>7165909.3900000006</v>
          </cell>
          <cell r="F15">
            <v>507411.23</v>
          </cell>
          <cell r="G15">
            <v>333521.96999999997</v>
          </cell>
          <cell r="H15">
            <v>82187.460000000006</v>
          </cell>
          <cell r="I15">
            <v>8089030.0500000007</v>
          </cell>
          <cell r="J15">
            <v>20149897</v>
          </cell>
          <cell r="K15">
            <v>0</v>
          </cell>
          <cell r="L15">
            <v>0</v>
          </cell>
          <cell r="M15">
            <v>20149897</v>
          </cell>
          <cell r="N15">
            <v>10432015.92</v>
          </cell>
          <cell r="O15">
            <v>0</v>
          </cell>
          <cell r="P15">
            <v>0</v>
          </cell>
          <cell r="Q15">
            <v>10432015.92</v>
          </cell>
          <cell r="R15">
            <v>38670942.969999999</v>
          </cell>
          <cell r="S15">
            <v>0.2091759194047913</v>
          </cell>
          <cell r="T15">
            <v>0.52106039968127527</v>
          </cell>
          <cell r="U15">
            <v>0.26976368091393349</v>
          </cell>
          <cell r="V15">
            <v>0.74101690065750225</v>
          </cell>
          <cell r="W15">
            <v>0</v>
          </cell>
          <cell r="X15">
            <v>0</v>
          </cell>
          <cell r="Y15">
            <v>0.74101690065750225</v>
          </cell>
          <cell r="Z15">
            <v>1.4313066945077959</v>
          </cell>
          <cell r="AA15">
            <v>0.57458769454949243</v>
          </cell>
          <cell r="AC15">
            <v>2.7469112897147907</v>
          </cell>
        </row>
        <row r="16">
          <cell r="A16" t="str">
            <v>0114</v>
          </cell>
          <cell r="B16" t="str">
            <v>Linwood City</v>
          </cell>
          <cell r="C16" t="str">
            <v>Atlantic</v>
          </cell>
          <cell r="D16">
            <v>934385300</v>
          </cell>
          <cell r="E16">
            <v>4652139.58</v>
          </cell>
          <cell r="F16">
            <v>0</v>
          </cell>
          <cell r="G16">
            <v>216525.25</v>
          </cell>
          <cell r="H16">
            <v>53350.57</v>
          </cell>
          <cell r="I16">
            <v>4922015.4000000004</v>
          </cell>
          <cell r="J16">
            <v>13448318</v>
          </cell>
          <cell r="K16">
            <v>6861173</v>
          </cell>
          <cell r="L16">
            <v>206700</v>
          </cell>
          <cell r="M16">
            <v>20516191</v>
          </cell>
          <cell r="N16">
            <v>9123845</v>
          </cell>
          <cell r="O16">
            <v>0</v>
          </cell>
          <cell r="P16">
            <v>352158</v>
          </cell>
          <cell r="Q16">
            <v>9476003</v>
          </cell>
          <cell r="R16">
            <v>34914209.399999999</v>
          </cell>
          <cell r="S16">
            <v>0.14097456263752606</v>
          </cell>
          <cell r="T16">
            <v>0.58761722956270068</v>
          </cell>
          <cell r="U16">
            <v>0.27140820779977337</v>
          </cell>
          <cell r="V16">
            <v>0.97645425286549348</v>
          </cell>
          <cell r="W16">
            <v>3.7688735043241793E-2</v>
          </cell>
          <cell r="X16">
            <v>0</v>
          </cell>
          <cell r="Y16">
            <v>1.0141429879087354</v>
          </cell>
          <cell r="Z16">
            <v>2.1956885451858028</v>
          </cell>
          <cell r="AA16">
            <v>0.52676507218167923</v>
          </cell>
          <cell r="AC16">
            <v>3.7365966052762172</v>
          </cell>
        </row>
        <row r="17">
          <cell r="A17" t="str">
            <v>0115</v>
          </cell>
          <cell r="B17" t="str">
            <v>Longport Borough</v>
          </cell>
          <cell r="C17" t="str">
            <v>Atlantic</v>
          </cell>
          <cell r="D17">
            <v>1931826500</v>
          </cell>
          <cell r="E17">
            <v>10780138.720000001</v>
          </cell>
          <cell r="F17">
            <v>0</v>
          </cell>
          <cell r="G17">
            <v>501751.22</v>
          </cell>
          <cell r="H17">
            <v>123673.85</v>
          </cell>
          <cell r="I17">
            <v>11405563.790000001</v>
          </cell>
          <cell r="J17">
            <v>1480493</v>
          </cell>
          <cell r="K17">
            <v>0</v>
          </cell>
          <cell r="L17">
            <v>0</v>
          </cell>
          <cell r="M17">
            <v>1480493</v>
          </cell>
          <cell r="N17">
            <v>6891861.7400000002</v>
          </cell>
          <cell r="O17">
            <v>0</v>
          </cell>
          <cell r="P17">
            <v>808023</v>
          </cell>
          <cell r="Q17">
            <v>7699884.7400000002</v>
          </cell>
          <cell r="R17">
            <v>20585941.530000001</v>
          </cell>
          <cell r="S17">
            <v>0.55404625401168139</v>
          </cell>
          <cell r="T17">
            <v>7.1917672448572237E-2</v>
          </cell>
          <cell r="U17">
            <v>0.37403607353974644</v>
          </cell>
          <cell r="V17">
            <v>0.35675365981365303</v>
          </cell>
          <cell r="W17">
            <v>4.1826892839496713E-2</v>
          </cell>
          <cell r="X17">
            <v>0</v>
          </cell>
          <cell r="Y17">
            <v>0.39858055265314973</v>
          </cell>
          <cell r="Z17">
            <v>7.6636954716171463E-2</v>
          </cell>
          <cell r="AA17">
            <v>0.59040311280542024</v>
          </cell>
          <cell r="AC17">
            <v>1.0656206201747414</v>
          </cell>
        </row>
        <row r="18">
          <cell r="A18" t="str">
            <v>0116</v>
          </cell>
          <cell r="B18" t="str">
            <v>Margate City</v>
          </cell>
          <cell r="C18" t="str">
            <v>Atlantic</v>
          </cell>
          <cell r="D18">
            <v>3939385000</v>
          </cell>
          <cell r="E18">
            <v>25305149.639999997</v>
          </cell>
          <cell r="F18">
            <v>0</v>
          </cell>
          <cell r="G18">
            <v>1177817.22</v>
          </cell>
          <cell r="H18">
            <v>290238.53000000003</v>
          </cell>
          <cell r="I18">
            <v>26773205.389999997</v>
          </cell>
          <cell r="J18">
            <v>10582403</v>
          </cell>
          <cell r="K18">
            <v>0</v>
          </cell>
          <cell r="L18">
            <v>1417762.25</v>
          </cell>
          <cell r="M18">
            <v>12000165.25</v>
          </cell>
          <cell r="N18">
            <v>24304934</v>
          </cell>
          <cell r="O18">
            <v>0</v>
          </cell>
          <cell r="P18">
            <v>1882872</v>
          </cell>
          <cell r="Q18">
            <v>26187806</v>
          </cell>
          <cell r="R18">
            <v>64961176.640000001</v>
          </cell>
          <cell r="S18">
            <v>0.41214163250722791</v>
          </cell>
          <cell r="T18">
            <v>0.18472826187404479</v>
          </cell>
          <cell r="U18">
            <v>0.40313010561872731</v>
          </cell>
          <cell r="V18">
            <v>0.61697280159212675</v>
          </cell>
          <cell r="W18">
            <v>4.7796089998819617E-2</v>
          </cell>
          <cell r="X18">
            <v>0</v>
          </cell>
          <cell r="Y18">
            <v>0.66476889159094632</v>
          </cell>
          <cell r="Z18">
            <v>0.30462027067676811</v>
          </cell>
          <cell r="AA18">
            <v>0.6796290636736444</v>
          </cell>
          <cell r="AC18">
            <v>1.6490182259413591</v>
          </cell>
        </row>
        <row r="19">
          <cell r="A19" t="str">
            <v>0117</v>
          </cell>
          <cell r="B19" t="str">
            <v>Mullica Township</v>
          </cell>
          <cell r="C19" t="str">
            <v>Atlantic</v>
          </cell>
          <cell r="D19">
            <v>460067000</v>
          </cell>
          <cell r="E19">
            <v>2701016.4000000004</v>
          </cell>
          <cell r="F19">
            <v>191259.75</v>
          </cell>
          <cell r="G19">
            <v>125710.29</v>
          </cell>
          <cell r="H19">
            <v>30974.68</v>
          </cell>
          <cell r="I19">
            <v>3048961.1200000006</v>
          </cell>
          <cell r="J19">
            <v>5021358</v>
          </cell>
          <cell r="K19">
            <v>3775498</v>
          </cell>
          <cell r="L19">
            <v>0</v>
          </cell>
          <cell r="M19">
            <v>8796856</v>
          </cell>
          <cell r="N19">
            <v>4498297.2300000004</v>
          </cell>
          <cell r="O19">
            <v>0</v>
          </cell>
          <cell r="P19">
            <v>0</v>
          </cell>
          <cell r="Q19">
            <v>4498297.2300000004</v>
          </cell>
          <cell r="R19">
            <v>16344114.35</v>
          </cell>
          <cell r="S19">
            <v>0.18654795571716007</v>
          </cell>
          <cell r="T19">
            <v>0.53822775658688415</v>
          </cell>
          <cell r="U19">
            <v>0.27522428769595586</v>
          </cell>
          <cell r="V19">
            <v>0.97774829100978777</v>
          </cell>
          <cell r="W19">
            <v>0</v>
          </cell>
          <cell r="X19">
            <v>0</v>
          </cell>
          <cell r="Y19">
            <v>0.97774829100978777</v>
          </cell>
          <cell r="Z19">
            <v>1.9120815011726553</v>
          </cell>
          <cell r="AA19">
            <v>0.6627211080125287</v>
          </cell>
          <cell r="AC19">
            <v>3.5525509001949716</v>
          </cell>
        </row>
        <row r="20">
          <cell r="A20" t="str">
            <v>0118</v>
          </cell>
          <cell r="B20" t="str">
            <v>Northfield City</v>
          </cell>
          <cell r="C20" t="str">
            <v>Atlantic</v>
          </cell>
          <cell r="D20">
            <v>872389600</v>
          </cell>
          <cell r="E20">
            <v>4387292.33</v>
          </cell>
          <cell r="F20">
            <v>0</v>
          </cell>
          <cell r="G20">
            <v>204164.86</v>
          </cell>
          <cell r="H20">
            <v>50350.14</v>
          </cell>
          <cell r="I20">
            <v>4641807.33</v>
          </cell>
          <cell r="J20">
            <v>10932692</v>
          </cell>
          <cell r="K20">
            <v>6437911</v>
          </cell>
          <cell r="L20">
            <v>0</v>
          </cell>
          <cell r="M20">
            <v>17370603</v>
          </cell>
          <cell r="N20">
            <v>8577002.5999999996</v>
          </cell>
          <cell r="O20">
            <v>0</v>
          </cell>
          <cell r="P20">
            <v>331436</v>
          </cell>
          <cell r="Q20">
            <v>8908438.5999999996</v>
          </cell>
          <cell r="R20">
            <v>30920848.93</v>
          </cell>
          <cell r="S20">
            <v>0.15011901324275834</v>
          </cell>
          <cell r="T20">
            <v>0.56177639363409293</v>
          </cell>
          <cell r="U20">
            <v>0.28810459312314873</v>
          </cell>
          <cell r="V20">
            <v>0.98316194966102299</v>
          </cell>
          <cell r="W20">
            <v>3.7991741304573091E-2</v>
          </cell>
          <cell r="X20">
            <v>0</v>
          </cell>
          <cell r="Y20">
            <v>1.0211536909655961</v>
          </cell>
          <cell r="Z20">
            <v>1.9911520036460775</v>
          </cell>
          <cell r="AA20">
            <v>0.53207962703819489</v>
          </cell>
          <cell r="AC20">
            <v>3.5443853216498686</v>
          </cell>
        </row>
        <row r="21">
          <cell r="A21" t="str">
            <v>0119</v>
          </cell>
          <cell r="B21" t="str">
            <v>Pleasantville City</v>
          </cell>
          <cell r="C21" t="str">
            <v>Atlantic</v>
          </cell>
          <cell r="D21">
            <v>790503800</v>
          </cell>
          <cell r="E21">
            <v>3949204.05</v>
          </cell>
          <cell r="F21">
            <v>279502.05</v>
          </cell>
          <cell r="G21">
            <v>183646.66</v>
          </cell>
          <cell r="H21">
            <v>45467.58</v>
          </cell>
          <cell r="I21">
            <v>4457820.34</v>
          </cell>
          <cell r="J21">
            <v>10582403</v>
          </cell>
          <cell r="K21">
            <v>0</v>
          </cell>
          <cell r="L21">
            <v>0</v>
          </cell>
          <cell r="M21">
            <v>10582403</v>
          </cell>
          <cell r="N21">
            <v>25399482.32</v>
          </cell>
          <cell r="O21">
            <v>0</v>
          </cell>
          <cell r="P21">
            <v>0</v>
          </cell>
          <cell r="Q21">
            <v>25399482.32</v>
          </cell>
          <cell r="R21">
            <v>40439705.659999989</v>
          </cell>
          <cell r="S21">
            <v>0.11023374842239149</v>
          </cell>
          <cell r="T21">
            <v>0.26168348229268501</v>
          </cell>
          <cell r="U21">
            <v>0.62808276928492379</v>
          </cell>
          <cell r="V21">
            <v>3.2130752970447456</v>
          </cell>
          <cell r="W21">
            <v>0</v>
          </cell>
          <cell r="X21">
            <v>0</v>
          </cell>
          <cell r="Y21">
            <v>3.2130752970447456</v>
          </cell>
          <cell r="Z21">
            <v>1.3386909715045014</v>
          </cell>
          <cell r="AA21">
            <v>0.56392143086472202</v>
          </cell>
          <cell r="AC21">
            <v>5.1156876994139671</v>
          </cell>
        </row>
        <row r="22">
          <cell r="A22" t="str">
            <v>0120</v>
          </cell>
          <cell r="B22" t="str">
            <v>Port Republic City</v>
          </cell>
          <cell r="C22" t="str">
            <v>Atlantic</v>
          </cell>
          <cell r="D22">
            <v>117084200</v>
          </cell>
          <cell r="E22">
            <v>715654.69</v>
          </cell>
          <cell r="F22">
            <v>50676.56</v>
          </cell>
          <cell r="G22">
            <v>33310.120000000003</v>
          </cell>
          <cell r="H22">
            <v>8206.73</v>
          </cell>
          <cell r="I22">
            <v>807848.1</v>
          </cell>
          <cell r="J22">
            <v>2168064</v>
          </cell>
          <cell r="K22">
            <v>0</v>
          </cell>
          <cell r="L22">
            <v>0</v>
          </cell>
          <cell r="M22">
            <v>2168064</v>
          </cell>
          <cell r="N22">
            <v>605259.14</v>
          </cell>
          <cell r="O22">
            <v>23421.3</v>
          </cell>
          <cell r="P22">
            <v>0</v>
          </cell>
          <cell r="Q22">
            <v>628680.44000000006</v>
          </cell>
          <cell r="R22">
            <v>3604592.54</v>
          </cell>
          <cell r="S22">
            <v>0.224116343535461</v>
          </cell>
          <cell r="T22">
            <v>0.60147269793772584</v>
          </cell>
          <cell r="U22">
            <v>0.17441095852681315</v>
          </cell>
          <cell r="V22">
            <v>0.51694348169949489</v>
          </cell>
          <cell r="W22">
            <v>0</v>
          </cell>
          <cell r="X22">
            <v>2.0003809224472643E-2</v>
          </cell>
          <cell r="Y22">
            <v>0.53694729092396754</v>
          </cell>
          <cell r="Z22">
            <v>1.8517135531523468</v>
          </cell>
          <cell r="AA22">
            <v>0.68997191764559185</v>
          </cell>
          <cell r="AC22">
            <v>3.0786327617219063</v>
          </cell>
        </row>
        <row r="23">
          <cell r="A23" t="str">
            <v>0121</v>
          </cell>
          <cell r="B23" t="str">
            <v>Somers Point City</v>
          </cell>
          <cell r="C23" t="str">
            <v>Atlantic</v>
          </cell>
          <cell r="D23">
            <v>1146402500</v>
          </cell>
          <cell r="E23">
            <v>6482307.4399999995</v>
          </cell>
          <cell r="F23">
            <v>458982.23</v>
          </cell>
          <cell r="G23">
            <v>301766.74</v>
          </cell>
          <cell r="H23">
            <v>74466.350000000006</v>
          </cell>
          <cell r="I23">
            <v>7317522.7599999998</v>
          </cell>
          <cell r="J23">
            <v>11232366</v>
          </cell>
          <cell r="K23">
            <v>8520292</v>
          </cell>
          <cell r="L23">
            <v>0</v>
          </cell>
          <cell r="M23">
            <v>19752658</v>
          </cell>
          <cell r="N23">
            <v>12709252.619999999</v>
          </cell>
          <cell r="O23">
            <v>0</v>
          </cell>
          <cell r="P23">
            <v>0</v>
          </cell>
          <cell r="Q23">
            <v>12709252.619999999</v>
          </cell>
          <cell r="R23">
            <v>39779433.379999995</v>
          </cell>
          <cell r="S23">
            <v>0.18395241304968032</v>
          </cell>
          <cell r="T23">
            <v>0.49655453387958748</v>
          </cell>
          <cell r="U23">
            <v>0.31949305307073234</v>
          </cell>
          <cell r="V23">
            <v>1.1086204557299901</v>
          </cell>
          <cell r="W23">
            <v>0</v>
          </cell>
          <cell r="X23">
            <v>0</v>
          </cell>
          <cell r="Y23">
            <v>1.1086204557299901</v>
          </cell>
          <cell r="Z23">
            <v>1.7230124672617166</v>
          </cell>
          <cell r="AA23">
            <v>0.63830310558464409</v>
          </cell>
          <cell r="AC23">
            <v>3.4699360285763503</v>
          </cell>
        </row>
        <row r="24">
          <cell r="A24" t="str">
            <v>0122</v>
          </cell>
          <cell r="B24" t="str">
            <v>Ventnor City</v>
          </cell>
          <cell r="C24" t="str">
            <v>Atlantic</v>
          </cell>
          <cell r="D24">
            <v>2133379900</v>
          </cell>
          <cell r="E24">
            <v>11313274.199999999</v>
          </cell>
          <cell r="F24">
            <v>801109.55</v>
          </cell>
          <cell r="G24">
            <v>526575.86</v>
          </cell>
          <cell r="H24">
            <v>129734.29</v>
          </cell>
          <cell r="I24">
            <v>12770693.899999999</v>
          </cell>
          <cell r="J24">
            <v>16622500</v>
          </cell>
          <cell r="K24">
            <v>0</v>
          </cell>
          <cell r="L24">
            <v>1270687.5</v>
          </cell>
          <cell r="M24">
            <v>17893187.5</v>
          </cell>
          <cell r="N24">
            <v>26089447</v>
          </cell>
          <cell r="O24">
            <v>0</v>
          </cell>
          <cell r="P24">
            <v>0</v>
          </cell>
          <cell r="Q24">
            <v>26089447</v>
          </cell>
          <cell r="R24">
            <v>56753328.399999991</v>
          </cell>
          <cell r="S24">
            <v>0.22502105620998258</v>
          </cell>
          <cell r="T24">
            <v>0.31527996691027554</v>
          </cell>
          <cell r="U24">
            <v>0.45969897687974198</v>
          </cell>
          <cell r="V24">
            <v>1.2229161341587591</v>
          </cell>
          <cell r="W24">
            <v>0</v>
          </cell>
          <cell r="X24">
            <v>0</v>
          </cell>
          <cell r="Y24">
            <v>1.2229161341587591</v>
          </cell>
          <cell r="Z24">
            <v>0.83872485627149662</v>
          </cell>
          <cell r="AA24">
            <v>0.59861320995852629</v>
          </cell>
          <cell r="AC24">
            <v>2.6602542003887817</v>
          </cell>
        </row>
        <row r="25">
          <cell r="A25" t="str">
            <v>0123</v>
          </cell>
          <cell r="B25" t="str">
            <v>Weymouth Township</v>
          </cell>
          <cell r="C25" t="str">
            <v>Atlantic</v>
          </cell>
          <cell r="D25">
            <v>164804100</v>
          </cell>
          <cell r="E25">
            <v>894019.59</v>
          </cell>
          <cell r="F25">
            <v>63308.959999999999</v>
          </cell>
          <cell r="G25">
            <v>41617.730000000003</v>
          </cell>
          <cell r="H25">
            <v>10254.33</v>
          </cell>
          <cell r="I25">
            <v>1009200.6099999999</v>
          </cell>
          <cell r="J25">
            <v>2612870</v>
          </cell>
          <cell r="K25">
            <v>0</v>
          </cell>
          <cell r="L25">
            <v>0</v>
          </cell>
          <cell r="M25">
            <v>2612870</v>
          </cell>
          <cell r="N25">
            <v>808708.99</v>
          </cell>
          <cell r="O25">
            <v>16480.41</v>
          </cell>
          <cell r="P25">
            <v>0</v>
          </cell>
          <cell r="Q25">
            <v>825189.4</v>
          </cell>
          <cell r="R25">
            <v>4447260.01</v>
          </cell>
          <cell r="S25">
            <v>0.22692637887839617</v>
          </cell>
          <cell r="T25">
            <v>0.5875235525075585</v>
          </cell>
          <cell r="U25">
            <v>0.18555006861404535</v>
          </cell>
          <cell r="V25">
            <v>0.49070926633500017</v>
          </cell>
          <cell r="W25">
            <v>0</v>
          </cell>
          <cell r="X25">
            <v>0.01</v>
          </cell>
          <cell r="Y25">
            <v>0.50070926633500024</v>
          </cell>
          <cell r="Z25">
            <v>1.5854399253416633</v>
          </cell>
          <cell r="AA25">
            <v>0.61236377614391868</v>
          </cell>
          <cell r="AC25">
            <v>2.6985129678205819</v>
          </cell>
        </row>
        <row r="26">
          <cell r="A26" t="str">
            <v>0201</v>
          </cell>
          <cell r="B26" t="str">
            <v>Allendale Borough</v>
          </cell>
          <cell r="C26" t="str">
            <v>Bergen</v>
          </cell>
          <cell r="D26">
            <v>2035931500</v>
          </cell>
          <cell r="E26">
            <v>4717464.0999999996</v>
          </cell>
          <cell r="F26">
            <v>0</v>
          </cell>
          <cell r="G26">
            <v>0</v>
          </cell>
          <cell r="H26">
            <v>206709.15</v>
          </cell>
          <cell r="I26">
            <v>4924173.25</v>
          </cell>
          <cell r="J26">
            <v>17470190</v>
          </cell>
          <cell r="K26">
            <v>10602890</v>
          </cell>
          <cell r="L26">
            <v>0</v>
          </cell>
          <cell r="M26">
            <v>28073080</v>
          </cell>
          <cell r="N26">
            <v>10977356</v>
          </cell>
          <cell r="O26">
            <v>101797</v>
          </cell>
          <cell r="P26">
            <v>691949</v>
          </cell>
          <cell r="Q26">
            <v>11771102</v>
          </cell>
          <cell r="R26">
            <v>44768355.25</v>
          </cell>
          <cell r="S26">
            <v>0.10999227517968733</v>
          </cell>
          <cell r="T26">
            <v>0.62707418763167544</v>
          </cell>
          <cell r="U26">
            <v>0.26293353718863727</v>
          </cell>
          <cell r="V26">
            <v>0.53918100879130759</v>
          </cell>
          <cell r="W26">
            <v>3.3986850736382829E-2</v>
          </cell>
          <cell r="X26">
            <v>5.0000208749655869E-3</v>
          </cell>
          <cell r="Y26">
            <v>0.57816788040265599</v>
          </cell>
          <cell r="Z26">
            <v>1.3788813621676368</v>
          </cell>
          <cell r="AA26">
            <v>0.24186340503106318</v>
          </cell>
          <cell r="AC26">
            <v>2.1989126476013561</v>
          </cell>
        </row>
        <row r="27">
          <cell r="A27" t="str">
            <v>0202</v>
          </cell>
          <cell r="B27" t="str">
            <v>Alpine Borough</v>
          </cell>
          <cell r="C27" t="str">
            <v>Bergen</v>
          </cell>
          <cell r="D27">
            <v>1977359600</v>
          </cell>
          <cell r="E27">
            <v>4253851.3</v>
          </cell>
          <cell r="F27">
            <v>0</v>
          </cell>
          <cell r="G27">
            <v>0</v>
          </cell>
          <cell r="H27">
            <v>186725.8</v>
          </cell>
          <cell r="I27">
            <v>4440577.0999999996</v>
          </cell>
          <cell r="J27">
            <v>7262277</v>
          </cell>
          <cell r="K27">
            <v>0</v>
          </cell>
          <cell r="L27">
            <v>0</v>
          </cell>
          <cell r="M27">
            <v>7262277</v>
          </cell>
          <cell r="N27">
            <v>3803156</v>
          </cell>
          <cell r="O27">
            <v>98868</v>
          </cell>
          <cell r="P27">
            <v>0</v>
          </cell>
          <cell r="Q27">
            <v>3902024</v>
          </cell>
          <cell r="R27">
            <v>15604878.100000001</v>
          </cell>
          <cell r="S27">
            <v>0.28456339559615013</v>
          </cell>
          <cell r="T27">
            <v>0.46538505161408467</v>
          </cell>
          <cell r="U27">
            <v>0.2500515527897651</v>
          </cell>
          <cell r="V27">
            <v>0.192335071476124</v>
          </cell>
          <cell r="W27">
            <v>0</v>
          </cell>
          <cell r="X27">
            <v>5.0000010114498146E-3</v>
          </cell>
          <cell r="Y27">
            <v>0.19733507248757384</v>
          </cell>
          <cell r="Z27">
            <v>0.36727143611106444</v>
          </cell>
          <cell r="AA27">
            <v>0.22457104413380349</v>
          </cell>
          <cell r="AC27">
            <v>0.78917755273244183</v>
          </cell>
        </row>
        <row r="28">
          <cell r="A28" t="str">
            <v>0203</v>
          </cell>
          <cell r="B28" t="str">
            <v>Bergenfield Borough</v>
          </cell>
          <cell r="C28" t="str">
            <v>Bergen</v>
          </cell>
          <cell r="D28">
            <v>2724843330</v>
          </cell>
          <cell r="E28">
            <v>8666103.6099999994</v>
          </cell>
          <cell r="F28">
            <v>0</v>
          </cell>
          <cell r="G28">
            <v>0</v>
          </cell>
          <cell r="H28">
            <v>379686.72</v>
          </cell>
          <cell r="I28">
            <v>9045790.3300000001</v>
          </cell>
          <cell r="J28">
            <v>51747354</v>
          </cell>
          <cell r="K28">
            <v>0</v>
          </cell>
          <cell r="L28">
            <v>0</v>
          </cell>
          <cell r="M28">
            <v>51747354</v>
          </cell>
          <cell r="N28">
            <v>30850783</v>
          </cell>
          <cell r="O28">
            <v>0</v>
          </cell>
          <cell r="P28">
            <v>1259217</v>
          </cell>
          <cell r="Q28">
            <v>32110000</v>
          </cell>
          <cell r="R28">
            <v>92903144.329999998</v>
          </cell>
          <cell r="S28">
            <v>9.7367967416351064E-2</v>
          </cell>
          <cell r="T28">
            <v>0.55700325724379063</v>
          </cell>
          <cell r="U28">
            <v>0.34562877533985831</v>
          </cell>
          <cell r="V28">
            <v>1.1322039201424472</v>
          </cell>
          <cell r="W28">
            <v>4.6212455084527738E-2</v>
          </cell>
          <cell r="X28">
            <v>0</v>
          </cell>
          <cell r="Y28">
            <v>1.178416375226975</v>
          </cell>
          <cell r="Z28">
            <v>1.8990946536364719</v>
          </cell>
          <cell r="AA28">
            <v>0.3319746948533735</v>
          </cell>
          <cell r="AC28">
            <v>3.4094857237168199</v>
          </cell>
        </row>
        <row r="29">
          <cell r="A29" t="str">
            <v>0204</v>
          </cell>
          <cell r="B29" t="str">
            <v>Bogota Borough</v>
          </cell>
          <cell r="C29" t="str">
            <v>Bergen</v>
          </cell>
          <cell r="D29">
            <v>645705500</v>
          </cell>
          <cell r="E29">
            <v>2324504.63</v>
          </cell>
          <cell r="F29">
            <v>0</v>
          </cell>
          <cell r="G29">
            <v>0</v>
          </cell>
          <cell r="H29">
            <v>101723.13</v>
          </cell>
          <cell r="I29">
            <v>2426227.7599999998</v>
          </cell>
          <cell r="J29">
            <v>16170436</v>
          </cell>
          <cell r="K29">
            <v>0</v>
          </cell>
          <cell r="L29">
            <v>0</v>
          </cell>
          <cell r="M29">
            <v>16170436</v>
          </cell>
          <cell r="N29">
            <v>8792681</v>
          </cell>
          <cell r="O29">
            <v>0</v>
          </cell>
          <cell r="P29">
            <v>335574</v>
          </cell>
          <cell r="Q29">
            <v>9128255</v>
          </cell>
          <cell r="R29">
            <v>27724918.759999998</v>
          </cell>
          <cell r="S29">
            <v>8.7510725676153436E-2</v>
          </cell>
          <cell r="T29">
            <v>0.58324556836320918</v>
          </cell>
          <cell r="U29">
            <v>0.32924370596063746</v>
          </cell>
          <cell r="V29">
            <v>1.3617169127411799</v>
          </cell>
          <cell r="W29">
            <v>5.1970131894493697E-2</v>
          </cell>
          <cell r="X29">
            <v>0</v>
          </cell>
          <cell r="Y29">
            <v>1.4136870446356737</v>
          </cell>
          <cell r="Z29">
            <v>2.5043051360101471</v>
          </cell>
          <cell r="AA29">
            <v>0.37574834967334175</v>
          </cell>
          <cell r="AC29">
            <v>4.2937405303191625</v>
          </cell>
        </row>
        <row r="30">
          <cell r="A30" t="str">
            <v>0205</v>
          </cell>
          <cell r="B30" t="str">
            <v>Carlstadt Borough</v>
          </cell>
          <cell r="C30" t="str">
            <v>Bergen</v>
          </cell>
          <cell r="D30">
            <v>3014869684</v>
          </cell>
          <cell r="E30">
            <v>6690391.29</v>
          </cell>
          <cell r="F30">
            <v>0</v>
          </cell>
          <cell r="G30">
            <v>0</v>
          </cell>
          <cell r="H30">
            <v>293683.59000000003</v>
          </cell>
          <cell r="I30">
            <v>6984074.8799999999</v>
          </cell>
          <cell r="J30">
            <v>13037167</v>
          </cell>
          <cell r="K30">
            <v>7386622</v>
          </cell>
          <cell r="L30">
            <v>0</v>
          </cell>
          <cell r="M30">
            <v>20423789</v>
          </cell>
          <cell r="N30">
            <v>21218004.149999999</v>
          </cell>
          <cell r="O30">
            <v>0</v>
          </cell>
          <cell r="P30">
            <v>939446.4</v>
          </cell>
          <cell r="Q30">
            <v>22157450.549999997</v>
          </cell>
          <cell r="R30">
            <v>49565314.43</v>
          </cell>
          <cell r="S30">
            <v>0.14090649802824221</v>
          </cell>
          <cell r="T30">
            <v>0.41205809415057915</v>
          </cell>
          <cell r="U30">
            <v>0.44703540782117857</v>
          </cell>
          <cell r="V30">
            <v>0.70377848378006369</v>
          </cell>
          <cell r="W30">
            <v>3.1160431410540531E-2</v>
          </cell>
          <cell r="X30">
            <v>0</v>
          </cell>
          <cell r="Y30">
            <v>0.73493891519060417</v>
          </cell>
          <cell r="Z30">
            <v>0.67743521746195645</v>
          </cell>
          <cell r="AA30">
            <v>0.23165428731678475</v>
          </cell>
          <cell r="AC30">
            <v>1.6440284199693456</v>
          </cell>
        </row>
        <row r="31">
          <cell r="A31" t="str">
            <v>0206</v>
          </cell>
          <cell r="B31" t="str">
            <v>Cliffside Park Borough</v>
          </cell>
          <cell r="C31" t="str">
            <v>Bergen</v>
          </cell>
          <cell r="D31">
            <v>3023251674</v>
          </cell>
          <cell r="E31">
            <v>9130448.7800000012</v>
          </cell>
          <cell r="F31">
            <v>0</v>
          </cell>
          <cell r="G31">
            <v>0</v>
          </cell>
          <cell r="H31">
            <v>399979.18</v>
          </cell>
          <cell r="I31">
            <v>9530427.9600000009</v>
          </cell>
          <cell r="J31">
            <v>38112850</v>
          </cell>
          <cell r="K31">
            <v>0</v>
          </cell>
          <cell r="L31">
            <v>0</v>
          </cell>
          <cell r="M31">
            <v>38112850</v>
          </cell>
          <cell r="N31">
            <v>31937735</v>
          </cell>
          <cell r="O31">
            <v>0</v>
          </cell>
          <cell r="P31">
            <v>1300064</v>
          </cell>
          <cell r="Q31">
            <v>33237799</v>
          </cell>
          <cell r="R31">
            <v>80881076.960000008</v>
          </cell>
          <cell r="S31">
            <v>0.11783260458701983</v>
          </cell>
          <cell r="T31">
            <v>0.47122085205231418</v>
          </cell>
          <cell r="U31">
            <v>0.41094654336066588</v>
          </cell>
          <cell r="V31">
            <v>1.0564034504525341</v>
          </cell>
          <cell r="W31">
            <v>4.3002175808933334E-2</v>
          </cell>
          <cell r="X31">
            <v>0</v>
          </cell>
          <cell r="Y31">
            <v>1.0994056262614675</v>
          </cell>
          <cell r="Z31">
            <v>1.2606575339979453</v>
          </cell>
          <cell r="AA31">
            <v>0.31523766419983468</v>
          </cell>
          <cell r="AC31">
            <v>2.6753008244592476</v>
          </cell>
        </row>
        <row r="32">
          <cell r="A32" t="str">
            <v>0207</v>
          </cell>
          <cell r="B32" t="str">
            <v>Closter Borough</v>
          </cell>
          <cell r="C32" t="str">
            <v>Bergen</v>
          </cell>
          <cell r="D32">
            <v>2608131600</v>
          </cell>
          <cell r="E32">
            <v>5952136.9300000006</v>
          </cell>
          <cell r="F32">
            <v>0</v>
          </cell>
          <cell r="G32">
            <v>0</v>
          </cell>
          <cell r="H32">
            <v>260397.44</v>
          </cell>
          <cell r="I32">
            <v>6212534.370000001</v>
          </cell>
          <cell r="J32">
            <v>22211386</v>
          </cell>
          <cell r="K32">
            <v>13155593</v>
          </cell>
          <cell r="L32">
            <v>0</v>
          </cell>
          <cell r="M32">
            <v>35366979</v>
          </cell>
          <cell r="N32">
            <v>13217632</v>
          </cell>
          <cell r="O32">
            <v>260813</v>
          </cell>
          <cell r="P32">
            <v>859670</v>
          </cell>
          <cell r="Q32">
            <v>14338115</v>
          </cell>
          <cell r="R32">
            <v>55917628.369999997</v>
          </cell>
          <cell r="S32">
            <v>0.11110153543874274</v>
          </cell>
          <cell r="T32">
            <v>0.6324835303454055</v>
          </cell>
          <cell r="U32">
            <v>0.25641493421585182</v>
          </cell>
          <cell r="V32">
            <v>0.50678547048776212</v>
          </cell>
          <cell r="W32">
            <v>3.2961143525119668E-2</v>
          </cell>
          <cell r="X32">
            <v>9.9999938653402305E-3</v>
          </cell>
          <cell r="Y32">
            <v>0.54974660787822205</v>
          </cell>
          <cell r="Z32">
            <v>1.3560273952433997</v>
          </cell>
          <cell r="AA32">
            <v>0.23819865416300318</v>
          </cell>
          <cell r="AC32">
            <v>2.1439726572846247</v>
          </cell>
        </row>
        <row r="33">
          <cell r="A33" t="str">
            <v>0208</v>
          </cell>
          <cell r="B33" t="str">
            <v>Cresskill Borough</v>
          </cell>
          <cell r="C33" t="str">
            <v>Bergen</v>
          </cell>
          <cell r="D33">
            <v>2436714500</v>
          </cell>
          <cell r="E33">
            <v>5882594.3600000003</v>
          </cell>
          <cell r="F33">
            <v>0</v>
          </cell>
          <cell r="G33">
            <v>0</v>
          </cell>
          <cell r="H33">
            <v>257762.06</v>
          </cell>
          <cell r="I33">
            <v>6140356.4199999999</v>
          </cell>
          <cell r="J33">
            <v>31810671</v>
          </cell>
          <cell r="K33">
            <v>0</v>
          </cell>
          <cell r="L33">
            <v>0</v>
          </cell>
          <cell r="M33">
            <v>31810671</v>
          </cell>
          <cell r="N33">
            <v>17443904</v>
          </cell>
          <cell r="O33">
            <v>243671</v>
          </cell>
          <cell r="P33">
            <v>899455</v>
          </cell>
          <cell r="Q33">
            <v>18587030</v>
          </cell>
          <cell r="R33">
            <v>56538057.420000002</v>
          </cell>
          <cell r="S33">
            <v>0.10860571976121496</v>
          </cell>
          <cell r="T33">
            <v>0.56264173994678435</v>
          </cell>
          <cell r="U33">
            <v>0.32875254029200068</v>
          </cell>
          <cell r="V33">
            <v>0.71587803987705578</v>
          </cell>
          <cell r="W33">
            <v>3.6912613274965124E-2</v>
          </cell>
          <cell r="X33">
            <v>9.9999815325102701E-3</v>
          </cell>
          <cell r="Y33">
            <v>0.76279063468453112</v>
          </cell>
          <cell r="Z33">
            <v>1.3054738665526879</v>
          </cell>
          <cell r="AA33">
            <v>0.25199326470130168</v>
          </cell>
          <cell r="AC33">
            <v>2.3202577659385208</v>
          </cell>
        </row>
        <row r="34">
          <cell r="A34" t="str">
            <v>0209</v>
          </cell>
          <cell r="B34" t="str">
            <v>Demarest Borough</v>
          </cell>
          <cell r="C34" t="str">
            <v>Bergen</v>
          </cell>
          <cell r="D34">
            <v>1382192510</v>
          </cell>
          <cell r="E34">
            <v>4020388.58</v>
          </cell>
          <cell r="F34">
            <v>0</v>
          </cell>
          <cell r="G34">
            <v>0</v>
          </cell>
          <cell r="H34">
            <v>180335.92</v>
          </cell>
          <cell r="I34">
            <v>4200724.5</v>
          </cell>
          <cell r="J34">
            <v>16832635</v>
          </cell>
          <cell r="K34">
            <v>10017811</v>
          </cell>
          <cell r="L34">
            <v>0</v>
          </cell>
          <cell r="M34">
            <v>26850446</v>
          </cell>
          <cell r="N34">
            <v>8622799</v>
          </cell>
          <cell r="O34">
            <v>69110</v>
          </cell>
          <cell r="P34">
            <v>588052</v>
          </cell>
          <cell r="Q34">
            <v>9279961</v>
          </cell>
          <cell r="R34">
            <v>40331131.5</v>
          </cell>
          <cell r="S34">
            <v>0.10415588017906217</v>
          </cell>
          <cell r="T34">
            <v>0.66574988108131805</v>
          </cell>
          <cell r="U34">
            <v>0.23009423873961979</v>
          </cell>
          <cell r="V34">
            <v>0.6238493507680779</v>
          </cell>
          <cell r="W34">
            <v>4.2544869527617393E-2</v>
          </cell>
          <cell r="X34">
            <v>5.0000270946338726E-3</v>
          </cell>
          <cell r="Y34">
            <v>0.67139424739032916</v>
          </cell>
          <cell r="Z34">
            <v>1.9425981406888104</v>
          </cell>
          <cell r="AA34">
            <v>0.30391746949923781</v>
          </cell>
          <cell r="AC34">
            <v>2.9179098575783775</v>
          </cell>
        </row>
        <row r="35">
          <cell r="A35" t="str">
            <v>0210</v>
          </cell>
          <cell r="B35" t="str">
            <v>Dumont Borough</v>
          </cell>
          <cell r="C35" t="str">
            <v>Bergen</v>
          </cell>
          <cell r="D35">
            <v>1694594040</v>
          </cell>
          <cell r="E35">
            <v>5892891.21</v>
          </cell>
          <cell r="F35">
            <v>0</v>
          </cell>
          <cell r="G35">
            <v>0</v>
          </cell>
          <cell r="H35">
            <v>257940.55</v>
          </cell>
          <cell r="I35">
            <v>6150831.7599999998</v>
          </cell>
          <cell r="J35">
            <v>38838663</v>
          </cell>
          <cell r="K35">
            <v>0</v>
          </cell>
          <cell r="L35">
            <v>0</v>
          </cell>
          <cell r="M35">
            <v>38838663</v>
          </cell>
          <cell r="N35">
            <v>21342157</v>
          </cell>
          <cell r="O35">
            <v>0</v>
          </cell>
          <cell r="P35">
            <v>854283</v>
          </cell>
          <cell r="Q35">
            <v>22196440</v>
          </cell>
          <cell r="R35">
            <v>67185934.75999999</v>
          </cell>
          <cell r="S35">
            <v>9.154939619388873E-2</v>
          </cell>
          <cell r="T35">
            <v>0.57807728862802243</v>
          </cell>
          <cell r="U35">
            <v>0.33037331517808899</v>
          </cell>
          <cell r="V35">
            <v>1.2594259448711387</v>
          </cell>
          <cell r="W35">
            <v>5.0412250948315626E-2</v>
          </cell>
          <cell r="X35">
            <v>0</v>
          </cell>
          <cell r="Y35">
            <v>1.3098381958194543</v>
          </cell>
          <cell r="Z35">
            <v>2.2919154725694657</v>
          </cell>
          <cell r="AA35">
            <v>0.36296786220256033</v>
          </cell>
          <cell r="AC35">
            <v>3.9647215305914791</v>
          </cell>
        </row>
        <row r="36">
          <cell r="A36" t="str">
            <v>0211</v>
          </cell>
          <cell r="B36" t="str">
            <v>Elmwood Park Borough</v>
          </cell>
          <cell r="C36" t="str">
            <v>Bergen</v>
          </cell>
          <cell r="D36">
            <v>2120011389</v>
          </cell>
          <cell r="E36">
            <v>6238857.9900000002</v>
          </cell>
          <cell r="F36">
            <v>0</v>
          </cell>
          <cell r="G36">
            <v>0</v>
          </cell>
          <cell r="H36">
            <v>272914.73</v>
          </cell>
          <cell r="I36">
            <v>6511772.7200000007</v>
          </cell>
          <cell r="J36">
            <v>36853745</v>
          </cell>
          <cell r="K36">
            <v>0</v>
          </cell>
          <cell r="L36">
            <v>0</v>
          </cell>
          <cell r="M36">
            <v>36853745</v>
          </cell>
          <cell r="N36">
            <v>19155373.219999999</v>
          </cell>
          <cell r="O36">
            <v>0</v>
          </cell>
          <cell r="P36">
            <v>894524</v>
          </cell>
          <cell r="Q36">
            <v>20049897.219999999</v>
          </cell>
          <cell r="R36">
            <v>63415414.939999998</v>
          </cell>
          <cell r="S36">
            <v>0.10268438243542306</v>
          </cell>
          <cell r="T36">
            <v>0.58114805422102633</v>
          </cell>
          <cell r="U36">
            <v>0.31616756334355067</v>
          </cell>
          <cell r="V36">
            <v>0.90355048653939085</v>
          </cell>
          <cell r="W36">
            <v>4.2194301626933384E-2</v>
          </cell>
          <cell r="X36">
            <v>0</v>
          </cell>
          <cell r="Y36">
            <v>0.94574478816632435</v>
          </cell>
          <cell r="Z36">
            <v>1.7383748592682677</v>
          </cell>
          <cell r="AA36">
            <v>0.30715744046410876</v>
          </cell>
          <cell r="AC36">
            <v>2.9912770878987005</v>
          </cell>
        </row>
        <row r="37">
          <cell r="A37" t="str">
            <v>0212</v>
          </cell>
          <cell r="B37" t="str">
            <v>East Rutherford Borough</v>
          </cell>
          <cell r="C37" t="str">
            <v>Bergen</v>
          </cell>
          <cell r="D37">
            <v>2731366455</v>
          </cell>
          <cell r="E37">
            <v>6154133.9500000002</v>
          </cell>
          <cell r="F37">
            <v>0</v>
          </cell>
          <cell r="G37">
            <v>0</v>
          </cell>
          <cell r="H37">
            <v>270549.28999999998</v>
          </cell>
          <cell r="I37">
            <v>6424683.2400000002</v>
          </cell>
          <cell r="J37">
            <v>18641217</v>
          </cell>
          <cell r="K37">
            <v>7037371</v>
          </cell>
          <cell r="L37">
            <v>0</v>
          </cell>
          <cell r="M37">
            <v>25678588</v>
          </cell>
          <cell r="N37">
            <v>11351105.23</v>
          </cell>
          <cell r="O37">
            <v>0</v>
          </cell>
          <cell r="P37">
            <v>873026.27</v>
          </cell>
          <cell r="Q37">
            <v>12224131.5</v>
          </cell>
          <cell r="R37">
            <v>44327402.740000002</v>
          </cell>
          <cell r="S37">
            <v>0.14493705570081861</v>
          </cell>
          <cell r="T37">
            <v>0.57929376441512659</v>
          </cell>
          <cell r="U37">
            <v>0.27576917988405469</v>
          </cell>
          <cell r="V37">
            <v>0.41558338718046528</v>
          </cell>
          <cell r="W37">
            <v>3.1962985721006087E-2</v>
          </cell>
          <cell r="X37">
            <v>0</v>
          </cell>
          <cell r="Y37">
            <v>0.44754637290147137</v>
          </cell>
          <cell r="Z37">
            <v>0.94013704946083487</v>
          </cell>
          <cell r="AA37">
            <v>0.23521864772993267</v>
          </cell>
          <cell r="AC37">
            <v>1.622902070092239</v>
          </cell>
        </row>
        <row r="38">
          <cell r="A38" t="str">
            <v>0213</v>
          </cell>
          <cell r="B38" t="str">
            <v>Edgewater Borough</v>
          </cell>
          <cell r="C38" t="str">
            <v>Bergen</v>
          </cell>
          <cell r="D38">
            <v>4192518055</v>
          </cell>
          <cell r="E38">
            <v>9481811.4199999999</v>
          </cell>
          <cell r="F38">
            <v>0</v>
          </cell>
          <cell r="G38">
            <v>0</v>
          </cell>
          <cell r="H38">
            <v>417896.78</v>
          </cell>
          <cell r="I38">
            <v>9899708.1999999993</v>
          </cell>
          <cell r="J38">
            <v>30598451</v>
          </cell>
          <cell r="K38">
            <v>0</v>
          </cell>
          <cell r="L38">
            <v>0</v>
          </cell>
          <cell r="M38">
            <v>30598451</v>
          </cell>
          <cell r="N38">
            <v>25110789.68</v>
          </cell>
          <cell r="O38">
            <v>0</v>
          </cell>
          <cell r="P38">
            <v>1343815</v>
          </cell>
          <cell r="Q38">
            <v>26454604.68</v>
          </cell>
          <cell r="R38">
            <v>66952763.880000003</v>
          </cell>
          <cell r="S38">
            <v>0.1478610833414335</v>
          </cell>
          <cell r="T38">
            <v>0.45701550207608843</v>
          </cell>
          <cell r="U38">
            <v>0.39512341458247802</v>
          </cell>
          <cell r="V38">
            <v>0.59894291093279506</v>
          </cell>
          <cell r="W38">
            <v>3.2052694403960059E-2</v>
          </cell>
          <cell r="X38">
            <v>0</v>
          </cell>
          <cell r="Y38">
            <v>0.63099560533675514</v>
          </cell>
          <cell r="Z38">
            <v>0.72983468642450489</v>
          </cell>
          <cell r="AA38">
            <v>0.23612798013340933</v>
          </cell>
          <cell r="AC38">
            <v>1.5969582718946693</v>
          </cell>
        </row>
        <row r="39">
          <cell r="A39" t="str">
            <v>0214</v>
          </cell>
          <cell r="B39" t="str">
            <v>Emerson Borough</v>
          </cell>
          <cell r="C39" t="str">
            <v>Bergen</v>
          </cell>
          <cell r="D39">
            <v>1215603800</v>
          </cell>
          <cell r="E39">
            <v>3474480.83</v>
          </cell>
          <cell r="F39">
            <v>0</v>
          </cell>
          <cell r="G39">
            <v>0</v>
          </cell>
          <cell r="H39">
            <v>152009.20000000001</v>
          </cell>
          <cell r="I39">
            <v>3626490.0300000003</v>
          </cell>
          <cell r="J39">
            <v>23396739</v>
          </cell>
          <cell r="K39">
            <v>0</v>
          </cell>
          <cell r="L39">
            <v>0</v>
          </cell>
          <cell r="M39">
            <v>23396739</v>
          </cell>
          <cell r="N39">
            <v>11554052</v>
          </cell>
          <cell r="O39">
            <v>0</v>
          </cell>
          <cell r="P39">
            <v>504541</v>
          </cell>
          <cell r="Q39">
            <v>12058593</v>
          </cell>
          <cell r="R39">
            <v>39081822.030000001</v>
          </cell>
          <cell r="S39">
            <v>9.2792245643415316E-2</v>
          </cell>
          <cell r="T39">
            <v>0.59866039464690735</v>
          </cell>
          <cell r="U39">
            <v>0.30854735970967728</v>
          </cell>
          <cell r="V39">
            <v>0.9504784371355206</v>
          </cell>
          <cell r="W39">
            <v>4.1505381934475692E-2</v>
          </cell>
          <cell r="X39">
            <v>0</v>
          </cell>
          <cell r="Y39">
            <v>0.99198381906999633</v>
          </cell>
          <cell r="Z39">
            <v>1.9247010415729202</v>
          </cell>
          <cell r="AA39">
            <v>0.29832829002344352</v>
          </cell>
          <cell r="AC39">
            <v>3.2150131506663606</v>
          </cell>
        </row>
        <row r="40">
          <cell r="A40" t="str">
            <v>0215</v>
          </cell>
          <cell r="B40" t="str">
            <v>Englewood City</v>
          </cell>
          <cell r="C40" t="str">
            <v>Bergen</v>
          </cell>
          <cell r="D40">
            <v>4546651800</v>
          </cell>
          <cell r="E40">
            <v>13700932.23</v>
          </cell>
          <cell r="F40">
            <v>0</v>
          </cell>
          <cell r="G40">
            <v>0</v>
          </cell>
          <cell r="H40">
            <v>601913.56000000006</v>
          </cell>
          <cell r="I40">
            <v>14302845.790000001</v>
          </cell>
          <cell r="J40">
            <v>59740886</v>
          </cell>
          <cell r="K40">
            <v>0</v>
          </cell>
          <cell r="L40">
            <v>0</v>
          </cell>
          <cell r="M40">
            <v>59740886</v>
          </cell>
          <cell r="N40">
            <v>59431421.460000001</v>
          </cell>
          <cell r="O40">
            <v>0</v>
          </cell>
          <cell r="P40">
            <v>1976789</v>
          </cell>
          <cell r="Q40">
            <v>61408210.460000001</v>
          </cell>
          <cell r="R40">
            <v>135451942.25</v>
          </cell>
          <cell r="S40">
            <v>0.10559350831309325</v>
          </cell>
          <cell r="T40">
            <v>0.44104857418535837</v>
          </cell>
          <cell r="U40">
            <v>0.45335791750154841</v>
          </cell>
          <cell r="V40">
            <v>1.3071469748354163</v>
          </cell>
          <cell r="W40">
            <v>4.3477906093446615E-2</v>
          </cell>
          <cell r="X40">
            <v>0</v>
          </cell>
          <cell r="Y40">
            <v>1.350624880928863</v>
          </cell>
          <cell r="Z40">
            <v>1.3139534019297454</v>
          </cell>
          <cell r="AA40">
            <v>0.31457974833260821</v>
          </cell>
          <cell r="AC40">
            <v>2.9791580311912162</v>
          </cell>
        </row>
        <row r="41">
          <cell r="A41" t="str">
            <v>0216</v>
          </cell>
          <cell r="B41" t="str">
            <v>Englewood Cliffs Borough</v>
          </cell>
          <cell r="C41" t="str">
            <v>Bergen</v>
          </cell>
          <cell r="D41">
            <v>3542984659</v>
          </cell>
          <cell r="E41">
            <v>8959891.8900000006</v>
          </cell>
          <cell r="F41">
            <v>0</v>
          </cell>
          <cell r="G41">
            <v>0</v>
          </cell>
          <cell r="H41">
            <v>393033.98</v>
          </cell>
          <cell r="I41">
            <v>9352925.870000001</v>
          </cell>
          <cell r="J41">
            <v>14714200</v>
          </cell>
          <cell r="K41">
            <v>0</v>
          </cell>
          <cell r="L41">
            <v>0</v>
          </cell>
          <cell r="M41">
            <v>14714200</v>
          </cell>
          <cell r="N41">
            <v>16336880</v>
          </cell>
          <cell r="O41">
            <v>0</v>
          </cell>
          <cell r="P41">
            <v>0</v>
          </cell>
          <cell r="Q41">
            <v>16336880</v>
          </cell>
          <cell r="R41">
            <v>40404005.870000005</v>
          </cell>
          <cell r="S41">
            <v>0.2314851131368772</v>
          </cell>
          <cell r="T41">
            <v>0.36417676126825088</v>
          </cell>
          <cell r="U41">
            <v>0.40433812559487181</v>
          </cell>
          <cell r="V41">
            <v>0.46110501659950875</v>
          </cell>
          <cell r="W41">
            <v>0</v>
          </cell>
          <cell r="X41">
            <v>0</v>
          </cell>
          <cell r="Y41">
            <v>0.46110501659950875</v>
          </cell>
          <cell r="Z41">
            <v>0.41530521343417426</v>
          </cell>
          <cell r="AA41">
            <v>0.26398437391596963</v>
          </cell>
          <cell r="AC41">
            <v>1.1403946039496526</v>
          </cell>
        </row>
        <row r="42">
          <cell r="A42" t="str">
            <v>0217</v>
          </cell>
          <cell r="B42" t="str">
            <v>Fair Lawn Borough</v>
          </cell>
          <cell r="C42" t="str">
            <v>Bergen</v>
          </cell>
          <cell r="D42">
            <v>4340188299</v>
          </cell>
          <cell r="E42">
            <v>14257787.34</v>
          </cell>
          <cell r="F42">
            <v>0</v>
          </cell>
          <cell r="G42">
            <v>0</v>
          </cell>
          <cell r="H42">
            <v>623857.72</v>
          </cell>
          <cell r="I42">
            <v>14881645.060000001</v>
          </cell>
          <cell r="J42">
            <v>97654313</v>
          </cell>
          <cell r="K42">
            <v>0</v>
          </cell>
          <cell r="L42">
            <v>0</v>
          </cell>
          <cell r="M42">
            <v>97654313</v>
          </cell>
          <cell r="N42">
            <v>36867900.590000004</v>
          </cell>
          <cell r="O42">
            <v>217000</v>
          </cell>
          <cell r="P42">
            <v>2057754.66</v>
          </cell>
          <cell r="Q42">
            <v>39142655.25</v>
          </cell>
          <cell r="R42">
            <v>151678613.31</v>
          </cell>
          <cell r="S42">
            <v>9.8113008388235778E-2</v>
          </cell>
          <cell r="T42">
            <v>0.64382387779623618</v>
          </cell>
          <cell r="U42">
            <v>0.25806311381552804</v>
          </cell>
          <cell r="V42">
            <v>0.84945394185995449</v>
          </cell>
          <cell r="W42">
            <v>4.7411644800621128E-2</v>
          </cell>
          <cell r="X42">
            <v>4.9997830750798953E-3</v>
          </cell>
          <cell r="Y42">
            <v>0.90186536973565545</v>
          </cell>
          <cell r="Z42">
            <v>2.2500017573546294</v>
          </cell>
          <cell r="AA42">
            <v>0.34288017096928264</v>
          </cell>
          <cell r="AC42">
            <v>3.4947472980595675</v>
          </cell>
        </row>
        <row r="43">
          <cell r="A43" t="str">
            <v>0218</v>
          </cell>
          <cell r="B43" t="str">
            <v>Fairview Borough</v>
          </cell>
          <cell r="C43" t="str">
            <v>Bergen</v>
          </cell>
          <cell r="D43">
            <v>1643857628</v>
          </cell>
          <cell r="E43">
            <v>3872048.9499999997</v>
          </cell>
          <cell r="F43">
            <v>0</v>
          </cell>
          <cell r="G43">
            <v>0</v>
          </cell>
          <cell r="H43">
            <v>169916.27</v>
          </cell>
          <cell r="I43">
            <v>4041965.2199999997</v>
          </cell>
          <cell r="J43">
            <v>16213902</v>
          </cell>
          <cell r="K43">
            <v>0</v>
          </cell>
          <cell r="L43">
            <v>0</v>
          </cell>
          <cell r="M43">
            <v>16213902</v>
          </cell>
          <cell r="N43">
            <v>16328023.210000001</v>
          </cell>
          <cell r="O43">
            <v>0</v>
          </cell>
          <cell r="P43">
            <v>577006</v>
          </cell>
          <cell r="Q43">
            <v>16905029.210000001</v>
          </cell>
          <cell r="R43">
            <v>37160896.43</v>
          </cell>
          <cell r="S43">
            <v>0.10876931420677248</v>
          </cell>
          <cell r="T43">
            <v>0.43631622370956891</v>
          </cell>
          <cell r="U43">
            <v>0.45491446208365866</v>
          </cell>
          <cell r="V43">
            <v>0.99327477829485122</v>
          </cell>
          <cell r="W43">
            <v>3.5100728321710836E-2</v>
          </cell>
          <cell r="X43">
            <v>0</v>
          </cell>
          <cell r="Y43">
            <v>1.0283755066165623</v>
          </cell>
          <cell r="Z43">
            <v>0.98633249764620134</v>
          </cell>
          <cell r="AA43">
            <v>0.24588292508747597</v>
          </cell>
          <cell r="AC43">
            <v>2.2605909293502391</v>
          </cell>
        </row>
        <row r="44">
          <cell r="A44" t="str">
            <v>0219</v>
          </cell>
          <cell r="B44" t="str">
            <v>Fort Lee Borough</v>
          </cell>
          <cell r="C44" t="str">
            <v>Bergen</v>
          </cell>
          <cell r="D44">
            <v>6692502232</v>
          </cell>
          <cell r="E44">
            <v>16634500.729999999</v>
          </cell>
          <cell r="F44">
            <v>0</v>
          </cell>
          <cell r="G44">
            <v>0</v>
          </cell>
          <cell r="H44">
            <v>731207.14</v>
          </cell>
          <cell r="I44">
            <v>17365707.869999997</v>
          </cell>
          <cell r="J44">
            <v>75449540</v>
          </cell>
          <cell r="K44">
            <v>0</v>
          </cell>
          <cell r="L44">
            <v>0</v>
          </cell>
          <cell r="M44">
            <v>75449540</v>
          </cell>
          <cell r="N44">
            <v>70316879.739999995</v>
          </cell>
          <cell r="O44">
            <v>0</v>
          </cell>
          <cell r="P44">
            <v>2412764</v>
          </cell>
          <cell r="Q44">
            <v>72729643.739999995</v>
          </cell>
          <cell r="R44">
            <v>165544891.60999998</v>
          </cell>
          <cell r="S44">
            <v>0.10490029442231968</v>
          </cell>
          <cell r="T44">
            <v>0.45576483373312593</v>
          </cell>
          <cell r="U44">
            <v>0.43933487184455444</v>
          </cell>
          <cell r="V44">
            <v>1.0506814536987665</v>
          </cell>
          <cell r="W44">
            <v>3.6051747408666381E-2</v>
          </cell>
          <cell r="X44">
            <v>0</v>
          </cell>
          <cell r="Y44">
            <v>1.0867332011074329</v>
          </cell>
          <cell r="Z44">
            <v>1.1273741477326713</v>
          </cell>
          <cell r="AA44">
            <v>0.25948004599783897</v>
          </cell>
          <cell r="AC44">
            <v>2.473587394837943</v>
          </cell>
        </row>
        <row r="45">
          <cell r="A45" t="str">
            <v>0220</v>
          </cell>
          <cell r="B45" t="str">
            <v>Franklin Lakes Borough</v>
          </cell>
          <cell r="C45" t="str">
            <v>Bergen</v>
          </cell>
          <cell r="D45">
            <v>4513685700</v>
          </cell>
          <cell r="E45">
            <v>11277083.459999999</v>
          </cell>
          <cell r="F45">
            <v>0</v>
          </cell>
          <cell r="G45">
            <v>0</v>
          </cell>
          <cell r="H45">
            <v>494449.21</v>
          </cell>
          <cell r="I45">
            <v>11771532.67</v>
          </cell>
          <cell r="J45">
            <v>31177701</v>
          </cell>
          <cell r="K45">
            <v>21371037</v>
          </cell>
          <cell r="L45">
            <v>0</v>
          </cell>
          <cell r="M45">
            <v>52548738</v>
          </cell>
          <cell r="N45">
            <v>12105305</v>
          </cell>
          <cell r="O45">
            <v>0</v>
          </cell>
          <cell r="P45">
            <v>1619087</v>
          </cell>
          <cell r="Q45">
            <v>13724392</v>
          </cell>
          <cell r="R45">
            <v>78044662.670000002</v>
          </cell>
          <cell r="S45">
            <v>0.15083072009387929</v>
          </cell>
          <cell r="T45">
            <v>0.67331622947996272</v>
          </cell>
          <cell r="U45">
            <v>0.17585305042615798</v>
          </cell>
          <cell r="V45">
            <v>0.26819113701248626</v>
          </cell>
          <cell r="W45">
            <v>3.5870618993254229E-2</v>
          </cell>
          <cell r="X45">
            <v>0</v>
          </cell>
          <cell r="Y45">
            <v>0.30406175600574048</v>
          </cell>
          <cell r="Z45">
            <v>1.1642090631166455</v>
          </cell>
          <cell r="AA45">
            <v>0.26079646329827527</v>
          </cell>
          <cell r="AC45">
            <v>1.7290672824206612</v>
          </cell>
        </row>
        <row r="46">
          <cell r="A46" t="str">
            <v>0221</v>
          </cell>
          <cell r="B46" t="str">
            <v>Garfield City</v>
          </cell>
          <cell r="C46" t="str">
            <v>Bergen</v>
          </cell>
          <cell r="D46">
            <v>2165309900</v>
          </cell>
          <cell r="E46">
            <v>7558981.9799999995</v>
          </cell>
          <cell r="F46">
            <v>0</v>
          </cell>
          <cell r="G46">
            <v>0</v>
          </cell>
          <cell r="H46">
            <v>330937.84999999998</v>
          </cell>
          <cell r="I46">
            <v>7889919.8299999991</v>
          </cell>
          <cell r="J46">
            <v>34171982</v>
          </cell>
          <cell r="K46">
            <v>0</v>
          </cell>
          <cell r="L46">
            <v>0</v>
          </cell>
          <cell r="M46">
            <v>34171982</v>
          </cell>
          <cell r="N46">
            <v>27883520</v>
          </cell>
          <cell r="O46">
            <v>0</v>
          </cell>
          <cell r="P46">
            <v>1091658</v>
          </cell>
          <cell r="Q46">
            <v>28975178</v>
          </cell>
          <cell r="R46">
            <v>71037079.829999998</v>
          </cell>
          <cell r="S46">
            <v>0.11106762621551303</v>
          </cell>
          <cell r="T46">
            <v>0.48104429520156983</v>
          </cell>
          <cell r="U46">
            <v>0.4078880785829172</v>
          </cell>
          <cell r="V46">
            <v>1.2877380738895619</v>
          </cell>
          <cell r="W46">
            <v>5.0415785749651824E-2</v>
          </cell>
          <cell r="X46">
            <v>0</v>
          </cell>
          <cell r="Y46">
            <v>1.3381538596392137</v>
          </cell>
          <cell r="Z46">
            <v>1.5781566416890256</v>
          </cell>
          <cell r="AA46">
            <v>0.36437831970379847</v>
          </cell>
          <cell r="AC46">
            <v>3.280688821032038</v>
          </cell>
        </row>
        <row r="47">
          <cell r="A47" t="str">
            <v>0222</v>
          </cell>
          <cell r="B47" t="str">
            <v>Glen Rock Borough</v>
          </cell>
          <cell r="C47" t="str">
            <v>Bergen</v>
          </cell>
          <cell r="D47">
            <v>2440585200</v>
          </cell>
          <cell r="E47">
            <v>6720289.3500000006</v>
          </cell>
          <cell r="F47">
            <v>0</v>
          </cell>
          <cell r="G47">
            <v>0</v>
          </cell>
          <cell r="H47">
            <v>294042.02</v>
          </cell>
          <cell r="I47">
            <v>7014331.370000001</v>
          </cell>
          <cell r="J47">
            <v>52984851</v>
          </cell>
          <cell r="K47">
            <v>0</v>
          </cell>
          <cell r="L47">
            <v>0</v>
          </cell>
          <cell r="M47">
            <v>52984851</v>
          </cell>
          <cell r="N47">
            <v>16028995.550000001</v>
          </cell>
          <cell r="O47">
            <v>122029</v>
          </cell>
          <cell r="P47">
            <v>969932</v>
          </cell>
          <cell r="Q47">
            <v>17120956.550000001</v>
          </cell>
          <cell r="R47">
            <v>77120138.919999987</v>
          </cell>
          <cell r="S47">
            <v>9.0953303096046892E-2</v>
          </cell>
          <cell r="T47">
            <v>0.68704299216788822</v>
          </cell>
          <cell r="U47">
            <v>0.22200370473606512</v>
          </cell>
          <cell r="V47">
            <v>0.6567685303508356</v>
          </cell>
          <cell r="W47">
            <v>3.9741779963264549E-2</v>
          </cell>
          <cell r="X47">
            <v>4.9999893468173125E-3</v>
          </cell>
          <cell r="Y47">
            <v>0.70151029966091738</v>
          </cell>
          <cell r="Z47">
            <v>2.1709896052799138</v>
          </cell>
          <cell r="AA47">
            <v>0.28740366736633499</v>
          </cell>
          <cell r="AC47">
            <v>3.1599035723071656</v>
          </cell>
        </row>
        <row r="48">
          <cell r="A48" t="str">
            <v>0223</v>
          </cell>
          <cell r="B48" t="str">
            <v>Hackensack City</v>
          </cell>
          <cell r="C48" t="str">
            <v>Bergen</v>
          </cell>
          <cell r="D48">
            <v>6816009300</v>
          </cell>
          <cell r="E48">
            <v>15865953.6</v>
          </cell>
          <cell r="F48">
            <v>0</v>
          </cell>
          <cell r="G48">
            <v>0</v>
          </cell>
          <cell r="H48">
            <v>713700.3</v>
          </cell>
          <cell r="I48">
            <v>16579653.9</v>
          </cell>
          <cell r="J48">
            <v>88277826</v>
          </cell>
          <cell r="K48">
            <v>0</v>
          </cell>
          <cell r="L48">
            <v>0</v>
          </cell>
          <cell r="M48">
            <v>88277826</v>
          </cell>
          <cell r="N48">
            <v>88616205</v>
          </cell>
          <cell r="O48">
            <v>340800</v>
          </cell>
          <cell r="P48">
            <v>2373433</v>
          </cell>
          <cell r="Q48">
            <v>91330438</v>
          </cell>
          <cell r="R48">
            <v>196187917.90000001</v>
          </cell>
          <cell r="S48">
            <v>8.4509046619531916E-2</v>
          </cell>
          <cell r="T48">
            <v>0.44996566019420503</v>
          </cell>
          <cell r="U48">
            <v>0.46552529318626301</v>
          </cell>
          <cell r="V48">
            <v>1.3001186045916926</v>
          </cell>
          <cell r="W48">
            <v>3.4821446032944819E-2</v>
          </cell>
          <cell r="X48">
            <v>4.9999931778262098E-3</v>
          </cell>
          <cell r="Y48">
            <v>1.3399400438024638</v>
          </cell>
          <cell r="Z48">
            <v>1.2951541307315997</v>
          </cell>
          <cell r="AA48">
            <v>0.24324576405727619</v>
          </cell>
          <cell r="AC48">
            <v>2.8783399385913397</v>
          </cell>
        </row>
        <row r="49">
          <cell r="A49" t="str">
            <v>0224</v>
          </cell>
          <cell r="B49" t="str">
            <v>Harrington Park Borough</v>
          </cell>
          <cell r="C49" t="str">
            <v>Bergen</v>
          </cell>
          <cell r="D49">
            <v>943587550</v>
          </cell>
          <cell r="E49">
            <v>2723352.97</v>
          </cell>
          <cell r="F49">
            <v>0</v>
          </cell>
          <cell r="G49">
            <v>0</v>
          </cell>
          <cell r="H49">
            <v>119140.89</v>
          </cell>
          <cell r="I49">
            <v>2842493.8600000003</v>
          </cell>
          <cell r="J49">
            <v>13473770</v>
          </cell>
          <cell r="K49">
            <v>5797680</v>
          </cell>
          <cell r="L49">
            <v>0</v>
          </cell>
          <cell r="M49">
            <v>19271450</v>
          </cell>
          <cell r="N49">
            <v>5989196</v>
          </cell>
          <cell r="O49">
            <v>94359</v>
          </cell>
          <cell r="P49">
            <v>395000</v>
          </cell>
          <cell r="Q49">
            <v>6478555</v>
          </cell>
          <cell r="R49">
            <v>28592498.859999999</v>
          </cell>
          <cell r="S49">
            <v>9.9413971262811138E-2</v>
          </cell>
          <cell r="T49">
            <v>0.67400369916461367</v>
          </cell>
          <cell r="U49">
            <v>0.22658232957257518</v>
          </cell>
          <cell r="V49">
            <v>0.6347260516525467</v>
          </cell>
          <cell r="W49">
            <v>4.1861510360114436E-2</v>
          </cell>
          <cell r="X49">
            <v>1.0000025964734274E-2</v>
          </cell>
          <cell r="Y49">
            <v>0.68658758797739539</v>
          </cell>
          <cell r="Z49">
            <v>2.0423595033656388</v>
          </cell>
          <cell r="AA49">
            <v>0.30124325612392833</v>
          </cell>
          <cell r="AC49">
            <v>3.0301903474669625</v>
          </cell>
        </row>
        <row r="50">
          <cell r="A50" t="str">
            <v>0225</v>
          </cell>
          <cell r="B50" t="str">
            <v>Hasbrouck Heights Borough</v>
          </cell>
          <cell r="C50" t="str">
            <v>Bergen</v>
          </cell>
          <cell r="D50">
            <v>2152955527</v>
          </cell>
          <cell r="E50">
            <v>5047218.3</v>
          </cell>
          <cell r="F50">
            <v>0</v>
          </cell>
          <cell r="G50">
            <v>0</v>
          </cell>
          <cell r="H50">
            <v>220976.75</v>
          </cell>
          <cell r="I50">
            <v>5268195.05</v>
          </cell>
          <cell r="J50">
            <v>33144124</v>
          </cell>
          <cell r="K50">
            <v>0</v>
          </cell>
          <cell r="L50">
            <v>0</v>
          </cell>
          <cell r="M50">
            <v>33144124</v>
          </cell>
          <cell r="N50">
            <v>16305401.460000001</v>
          </cell>
          <cell r="O50">
            <v>0</v>
          </cell>
          <cell r="P50">
            <v>750873.83</v>
          </cell>
          <cell r="Q50">
            <v>17056275.289999999</v>
          </cell>
          <cell r="R50">
            <v>55468594.339999996</v>
          </cell>
          <cell r="S50">
            <v>9.4976177288865482E-2</v>
          </cell>
          <cell r="T50">
            <v>0.59752954612190023</v>
          </cell>
          <cell r="U50">
            <v>0.30749427658923439</v>
          </cell>
          <cell r="V50">
            <v>0.75734966447358487</v>
          </cell>
          <cell r="W50">
            <v>3.4876420835607901E-2</v>
          </cell>
          <cell r="X50">
            <v>0</v>
          </cell>
          <cell r="Y50">
            <v>0.7922260853091927</v>
          </cell>
          <cell r="Z50">
            <v>1.5394709079840645</v>
          </cell>
          <cell r="AA50">
            <v>0.24469595325737536</v>
          </cell>
          <cell r="AC50">
            <v>2.5763929465506323</v>
          </cell>
        </row>
        <row r="51">
          <cell r="A51" t="str">
            <v>0226</v>
          </cell>
          <cell r="B51" t="str">
            <v>Haworth Borough</v>
          </cell>
          <cell r="C51" t="str">
            <v>Bergen</v>
          </cell>
          <cell r="D51">
            <v>824898900</v>
          </cell>
          <cell r="E51">
            <v>2381140.81</v>
          </cell>
          <cell r="F51">
            <v>0</v>
          </cell>
          <cell r="G51">
            <v>0</v>
          </cell>
          <cell r="H51">
            <v>104156.05</v>
          </cell>
          <cell r="I51">
            <v>2485296.86</v>
          </cell>
          <cell r="J51">
            <v>9827203</v>
          </cell>
          <cell r="K51">
            <v>5824506</v>
          </cell>
          <cell r="L51">
            <v>0</v>
          </cell>
          <cell r="M51">
            <v>15651709</v>
          </cell>
          <cell r="N51">
            <v>6606083</v>
          </cell>
          <cell r="O51">
            <v>0</v>
          </cell>
          <cell r="P51">
            <v>343526</v>
          </cell>
          <cell r="Q51">
            <v>6949609</v>
          </cell>
          <cell r="R51">
            <v>25086614.859999999</v>
          </cell>
          <cell r="S51">
            <v>9.9068641738616778E-2</v>
          </cell>
          <cell r="T51">
            <v>0.62390677607747991</v>
          </cell>
          <cell r="U51">
            <v>0.2770245821839033</v>
          </cell>
          <cell r="V51">
            <v>0.8008354720802755</v>
          </cell>
          <cell r="W51">
            <v>4.1644618510219861E-2</v>
          </cell>
          <cell r="X51">
            <v>0</v>
          </cell>
          <cell r="Y51">
            <v>0.84248009059049533</v>
          </cell>
          <cell r="Z51">
            <v>1.8974093673782326</v>
          </cell>
          <cell r="AA51">
            <v>0.30128502535280383</v>
          </cell>
          <cell r="AC51">
            <v>3.0411744833215315</v>
          </cell>
        </row>
        <row r="52">
          <cell r="A52" t="str">
            <v>0227</v>
          </cell>
          <cell r="B52" t="str">
            <v>Hillsdale Borough</v>
          </cell>
          <cell r="C52" t="str">
            <v>Bergen</v>
          </cell>
          <cell r="D52">
            <v>1709412300</v>
          </cell>
          <cell r="E52">
            <v>4824535.6500000004</v>
          </cell>
          <cell r="F52">
            <v>0</v>
          </cell>
          <cell r="G52">
            <v>0</v>
          </cell>
          <cell r="H52">
            <v>211075.16</v>
          </cell>
          <cell r="I52">
            <v>5035610.8100000005</v>
          </cell>
          <cell r="J52">
            <v>23994618</v>
          </cell>
          <cell r="K52">
            <v>12763815</v>
          </cell>
          <cell r="L52">
            <v>0</v>
          </cell>
          <cell r="M52">
            <v>36758433</v>
          </cell>
          <cell r="N52">
            <v>10187806.949999999</v>
          </cell>
          <cell r="O52">
            <v>0</v>
          </cell>
          <cell r="P52">
            <v>702140.48</v>
          </cell>
          <cell r="Q52">
            <v>10889947.43</v>
          </cell>
          <cell r="R52">
            <v>52683991.239999995</v>
          </cell>
          <cell r="S52">
            <v>9.5581422202058675E-2</v>
          </cell>
          <cell r="T52">
            <v>0.69771541857085773</v>
          </cell>
          <cell r="U52">
            <v>0.20670315922708365</v>
          </cell>
          <cell r="V52">
            <v>0.59598301416223576</v>
          </cell>
          <cell r="W52">
            <v>4.1074963600063019E-2</v>
          </cell>
          <cell r="X52">
            <v>0</v>
          </cell>
          <cell r="Y52">
            <v>0.63705797776229867</v>
          </cell>
          <cell r="Z52">
            <v>2.150355007975548</v>
          </cell>
          <cell r="AA52">
            <v>0.29458140730589105</v>
          </cell>
          <cell r="AC52">
            <v>3.0819943930437375</v>
          </cell>
        </row>
        <row r="53">
          <cell r="A53" t="str">
            <v>0228</v>
          </cell>
          <cell r="B53" t="str">
            <v>Ho-Ho-Kus Borough</v>
          </cell>
          <cell r="C53" t="str">
            <v>Bergen</v>
          </cell>
          <cell r="D53">
            <v>1197349100</v>
          </cell>
          <cell r="E53">
            <v>3418006.62</v>
          </cell>
          <cell r="F53">
            <v>0</v>
          </cell>
          <cell r="G53">
            <v>0</v>
          </cell>
          <cell r="H53">
            <v>149546.32999999999</v>
          </cell>
          <cell r="I53">
            <v>3567552.95</v>
          </cell>
          <cell r="J53">
            <v>15923513</v>
          </cell>
          <cell r="K53">
            <v>0</v>
          </cell>
          <cell r="L53">
            <v>0</v>
          </cell>
          <cell r="M53">
            <v>15923513</v>
          </cell>
          <cell r="N53">
            <v>7908610.46</v>
          </cell>
          <cell r="O53">
            <v>0</v>
          </cell>
          <cell r="P53">
            <v>495042.54</v>
          </cell>
          <cell r="Q53">
            <v>8403653</v>
          </cell>
          <cell r="R53">
            <v>27894718.949999999</v>
          </cell>
          <cell r="S53">
            <v>0.12789348967432418</v>
          </cell>
          <cell r="T53">
            <v>0.57084328501542403</v>
          </cell>
          <cell r="U53">
            <v>0.30126322531025179</v>
          </cell>
          <cell r="V53">
            <v>0.66050999328433113</v>
          </cell>
          <cell r="W53">
            <v>4.1344879283744397E-2</v>
          </cell>
          <cell r="X53">
            <v>0</v>
          </cell>
          <cell r="Y53">
            <v>0.70185487256807566</v>
          </cell>
          <cell r="Z53">
            <v>1.3298972705621108</v>
          </cell>
          <cell r="AA53">
            <v>0.29795428501178145</v>
          </cell>
          <cell r="AC53">
            <v>2.3297064281419679</v>
          </cell>
        </row>
        <row r="54">
          <cell r="A54" t="str">
            <v>0229</v>
          </cell>
          <cell r="B54" t="str">
            <v>Leonia Borough</v>
          </cell>
          <cell r="C54" t="str">
            <v>Bergen</v>
          </cell>
          <cell r="D54">
            <v>1244640029</v>
          </cell>
          <cell r="E54">
            <v>4003687.06</v>
          </cell>
          <cell r="F54">
            <v>0</v>
          </cell>
          <cell r="G54">
            <v>0</v>
          </cell>
          <cell r="H54">
            <v>175130.66</v>
          </cell>
          <cell r="I54">
            <v>4178817.72</v>
          </cell>
          <cell r="J54">
            <v>24359607</v>
          </cell>
          <cell r="K54">
            <v>0</v>
          </cell>
          <cell r="L54">
            <v>0</v>
          </cell>
          <cell r="M54">
            <v>24359607</v>
          </cell>
          <cell r="N54">
            <v>12708545</v>
          </cell>
          <cell r="O54">
            <v>0</v>
          </cell>
          <cell r="P54">
            <v>581970</v>
          </cell>
          <cell r="Q54">
            <v>13290515</v>
          </cell>
          <cell r="R54">
            <v>41828939.719999999</v>
          </cell>
          <cell r="S54">
            <v>9.9902549478249128E-2</v>
          </cell>
          <cell r="T54">
            <v>0.58236252611377448</v>
          </cell>
          <cell r="U54">
            <v>0.31773492440797635</v>
          </cell>
          <cell r="V54">
            <v>1.0210618896943735</v>
          </cell>
          <cell r="W54">
            <v>4.6758097637883377E-2</v>
          </cell>
          <cell r="X54">
            <v>0</v>
          </cell>
          <cell r="Y54">
            <v>1.0678199873322569</v>
          </cell>
          <cell r="Z54">
            <v>1.9571608201908473</v>
          </cell>
          <cell r="AA54">
            <v>0.33574508473405368</v>
          </cell>
          <cell r="AC54">
            <v>3.3607258922571575</v>
          </cell>
        </row>
        <row r="55">
          <cell r="A55" t="str">
            <v>0230</v>
          </cell>
          <cell r="B55" t="str">
            <v>Little Ferry Borough</v>
          </cell>
          <cell r="C55" t="str">
            <v>Bergen</v>
          </cell>
          <cell r="D55">
            <v>1365389800</v>
          </cell>
          <cell r="E55">
            <v>3318368.17</v>
          </cell>
          <cell r="F55">
            <v>0</v>
          </cell>
          <cell r="G55">
            <v>0</v>
          </cell>
          <cell r="H55">
            <v>145180.17000000001</v>
          </cell>
          <cell r="I55">
            <v>3463548.34</v>
          </cell>
          <cell r="J55">
            <v>21536738</v>
          </cell>
          <cell r="K55">
            <v>0</v>
          </cell>
          <cell r="L55">
            <v>0</v>
          </cell>
          <cell r="M55">
            <v>21536738</v>
          </cell>
          <cell r="N55">
            <v>11989666</v>
          </cell>
          <cell r="O55">
            <v>0</v>
          </cell>
          <cell r="P55">
            <v>509159</v>
          </cell>
          <cell r="Q55">
            <v>12498825</v>
          </cell>
          <cell r="R55">
            <v>37499111.340000004</v>
          </cell>
          <cell r="S55">
            <v>9.2363477859419577E-2</v>
          </cell>
          <cell r="T55">
            <v>0.57432662349592623</v>
          </cell>
          <cell r="U55">
            <v>0.3333098986446541</v>
          </cell>
          <cell r="V55">
            <v>0.87811304874256413</v>
          </cell>
          <cell r="W55">
            <v>3.7290376711470966E-2</v>
          </cell>
          <cell r="X55">
            <v>0</v>
          </cell>
          <cell r="Y55">
            <v>0.9154034254540353</v>
          </cell>
          <cell r="Z55">
            <v>1.5773325683259096</v>
          </cell>
          <cell r="AA55">
            <v>0.25366736590532607</v>
          </cell>
          <cell r="AC55">
            <v>2.7464033596852713</v>
          </cell>
        </row>
        <row r="56">
          <cell r="A56" t="str">
            <v>0231</v>
          </cell>
          <cell r="B56" t="str">
            <v>Lodi Borough</v>
          </cell>
          <cell r="C56" t="str">
            <v>Bergen</v>
          </cell>
          <cell r="D56">
            <v>2008995460</v>
          </cell>
          <cell r="E56">
            <v>6720693.8099999996</v>
          </cell>
          <cell r="F56">
            <v>0</v>
          </cell>
          <cell r="G56">
            <v>0</v>
          </cell>
          <cell r="H56">
            <v>294142.8</v>
          </cell>
          <cell r="I56">
            <v>7014836.6099999994</v>
          </cell>
          <cell r="J56">
            <v>39175345</v>
          </cell>
          <cell r="K56">
            <v>0</v>
          </cell>
          <cell r="L56">
            <v>0</v>
          </cell>
          <cell r="M56">
            <v>39175345</v>
          </cell>
          <cell r="N56">
            <v>18633181</v>
          </cell>
          <cell r="O56">
            <v>0</v>
          </cell>
          <cell r="P56">
            <v>974663.95</v>
          </cell>
          <cell r="Q56">
            <v>19607844.949999999</v>
          </cell>
          <cell r="R56">
            <v>65798026.560000002</v>
          </cell>
          <cell r="S56">
            <v>0.1066116565609046</v>
          </cell>
          <cell r="T56">
            <v>0.59538784137054213</v>
          </cell>
          <cell r="U56">
            <v>0.29800050206855322</v>
          </cell>
          <cell r="V56">
            <v>0.92748746181835573</v>
          </cell>
          <cell r="W56">
            <v>4.8514990173248076E-2</v>
          </cell>
          <cell r="X56">
            <v>0</v>
          </cell>
          <cell r="Y56">
            <v>0.97600245199160385</v>
          </cell>
          <cell r="Z56">
            <v>1.9499966913812739</v>
          </cell>
          <cell r="AA56">
            <v>0.34917135203481242</v>
          </cell>
          <cell r="AC56">
            <v>3.2751704954076901</v>
          </cell>
        </row>
        <row r="57">
          <cell r="A57" t="str">
            <v>0232</v>
          </cell>
          <cell r="B57" t="str">
            <v>Lyndhurst Township</v>
          </cell>
          <cell r="C57" t="str">
            <v>Bergen</v>
          </cell>
          <cell r="D57">
            <v>4428361837</v>
          </cell>
          <cell r="E57">
            <v>9810283.1699999999</v>
          </cell>
          <cell r="F57">
            <v>0</v>
          </cell>
          <cell r="G57">
            <v>0</v>
          </cell>
          <cell r="H57">
            <v>429752.71</v>
          </cell>
          <cell r="I57">
            <v>10240035.880000001</v>
          </cell>
          <cell r="J57">
            <v>43312107</v>
          </cell>
          <cell r="K57">
            <v>0</v>
          </cell>
          <cell r="L57">
            <v>0</v>
          </cell>
          <cell r="M57">
            <v>43312107</v>
          </cell>
          <cell r="N57">
            <v>35056650.740000002</v>
          </cell>
          <cell r="O57">
            <v>0</v>
          </cell>
          <cell r="P57">
            <v>1373376.92</v>
          </cell>
          <cell r="Q57">
            <v>36430027.660000004</v>
          </cell>
          <cell r="R57">
            <v>89982170.539999992</v>
          </cell>
          <cell r="S57">
            <v>0.11380072094891257</v>
          </cell>
          <cell r="T57">
            <v>0.48134098944352943</v>
          </cell>
          <cell r="U57">
            <v>0.40485828960755815</v>
          </cell>
          <cell r="V57">
            <v>0.79163925691648507</v>
          </cell>
          <cell r="W57">
            <v>3.1013204669164889E-2</v>
          </cell>
          <cell r="X57">
            <v>0</v>
          </cell>
          <cell r="Y57">
            <v>0.82265246158564986</v>
          </cell>
          <cell r="Z57">
            <v>0.97806160820277166</v>
          </cell>
          <cell r="AA57">
            <v>0.23123756045502208</v>
          </cell>
          <cell r="AC57">
            <v>2.0319516302434431</v>
          </cell>
        </row>
        <row r="58">
          <cell r="A58" t="str">
            <v>0233</v>
          </cell>
          <cell r="B58" t="str">
            <v>Mahwah Township</v>
          </cell>
          <cell r="C58" t="str">
            <v>Bergen</v>
          </cell>
          <cell r="D58">
            <v>5791225040</v>
          </cell>
          <cell r="E58">
            <v>16964203.690000001</v>
          </cell>
          <cell r="F58">
            <v>0</v>
          </cell>
          <cell r="G58">
            <v>0</v>
          </cell>
          <cell r="H58">
            <v>742459.65</v>
          </cell>
          <cell r="I58">
            <v>17706663.34</v>
          </cell>
          <cell r="J58">
            <v>69064394</v>
          </cell>
          <cell r="K58">
            <v>0</v>
          </cell>
          <cell r="L58">
            <v>0</v>
          </cell>
          <cell r="M58">
            <v>69064394</v>
          </cell>
          <cell r="N58">
            <v>27817565</v>
          </cell>
          <cell r="O58">
            <v>579309.92000000004</v>
          </cell>
          <cell r="P58">
            <v>2772166.22</v>
          </cell>
          <cell r="Q58">
            <v>31169041.140000001</v>
          </cell>
          <cell r="R58">
            <v>117940098.48</v>
          </cell>
          <cell r="S58">
            <v>0.15013268233791285</v>
          </cell>
          <cell r="T58">
            <v>0.5855887428456894</v>
          </cell>
          <cell r="U58">
            <v>0.26427857481639777</v>
          </cell>
          <cell r="V58">
            <v>0.48033990749563416</v>
          </cell>
          <cell r="W58">
            <v>4.7868390553857672E-2</v>
          </cell>
          <cell r="X58">
            <v>1.0003236206479728E-2</v>
          </cell>
          <cell r="Y58">
            <v>0.53821153425597157</v>
          </cell>
          <cell r="Z58">
            <v>1.1925696812500313</v>
          </cell>
          <cell r="AA58">
            <v>0.30574987533207654</v>
          </cell>
          <cell r="AC58">
            <v>2.0365310908380794</v>
          </cell>
        </row>
        <row r="59">
          <cell r="A59" t="str">
            <v>0234</v>
          </cell>
          <cell r="B59" t="str">
            <v>Maywood Borough</v>
          </cell>
          <cell r="C59" t="str">
            <v>Bergen</v>
          </cell>
          <cell r="D59">
            <v>1808788600</v>
          </cell>
          <cell r="E59">
            <v>4229785.5</v>
          </cell>
          <cell r="F59">
            <v>0</v>
          </cell>
          <cell r="G59">
            <v>0</v>
          </cell>
          <cell r="H59">
            <v>184960.35</v>
          </cell>
          <cell r="I59">
            <v>4414745.8499999996</v>
          </cell>
          <cell r="J59">
            <v>21156153</v>
          </cell>
          <cell r="K59">
            <v>0</v>
          </cell>
          <cell r="L59">
            <v>0</v>
          </cell>
          <cell r="M59">
            <v>21156153</v>
          </cell>
          <cell r="N59">
            <v>12740544.33</v>
          </cell>
          <cell r="O59">
            <v>0</v>
          </cell>
          <cell r="P59">
            <v>624425</v>
          </cell>
          <cell r="Q59">
            <v>13364969.33</v>
          </cell>
          <cell r="R59">
            <v>38935868.18</v>
          </cell>
          <cell r="S59">
            <v>0.11338506257496785</v>
          </cell>
          <cell r="T59">
            <v>0.54335896408410334</v>
          </cell>
          <cell r="U59">
            <v>0.34325597334092883</v>
          </cell>
          <cell r="V59">
            <v>0.70436889805696479</v>
          </cell>
          <cell r="W59">
            <v>3.4521723544697264E-2</v>
          </cell>
          <cell r="X59">
            <v>0</v>
          </cell>
          <cell r="Y59">
            <v>0.73889062160166197</v>
          </cell>
          <cell r="Z59">
            <v>1.1696310447777036</v>
          </cell>
          <cell r="AA59">
            <v>0.24407196341241863</v>
          </cell>
          <cell r="AC59">
            <v>2.152593629791784</v>
          </cell>
        </row>
        <row r="60">
          <cell r="A60" t="str">
            <v>0235</v>
          </cell>
          <cell r="B60" t="str">
            <v>Midland Park Borough</v>
          </cell>
          <cell r="C60" t="str">
            <v>Bergen</v>
          </cell>
          <cell r="D60">
            <v>1087589700</v>
          </cell>
          <cell r="E60">
            <v>3271943.6700000004</v>
          </cell>
          <cell r="F60">
            <v>0</v>
          </cell>
          <cell r="G60">
            <v>0</v>
          </cell>
          <cell r="H60">
            <v>143209.39000000001</v>
          </cell>
          <cell r="I60">
            <v>3415153.0600000005</v>
          </cell>
          <cell r="J60">
            <v>23765376</v>
          </cell>
          <cell r="K60">
            <v>0</v>
          </cell>
          <cell r="L60">
            <v>0</v>
          </cell>
          <cell r="M60">
            <v>23765376</v>
          </cell>
          <cell r="N60">
            <v>9006217.5099999998</v>
          </cell>
          <cell r="O60">
            <v>108758.97</v>
          </cell>
          <cell r="P60">
            <v>471262.75</v>
          </cell>
          <cell r="Q60">
            <v>9586239.2300000004</v>
          </cell>
          <cell r="R60">
            <v>36766768.289999999</v>
          </cell>
          <cell r="S60">
            <v>9.288695250729638E-2</v>
          </cell>
          <cell r="T60">
            <v>0.6463819667953743</v>
          </cell>
          <cell r="U60">
            <v>0.26073108069732936</v>
          </cell>
          <cell r="V60">
            <v>0.82808962883705128</v>
          </cell>
          <cell r="W60">
            <v>4.333093169234685E-2</v>
          </cell>
          <cell r="X60">
            <v>0.01</v>
          </cell>
          <cell r="Y60">
            <v>0.88142056052939821</v>
          </cell>
          <cell r="Z60">
            <v>2.1851416945195417</v>
          </cell>
          <cell r="AA60">
            <v>0.31401116248158661</v>
          </cell>
          <cell r="AC60">
            <v>3.3805734175305262</v>
          </cell>
        </row>
        <row r="61">
          <cell r="A61" t="str">
            <v>0236</v>
          </cell>
          <cell r="B61" t="str">
            <v>Montvale Borough</v>
          </cell>
          <cell r="C61" t="str">
            <v>Bergen</v>
          </cell>
          <cell r="D61">
            <v>2229195725</v>
          </cell>
          <cell r="E61">
            <v>6144928.3799999999</v>
          </cell>
          <cell r="F61">
            <v>0</v>
          </cell>
          <cell r="G61">
            <v>0</v>
          </cell>
          <cell r="H61">
            <v>269996.3</v>
          </cell>
          <cell r="I61">
            <v>6414924.6799999997</v>
          </cell>
          <cell r="J61">
            <v>19260339</v>
          </cell>
          <cell r="K61">
            <v>15097897</v>
          </cell>
          <cell r="L61">
            <v>0</v>
          </cell>
          <cell r="M61">
            <v>34358236</v>
          </cell>
          <cell r="N61">
            <v>13186076</v>
          </cell>
          <cell r="O61">
            <v>111460</v>
          </cell>
          <cell r="P61">
            <v>844859</v>
          </cell>
          <cell r="Q61">
            <v>14142395</v>
          </cell>
          <cell r="R61">
            <v>54915555.68</v>
          </cell>
          <cell r="S61">
            <v>0.11681434523544823</v>
          </cell>
          <cell r="T61">
            <v>0.62565580143101629</v>
          </cell>
          <cell r="U61">
            <v>0.25752985333353545</v>
          </cell>
          <cell r="V61">
            <v>0.59151719394222335</v>
          </cell>
          <cell r="W61">
            <v>3.7899722780062303E-2</v>
          </cell>
          <cell r="X61">
            <v>5.0000095886600536E-3</v>
          </cell>
          <cell r="Y61">
            <v>0.63441692631094559</v>
          </cell>
          <cell r="Z61">
            <v>1.5412839534312315</v>
          </cell>
          <cell r="AA61">
            <v>0.28776857088221808</v>
          </cell>
          <cell r="AC61">
            <v>2.463469450624395</v>
          </cell>
        </row>
        <row r="62">
          <cell r="A62" t="str">
            <v>0237</v>
          </cell>
          <cell r="B62" t="str">
            <v>Moonachie Borough</v>
          </cell>
          <cell r="C62" t="str">
            <v>Bergen</v>
          </cell>
          <cell r="D62">
            <v>1067434503</v>
          </cell>
          <cell r="E62">
            <v>2450974.4699999997</v>
          </cell>
          <cell r="F62">
            <v>0</v>
          </cell>
          <cell r="G62">
            <v>0</v>
          </cell>
          <cell r="H62">
            <v>107712.16</v>
          </cell>
          <cell r="I62">
            <v>2558686.63</v>
          </cell>
          <cell r="J62">
            <v>9701087</v>
          </cell>
          <cell r="K62">
            <v>0</v>
          </cell>
          <cell r="L62">
            <v>0</v>
          </cell>
          <cell r="M62">
            <v>9701087</v>
          </cell>
          <cell r="N62">
            <v>9301815</v>
          </cell>
          <cell r="O62">
            <v>0</v>
          </cell>
          <cell r="P62">
            <v>0</v>
          </cell>
          <cell r="Q62">
            <v>9301815</v>
          </cell>
          <cell r="R62">
            <v>21561588.629999999</v>
          </cell>
          <cell r="S62">
            <v>0.11866874347282268</v>
          </cell>
          <cell r="T62">
            <v>0.44992450076253959</v>
          </cell>
          <cell r="U62">
            <v>0.43140675576463777</v>
          </cell>
          <cell r="V62">
            <v>0.8714178690924328</v>
          </cell>
          <cell r="W62">
            <v>0</v>
          </cell>
          <cell r="X62">
            <v>0</v>
          </cell>
          <cell r="Y62">
            <v>0.8714178690924328</v>
          </cell>
          <cell r="Z62">
            <v>0.90882269335826416</v>
          </cell>
          <cell r="AA62">
            <v>0.23970432123084556</v>
          </cell>
          <cell r="AC62">
            <v>2.0199448836815423</v>
          </cell>
        </row>
        <row r="63">
          <cell r="A63" t="str">
            <v>0238</v>
          </cell>
          <cell r="B63" t="str">
            <v>New Milford Borough</v>
          </cell>
          <cell r="C63" t="str">
            <v>Bergen</v>
          </cell>
          <cell r="D63">
            <v>1603951600</v>
          </cell>
          <cell r="E63">
            <v>5673278.04</v>
          </cell>
          <cell r="F63">
            <v>0</v>
          </cell>
          <cell r="G63">
            <v>0</v>
          </cell>
          <cell r="H63">
            <v>248168</v>
          </cell>
          <cell r="I63">
            <v>5921446.04</v>
          </cell>
          <cell r="J63">
            <v>38001050</v>
          </cell>
          <cell r="K63">
            <v>0</v>
          </cell>
          <cell r="L63">
            <v>0</v>
          </cell>
          <cell r="M63">
            <v>38001050</v>
          </cell>
          <cell r="N63">
            <v>17953730.260000002</v>
          </cell>
          <cell r="O63">
            <v>80198</v>
          </cell>
          <cell r="P63">
            <v>825098</v>
          </cell>
          <cell r="Q63">
            <v>18859026.260000002</v>
          </cell>
          <cell r="R63">
            <v>62781522.300000004</v>
          </cell>
          <cell r="S63">
            <v>9.4318293393787292E-2</v>
          </cell>
          <cell r="T63">
            <v>0.60529035626777083</v>
          </cell>
          <cell r="U63">
            <v>0.30039135033844189</v>
          </cell>
          <cell r="V63">
            <v>1.1193436422894558</v>
          </cell>
          <cell r="W63">
            <v>5.1441577164797248E-2</v>
          </cell>
          <cell r="X63">
            <v>5.0000261853287839E-3</v>
          </cell>
          <cell r="Y63">
            <v>1.1757852456395819</v>
          </cell>
          <cell r="Z63">
            <v>2.369214258086092</v>
          </cell>
          <cell r="AA63">
            <v>0.36917859865596941</v>
          </cell>
          <cell r="AC63">
            <v>3.9141781023816433</v>
          </cell>
        </row>
        <row r="64">
          <cell r="A64" t="str">
            <v>0239</v>
          </cell>
          <cell r="B64" t="str">
            <v>North Arlington Borough</v>
          </cell>
          <cell r="C64" t="str">
            <v>Bergen</v>
          </cell>
          <cell r="D64">
            <v>2266200820</v>
          </cell>
          <cell r="E64">
            <v>5427607.6699999999</v>
          </cell>
          <cell r="F64">
            <v>0</v>
          </cell>
          <cell r="G64">
            <v>0</v>
          </cell>
          <cell r="H64">
            <v>237520.08</v>
          </cell>
          <cell r="I64">
            <v>5665127.75</v>
          </cell>
          <cell r="J64">
            <v>29949974</v>
          </cell>
          <cell r="K64">
            <v>0</v>
          </cell>
          <cell r="L64">
            <v>0</v>
          </cell>
          <cell r="M64">
            <v>29949974</v>
          </cell>
          <cell r="N64">
            <v>18892534</v>
          </cell>
          <cell r="O64">
            <v>0</v>
          </cell>
          <cell r="P64">
            <v>823131</v>
          </cell>
          <cell r="Q64">
            <v>19715665</v>
          </cell>
          <cell r="R64">
            <v>55330766.75</v>
          </cell>
          <cell r="S64">
            <v>0.10238657590986663</v>
          </cell>
          <cell r="T64">
            <v>0.54128969756234224</v>
          </cell>
          <cell r="U64">
            <v>0.35632372652779115</v>
          </cell>
          <cell r="V64">
            <v>0.83366548247917405</v>
          </cell>
          <cell r="W64">
            <v>3.6322067873931843E-2</v>
          </cell>
          <cell r="X64">
            <v>0</v>
          </cell>
          <cell r="Y64">
            <v>0.86998755035310604</v>
          </cell>
          <cell r="Z64">
            <v>1.3215939971286392</v>
          </cell>
          <cell r="AA64">
            <v>0.24998348337019841</v>
          </cell>
          <cell r="AC64">
            <v>2.4415650308519434</v>
          </cell>
        </row>
        <row r="65">
          <cell r="A65" t="str">
            <v>0240</v>
          </cell>
          <cell r="B65" t="str">
            <v>Northvale Borough</v>
          </cell>
          <cell r="C65" t="str">
            <v>Bergen</v>
          </cell>
          <cell r="D65">
            <v>874615703</v>
          </cell>
          <cell r="E65">
            <v>2492276.88</v>
          </cell>
          <cell r="F65">
            <v>0</v>
          </cell>
          <cell r="G65">
            <v>0</v>
          </cell>
          <cell r="H65">
            <v>109073.9</v>
          </cell>
          <cell r="I65">
            <v>2601350.7799999998</v>
          </cell>
          <cell r="J65">
            <v>10444325</v>
          </cell>
          <cell r="K65">
            <v>5926559</v>
          </cell>
          <cell r="L65">
            <v>0</v>
          </cell>
          <cell r="M65">
            <v>16370884</v>
          </cell>
          <cell r="N65">
            <v>7713439.8099999996</v>
          </cell>
          <cell r="O65">
            <v>0</v>
          </cell>
          <cell r="P65">
            <v>359267</v>
          </cell>
          <cell r="Q65">
            <v>8072706.8099999996</v>
          </cell>
          <cell r="R65">
            <v>27044941.589999996</v>
          </cell>
          <cell r="S65">
            <v>9.6186222896553139E-2</v>
          </cell>
          <cell r="T65">
            <v>0.60532147742013309</v>
          </cell>
          <cell r="U65">
            <v>0.29849229968331392</v>
          </cell>
          <cell r="V65">
            <v>0.88192331598235674</v>
          </cell>
          <cell r="W65">
            <v>4.1077126647473421E-2</v>
          </cell>
          <cell r="X65">
            <v>0</v>
          </cell>
          <cell r="Y65">
            <v>0.92300044262983005</v>
          </cell>
          <cell r="Z65">
            <v>1.8717802508972332</v>
          </cell>
          <cell r="AA65">
            <v>0.29742786129692894</v>
          </cell>
          <cell r="AC65">
            <v>3.0922085548239919</v>
          </cell>
        </row>
        <row r="66">
          <cell r="A66" t="str">
            <v>0241</v>
          </cell>
          <cell r="B66" t="str">
            <v>Norwood Borough</v>
          </cell>
          <cell r="C66" t="str">
            <v>Bergen</v>
          </cell>
          <cell r="D66">
            <v>1238981700</v>
          </cell>
          <cell r="E66">
            <v>3300805.9600000004</v>
          </cell>
          <cell r="F66">
            <v>0</v>
          </cell>
          <cell r="G66">
            <v>0</v>
          </cell>
          <cell r="H66">
            <v>144446.60999999999</v>
          </cell>
          <cell r="I66">
            <v>3445252.5700000003</v>
          </cell>
          <cell r="J66">
            <v>11659992</v>
          </cell>
          <cell r="K66">
            <v>8346642</v>
          </cell>
          <cell r="L66">
            <v>0</v>
          </cell>
          <cell r="M66">
            <v>20006634</v>
          </cell>
          <cell r="N66">
            <v>9194100.4399999995</v>
          </cell>
          <cell r="O66">
            <v>123898</v>
          </cell>
          <cell r="P66">
            <v>0</v>
          </cell>
          <cell r="Q66">
            <v>9317998.4399999995</v>
          </cell>
          <cell r="R66">
            <v>32769885.009999998</v>
          </cell>
          <cell r="S66">
            <v>0.10513471649194538</v>
          </cell>
          <cell r="T66">
            <v>0.61051889543996907</v>
          </cell>
          <cell r="U66">
            <v>0.28434638806808554</v>
          </cell>
          <cell r="V66">
            <v>0.74206910723540143</v>
          </cell>
          <cell r="W66">
            <v>0</v>
          </cell>
          <cell r="X66">
            <v>9.9999862790548077E-3</v>
          </cell>
          <cell r="Y66">
            <v>0.75206909351445628</v>
          </cell>
          <cell r="Z66">
            <v>1.6147642858647548</v>
          </cell>
          <cell r="AA66">
            <v>0.27807130403943819</v>
          </cell>
          <cell r="AC66">
            <v>2.6449046834186491</v>
          </cell>
        </row>
        <row r="67">
          <cell r="A67" t="str">
            <v>0242</v>
          </cell>
          <cell r="B67" t="str">
            <v>Oakland Borough</v>
          </cell>
          <cell r="C67" t="str">
            <v>Bergen</v>
          </cell>
          <cell r="D67">
            <v>3024622643</v>
          </cell>
          <cell r="E67">
            <v>7283749.8799999999</v>
          </cell>
          <cell r="F67">
            <v>0</v>
          </cell>
          <cell r="G67">
            <v>0</v>
          </cell>
          <cell r="H67">
            <v>319159.03000000003</v>
          </cell>
          <cell r="I67">
            <v>7602908.9100000001</v>
          </cell>
          <cell r="J67">
            <v>32206063</v>
          </cell>
          <cell r="K67">
            <v>14104526</v>
          </cell>
          <cell r="L67">
            <v>0</v>
          </cell>
          <cell r="M67">
            <v>46310589</v>
          </cell>
          <cell r="N67">
            <v>16465930</v>
          </cell>
          <cell r="O67">
            <v>302462</v>
          </cell>
          <cell r="P67">
            <v>1116722</v>
          </cell>
          <cell r="Q67">
            <v>17885114</v>
          </cell>
          <cell r="R67">
            <v>71798611.909999996</v>
          </cell>
          <cell r="S67">
            <v>0.10589214342375161</v>
          </cell>
          <cell r="T67">
            <v>0.64500674550715009</v>
          </cell>
          <cell r="U67">
            <v>0.24910111106909841</v>
          </cell>
          <cell r="V67">
            <v>0.54439617577114063</v>
          </cell>
          <cell r="W67">
            <v>3.6921035507833433E-2</v>
          </cell>
          <cell r="X67">
            <v>9.9999912617198504E-3</v>
          </cell>
          <cell r="Y67">
            <v>0.59131720254069386</v>
          </cell>
          <cell r="Z67">
            <v>1.5311195632016565</v>
          </cell>
          <cell r="AA67">
            <v>0.25136718881595704</v>
          </cell>
          <cell r="AC67">
            <v>2.3738039545583076</v>
          </cell>
        </row>
        <row r="68">
          <cell r="A68" t="str">
            <v>0243</v>
          </cell>
          <cell r="B68" t="str">
            <v>Old Tappan Borough</v>
          </cell>
          <cell r="C68" t="str">
            <v>Bergen</v>
          </cell>
          <cell r="D68">
            <v>1759066090</v>
          </cell>
          <cell r="E68">
            <v>4516913.9899999993</v>
          </cell>
          <cell r="F68">
            <v>0</v>
          </cell>
          <cell r="G68">
            <v>0</v>
          </cell>
          <cell r="H68">
            <v>197822.74</v>
          </cell>
          <cell r="I68">
            <v>4714736.7299999995</v>
          </cell>
          <cell r="J68">
            <v>16921162</v>
          </cell>
          <cell r="K68">
            <v>9834305</v>
          </cell>
          <cell r="L68">
            <v>0</v>
          </cell>
          <cell r="M68">
            <v>26755467</v>
          </cell>
          <cell r="N68">
            <v>6233521</v>
          </cell>
          <cell r="O68">
            <v>175907</v>
          </cell>
          <cell r="P68">
            <v>0</v>
          </cell>
          <cell r="Q68">
            <v>6409428</v>
          </cell>
          <cell r="R68">
            <v>37879631.729999997</v>
          </cell>
          <cell r="S68">
            <v>0.12446627685310921</v>
          </cell>
          <cell r="T68">
            <v>0.70632859344327115</v>
          </cell>
          <cell r="U68">
            <v>0.16920512970361976</v>
          </cell>
          <cell r="V68">
            <v>0.35436536668158952</v>
          </cell>
          <cell r="W68">
            <v>0</v>
          </cell>
          <cell r="X68">
            <v>1.0000022227703792E-2</v>
          </cell>
          <cell r="Y68">
            <v>0.36436538890929338</v>
          </cell>
          <cell r="Z68">
            <v>1.5210040800684186</v>
          </cell>
          <cell r="AA68">
            <v>0.2680249910337365</v>
          </cell>
          <cell r="AC68">
            <v>2.1533944600114481</v>
          </cell>
        </row>
        <row r="69">
          <cell r="A69" t="str">
            <v>0244</v>
          </cell>
          <cell r="B69" t="str">
            <v>Oradell Borough</v>
          </cell>
          <cell r="C69" t="str">
            <v>Bergen</v>
          </cell>
          <cell r="D69">
            <v>1891018400</v>
          </cell>
          <cell r="E69">
            <v>4486927.7700000005</v>
          </cell>
          <cell r="F69">
            <v>0</v>
          </cell>
          <cell r="G69">
            <v>0</v>
          </cell>
          <cell r="H69">
            <v>196330.27</v>
          </cell>
          <cell r="I69">
            <v>4683258.04</v>
          </cell>
          <cell r="J69">
            <v>13431281</v>
          </cell>
          <cell r="K69">
            <v>16709815</v>
          </cell>
          <cell r="L69">
            <v>0</v>
          </cell>
          <cell r="M69">
            <v>30141096</v>
          </cell>
          <cell r="N69">
            <v>14942538.1</v>
          </cell>
          <cell r="O69">
            <v>0</v>
          </cell>
          <cell r="P69">
            <v>676294.52</v>
          </cell>
          <cell r="Q69">
            <v>15618832.619999999</v>
          </cell>
          <cell r="R69">
            <v>50443186.660000004</v>
          </cell>
          <cell r="S69">
            <v>9.2842232025632299E-2</v>
          </cell>
          <cell r="T69">
            <v>0.5975256123915943</v>
          </cell>
          <cell r="U69">
            <v>0.30963215558277335</v>
          </cell>
          <cell r="V69">
            <v>0.79018470153436904</v>
          </cell>
          <cell r="W69">
            <v>3.5763508171046884E-2</v>
          </cell>
          <cell r="X69">
            <v>0</v>
          </cell>
          <cell r="Y69">
            <v>0.82594820970541583</v>
          </cell>
          <cell r="Z69">
            <v>1.5939081290800767</v>
          </cell>
          <cell r="AA69">
            <v>0.24765798365579098</v>
          </cell>
          <cell r="AC69">
            <v>2.6675143224412836</v>
          </cell>
        </row>
        <row r="70">
          <cell r="A70" t="str">
            <v>0245</v>
          </cell>
          <cell r="B70" t="str">
            <v>Palisades Park Borough</v>
          </cell>
          <cell r="C70" t="str">
            <v>Bergen</v>
          </cell>
          <cell r="D70">
            <v>3730208201</v>
          </cell>
          <cell r="E70">
            <v>8869957.620000001</v>
          </cell>
          <cell r="F70">
            <v>0</v>
          </cell>
          <cell r="G70">
            <v>0</v>
          </cell>
          <cell r="H70">
            <v>388218.54</v>
          </cell>
          <cell r="I70">
            <v>9258176.1600000001</v>
          </cell>
          <cell r="J70">
            <v>25854031</v>
          </cell>
          <cell r="K70">
            <v>0</v>
          </cell>
          <cell r="L70">
            <v>0</v>
          </cell>
          <cell r="M70">
            <v>25854031</v>
          </cell>
          <cell r="N70">
            <v>18730919</v>
          </cell>
          <cell r="O70">
            <v>0</v>
          </cell>
          <cell r="P70">
            <v>1325144</v>
          </cell>
          <cell r="Q70">
            <v>20056063</v>
          </cell>
          <cell r="R70">
            <v>55168270.159999996</v>
          </cell>
          <cell r="S70">
            <v>0.16781704652238094</v>
          </cell>
          <cell r="T70">
            <v>0.46863950827201362</v>
          </cell>
          <cell r="U70">
            <v>0.3635434452056055</v>
          </cell>
          <cell r="V70">
            <v>0.50214138167887212</v>
          </cell>
          <cell r="W70">
            <v>3.5524665879099013E-2</v>
          </cell>
          <cell r="X70">
            <v>0</v>
          </cell>
          <cell r="Y70">
            <v>0.53766604755797109</v>
          </cell>
          <cell r="Z70">
            <v>0.69309887295483963</v>
          </cell>
          <cell r="AA70">
            <v>0.24819462242129148</v>
          </cell>
          <cell r="AC70">
            <v>1.4789595429341023</v>
          </cell>
        </row>
        <row r="71">
          <cell r="A71" t="str">
            <v>0246</v>
          </cell>
          <cell r="B71" t="str">
            <v>Paramus Borough</v>
          </cell>
          <cell r="C71" t="str">
            <v>Bergen</v>
          </cell>
          <cell r="D71">
            <v>11803214320</v>
          </cell>
          <cell r="E71">
            <v>28229560.09</v>
          </cell>
          <cell r="F71">
            <v>0</v>
          </cell>
          <cell r="G71">
            <v>0</v>
          </cell>
          <cell r="H71">
            <v>1238839.3400000001</v>
          </cell>
          <cell r="I71">
            <v>29468399.43</v>
          </cell>
          <cell r="J71">
            <v>86471219</v>
          </cell>
          <cell r="K71">
            <v>0</v>
          </cell>
          <cell r="L71">
            <v>0</v>
          </cell>
          <cell r="M71">
            <v>86471219</v>
          </cell>
          <cell r="N71">
            <v>60762999</v>
          </cell>
          <cell r="O71">
            <v>0</v>
          </cell>
          <cell r="P71">
            <v>4262163</v>
          </cell>
          <cell r="Q71">
            <v>65025162</v>
          </cell>
          <cell r="R71">
            <v>180964780.43000001</v>
          </cell>
          <cell r="S71">
            <v>0.16284052266954141</v>
          </cell>
          <cell r="T71">
            <v>0.47783452003495464</v>
          </cell>
          <cell r="U71">
            <v>0.35932495729550396</v>
          </cell>
          <cell r="V71">
            <v>0.51480043785225438</v>
          </cell>
          <cell r="W71">
            <v>3.611018900824297E-2</v>
          </cell>
          <cell r="X71">
            <v>0</v>
          </cell>
          <cell r="Y71">
            <v>0.55091062686049752</v>
          </cell>
          <cell r="Z71">
            <v>0.73260737842808232</v>
          </cell>
          <cell r="AA71">
            <v>0.24966419003395676</v>
          </cell>
          <cell r="AC71">
            <v>1.5331821953225366</v>
          </cell>
        </row>
        <row r="72">
          <cell r="A72" t="str">
            <v>0247</v>
          </cell>
          <cell r="B72" t="str">
            <v>Park Ridge Borough</v>
          </cell>
          <cell r="C72" t="str">
            <v>Bergen</v>
          </cell>
          <cell r="D72">
            <v>1573269408</v>
          </cell>
          <cell r="E72">
            <v>4879643.0900000008</v>
          </cell>
          <cell r="F72">
            <v>0</v>
          </cell>
          <cell r="G72">
            <v>0</v>
          </cell>
          <cell r="H72">
            <v>213610.79</v>
          </cell>
          <cell r="I72">
            <v>5093253.8800000008</v>
          </cell>
          <cell r="J72">
            <v>32971443</v>
          </cell>
          <cell r="K72">
            <v>0</v>
          </cell>
          <cell r="L72">
            <v>0</v>
          </cell>
          <cell r="M72">
            <v>32971443</v>
          </cell>
          <cell r="N72">
            <v>11214108</v>
          </cell>
          <cell r="O72">
            <v>110129</v>
          </cell>
          <cell r="P72">
            <v>706093</v>
          </cell>
          <cell r="Q72">
            <v>12030330</v>
          </cell>
          <cell r="R72">
            <v>50095026.880000003</v>
          </cell>
          <cell r="S72">
            <v>0.10167184643299268</v>
          </cell>
          <cell r="T72">
            <v>0.65817796802427819</v>
          </cell>
          <cell r="U72">
            <v>0.24015018554272904</v>
          </cell>
          <cell r="V72">
            <v>0.71279006271759915</v>
          </cell>
          <cell r="W72">
            <v>4.4880615895125826E-2</v>
          </cell>
          <cell r="X72">
            <v>7.000008990195785E-3</v>
          </cell>
          <cell r="Y72">
            <v>0.76467068760292067</v>
          </cell>
          <cell r="Z72">
            <v>2.0957277140419679</v>
          </cell>
          <cell r="AA72">
            <v>0.32373691715487807</v>
          </cell>
          <cell r="AC72">
            <v>3.184135318799767</v>
          </cell>
        </row>
        <row r="73">
          <cell r="A73" t="str">
            <v>0248</v>
          </cell>
          <cell r="B73" t="str">
            <v>Ramsey Borough</v>
          </cell>
          <cell r="C73" t="str">
            <v>Bergen</v>
          </cell>
          <cell r="D73">
            <v>3523387900</v>
          </cell>
          <cell r="E73">
            <v>9425922.1699999999</v>
          </cell>
          <cell r="F73">
            <v>0</v>
          </cell>
          <cell r="G73">
            <v>0</v>
          </cell>
          <cell r="H73">
            <v>413024.57</v>
          </cell>
          <cell r="I73">
            <v>9838946.7400000002</v>
          </cell>
          <cell r="J73">
            <v>65622549</v>
          </cell>
          <cell r="K73">
            <v>0</v>
          </cell>
          <cell r="L73">
            <v>0</v>
          </cell>
          <cell r="M73">
            <v>65622549</v>
          </cell>
          <cell r="N73">
            <v>19589237.02</v>
          </cell>
          <cell r="O73">
            <v>0</v>
          </cell>
          <cell r="P73">
            <v>1371746.29</v>
          </cell>
          <cell r="Q73">
            <v>20960983.309999999</v>
          </cell>
          <cell r="R73">
            <v>96422479.049999997</v>
          </cell>
          <cell r="S73">
            <v>0.10203996865604339</v>
          </cell>
          <cell r="T73">
            <v>0.68057313653978291</v>
          </cell>
          <cell r="U73">
            <v>0.21738689480417378</v>
          </cell>
          <cell r="V73">
            <v>0.55597730298159909</v>
          </cell>
          <cell r="W73">
            <v>3.8932593541574009E-2</v>
          </cell>
          <cell r="X73">
            <v>0</v>
          </cell>
          <cell r="Y73">
            <v>0.59490989652317305</v>
          </cell>
          <cell r="Z73">
            <v>1.8624843719307771</v>
          </cell>
          <cell r="AA73">
            <v>0.27924676530790155</v>
          </cell>
          <cell r="AC73">
            <v>2.7366410337618516</v>
          </cell>
        </row>
        <row r="74">
          <cell r="A74" t="str">
            <v>0249</v>
          </cell>
          <cell r="B74" t="str">
            <v>Ridgefield Borough</v>
          </cell>
          <cell r="C74" t="str">
            <v>Bergen</v>
          </cell>
          <cell r="D74">
            <v>2564029197</v>
          </cell>
          <cell r="E74">
            <v>5572291.4100000001</v>
          </cell>
          <cell r="F74">
            <v>0</v>
          </cell>
          <cell r="G74">
            <v>0</v>
          </cell>
          <cell r="H74">
            <v>244394.2</v>
          </cell>
          <cell r="I74">
            <v>5816685.6100000003</v>
          </cell>
          <cell r="J74">
            <v>24435923</v>
          </cell>
          <cell r="K74">
            <v>0</v>
          </cell>
          <cell r="L74">
            <v>0</v>
          </cell>
          <cell r="M74">
            <v>24435923</v>
          </cell>
          <cell r="N74">
            <v>11851542.609999999</v>
          </cell>
          <cell r="O74">
            <v>0</v>
          </cell>
          <cell r="P74">
            <v>767227</v>
          </cell>
          <cell r="Q74">
            <v>12618769.609999999</v>
          </cell>
          <cell r="R74">
            <v>42871378.219999999</v>
          </cell>
          <cell r="S74">
            <v>0.13567759777049687</v>
          </cell>
          <cell r="T74">
            <v>0.56998221224901879</v>
          </cell>
          <cell r="U74">
            <v>0.29434018998048439</v>
          </cell>
          <cell r="V74">
            <v>0.46222338746636354</v>
          </cell>
          <cell r="W74">
            <v>2.9922709183564732E-2</v>
          </cell>
          <cell r="X74">
            <v>0</v>
          </cell>
          <cell r="Y74">
            <v>0.49214609664992826</v>
          </cell>
          <cell r="Z74">
            <v>0.95302826615979441</v>
          </cell>
          <cell r="AA74">
            <v>0.2268572298944847</v>
          </cell>
          <cell r="AC74">
            <v>1.6720315927042075</v>
          </cell>
        </row>
        <row r="75">
          <cell r="A75" t="str">
            <v>0250</v>
          </cell>
          <cell r="B75" t="str">
            <v>Ridgefield Park Village</v>
          </cell>
          <cell r="C75" t="str">
            <v>Bergen</v>
          </cell>
          <cell r="D75">
            <v>1738778000</v>
          </cell>
          <cell r="E75">
            <v>4148546.58</v>
          </cell>
          <cell r="F75">
            <v>0</v>
          </cell>
          <cell r="G75">
            <v>0</v>
          </cell>
          <cell r="H75">
            <v>181724.21</v>
          </cell>
          <cell r="I75">
            <v>4330270.79</v>
          </cell>
          <cell r="J75">
            <v>28405376</v>
          </cell>
          <cell r="K75">
            <v>0</v>
          </cell>
          <cell r="L75">
            <v>0</v>
          </cell>
          <cell r="M75">
            <v>28405376</v>
          </cell>
          <cell r="N75">
            <v>17849364.789999999</v>
          </cell>
          <cell r="O75">
            <v>0</v>
          </cell>
          <cell r="P75">
            <v>626284.84</v>
          </cell>
          <cell r="Q75">
            <v>18475649.629999999</v>
          </cell>
          <cell r="R75">
            <v>51211296.419999994</v>
          </cell>
          <cell r="S75">
            <v>8.4556945297500061E-2</v>
          </cell>
          <cell r="T75">
            <v>0.55467012135444793</v>
          </cell>
          <cell r="U75">
            <v>0.36077293334805216</v>
          </cell>
          <cell r="V75">
            <v>1.0265465050742533</v>
          </cell>
          <cell r="W75">
            <v>3.6018677484992337E-2</v>
          </cell>
          <cell r="X75">
            <v>0</v>
          </cell>
          <cell r="Y75">
            <v>1.0625651825592455</v>
          </cell>
          <cell r="Z75">
            <v>1.633640177181906</v>
          </cell>
          <cell r="AA75">
            <v>0.24904103859147059</v>
          </cell>
          <cell r="AC75">
            <v>2.9452463983326216</v>
          </cell>
        </row>
        <row r="76">
          <cell r="A76" t="str">
            <v>0251</v>
          </cell>
          <cell r="B76" t="str">
            <v>Ridgewood Village</v>
          </cell>
          <cell r="C76" t="str">
            <v>Bergen</v>
          </cell>
          <cell r="D76">
            <v>5913103400</v>
          </cell>
          <cell r="E76">
            <v>17863543.84</v>
          </cell>
          <cell r="F76">
            <v>0</v>
          </cell>
          <cell r="G76">
            <v>0</v>
          </cell>
          <cell r="H76">
            <v>781718.65</v>
          </cell>
          <cell r="I76">
            <v>18645262.489999998</v>
          </cell>
          <cell r="J76">
            <v>105777791</v>
          </cell>
          <cell r="K76">
            <v>0</v>
          </cell>
          <cell r="L76">
            <v>0</v>
          </cell>
          <cell r="M76">
            <v>105777791</v>
          </cell>
          <cell r="N76">
            <v>38490041.369999997</v>
          </cell>
          <cell r="O76">
            <v>303000</v>
          </cell>
          <cell r="P76">
            <v>2583159</v>
          </cell>
          <cell r="Q76">
            <v>41376200.369999997</v>
          </cell>
          <cell r="R76">
            <v>165799253.86000001</v>
          </cell>
          <cell r="S76">
            <v>0.1124568540323104</v>
          </cell>
          <cell r="T76">
            <v>0.63798713526972917</v>
          </cell>
          <cell r="U76">
            <v>0.2495560106979603</v>
          </cell>
          <cell r="V76">
            <v>0.65092792678037725</v>
          </cell>
          <cell r="W76">
            <v>4.3685334506411641E-2</v>
          </cell>
          <cell r="X76">
            <v>5.124212778014333E-3</v>
          </cell>
          <cell r="Y76">
            <v>0.69973747406480324</v>
          </cell>
          <cell r="Z76">
            <v>1.7888709843971273</v>
          </cell>
          <cell r="AA76">
            <v>0.31532109670194503</v>
          </cell>
          <cell r="AC76">
            <v>2.8039295551638759</v>
          </cell>
        </row>
        <row r="77">
          <cell r="A77" t="str">
            <v>0252</v>
          </cell>
          <cell r="B77" t="str">
            <v>River Edge Borough</v>
          </cell>
          <cell r="C77" t="str">
            <v>Bergen</v>
          </cell>
          <cell r="D77">
            <v>1495565926</v>
          </cell>
          <cell r="E77">
            <v>4875534.1800000006</v>
          </cell>
          <cell r="F77">
            <v>0</v>
          </cell>
          <cell r="G77">
            <v>0</v>
          </cell>
          <cell r="H77">
            <v>213334.53</v>
          </cell>
          <cell r="I77">
            <v>5088868.7100000009</v>
          </cell>
          <cell r="J77">
            <v>18581642</v>
          </cell>
          <cell r="K77">
            <v>18537411</v>
          </cell>
          <cell r="L77">
            <v>0</v>
          </cell>
          <cell r="M77">
            <v>37119053</v>
          </cell>
          <cell r="N77">
            <v>14742457.369999999</v>
          </cell>
          <cell r="O77">
            <v>149556.59</v>
          </cell>
          <cell r="P77">
            <v>705966.77</v>
          </cell>
          <cell r="Q77">
            <v>15597980.729999999</v>
          </cell>
          <cell r="R77">
            <v>57805902.439999998</v>
          </cell>
          <cell r="S77">
            <v>8.8033721388261765E-2</v>
          </cell>
          <cell r="T77">
            <v>0.64213257527685785</v>
          </cell>
          <cell r="U77">
            <v>0.26983370333488038</v>
          </cell>
          <cell r="V77">
            <v>0.98574440041100519</v>
          </cell>
          <cell r="W77">
            <v>4.720398865252029E-2</v>
          </cell>
          <cell r="X77">
            <v>9.999999826152765E-3</v>
          </cell>
          <cell r="Y77">
            <v>1.0429483888896782</v>
          </cell>
          <cell r="Z77">
            <v>2.4819402712174385</v>
          </cell>
          <cell r="AA77">
            <v>0.34026375043262391</v>
          </cell>
          <cell r="AC77">
            <v>3.8651524105397406</v>
          </cell>
        </row>
        <row r="78">
          <cell r="A78" t="str">
            <v>0253</v>
          </cell>
          <cell r="B78" t="str">
            <v>River Vale Township</v>
          </cell>
          <cell r="C78" t="str">
            <v>Bergen</v>
          </cell>
          <cell r="D78">
            <v>2151790868</v>
          </cell>
          <cell r="E78">
            <v>5408169.9099999992</v>
          </cell>
          <cell r="F78">
            <v>0</v>
          </cell>
          <cell r="G78">
            <v>0</v>
          </cell>
          <cell r="H78">
            <v>236613.22</v>
          </cell>
          <cell r="I78">
            <v>5644783.129999999</v>
          </cell>
          <cell r="J78">
            <v>24800860</v>
          </cell>
          <cell r="K78">
            <v>14177295</v>
          </cell>
          <cell r="L78">
            <v>0</v>
          </cell>
          <cell r="M78">
            <v>38978155</v>
          </cell>
          <cell r="N78">
            <v>12770576</v>
          </cell>
          <cell r="O78">
            <v>215179</v>
          </cell>
          <cell r="P78">
            <v>776273</v>
          </cell>
          <cell r="Q78">
            <v>13762028</v>
          </cell>
          <cell r="R78">
            <v>58384966.129999995</v>
          </cell>
          <cell r="S78">
            <v>9.6682134188984914E-2</v>
          </cell>
          <cell r="T78">
            <v>0.66760602229709654</v>
          </cell>
          <cell r="U78">
            <v>0.23571184351391866</v>
          </cell>
          <cell r="V78">
            <v>0.59348592792708144</v>
          </cell>
          <cell r="W78">
            <v>3.607567127197233E-2</v>
          </cell>
          <cell r="X78">
            <v>9.9999959661507404E-3</v>
          </cell>
          <cell r="Y78">
            <v>0.6395615951652045</v>
          </cell>
          <cell r="Z78">
            <v>1.8114285909312633</v>
          </cell>
          <cell r="AA78">
            <v>0.26232954205473458</v>
          </cell>
          <cell r="AC78">
            <v>2.7133197281512023</v>
          </cell>
        </row>
        <row r="79">
          <cell r="A79" t="str">
            <v>0254</v>
          </cell>
          <cell r="B79" t="str">
            <v>Rochelle Park Township</v>
          </cell>
          <cell r="C79" t="str">
            <v>Bergen</v>
          </cell>
          <cell r="D79">
            <v>961200700</v>
          </cell>
          <cell r="E79">
            <v>2630885.2799999998</v>
          </cell>
          <cell r="F79">
            <v>0</v>
          </cell>
          <cell r="G79">
            <v>0</v>
          </cell>
          <cell r="H79">
            <v>115087.33</v>
          </cell>
          <cell r="I79">
            <v>2745972.61</v>
          </cell>
          <cell r="J79">
            <v>13787034</v>
          </cell>
          <cell r="K79">
            <v>0</v>
          </cell>
          <cell r="L79">
            <v>0</v>
          </cell>
          <cell r="M79">
            <v>13787034</v>
          </cell>
          <cell r="N79">
            <v>9755188</v>
          </cell>
          <cell r="O79">
            <v>0</v>
          </cell>
          <cell r="P79">
            <v>380488</v>
          </cell>
          <cell r="Q79">
            <v>10135676</v>
          </cell>
          <cell r="R79">
            <v>26668682.609999999</v>
          </cell>
          <cell r="S79">
            <v>0.10296618884992609</v>
          </cell>
          <cell r="T79">
            <v>0.51697469281179464</v>
          </cell>
          <cell r="U79">
            <v>0.38005911833827927</v>
          </cell>
          <cell r="V79">
            <v>1.0148960565675826</v>
          </cell>
          <cell r="W79">
            <v>3.9584656981627248E-2</v>
          </cell>
          <cell r="X79">
            <v>0</v>
          </cell>
          <cell r="Y79">
            <v>1.0544807135492098</v>
          </cell>
          <cell r="Z79">
            <v>1.4343553848847592</v>
          </cell>
          <cell r="AA79">
            <v>0.28568150335304582</v>
          </cell>
          <cell r="AC79">
            <v>2.7745176017870148</v>
          </cell>
        </row>
        <row r="80">
          <cell r="A80" t="str">
            <v>0255</v>
          </cell>
          <cell r="B80" t="str">
            <v>Rockleigh Borough</v>
          </cell>
          <cell r="C80" t="str">
            <v>Bergen</v>
          </cell>
          <cell r="D80">
            <v>226256272</v>
          </cell>
          <cell r="E80">
            <v>559511.04000000004</v>
          </cell>
          <cell r="F80">
            <v>0</v>
          </cell>
          <cell r="G80">
            <v>0</v>
          </cell>
          <cell r="H80">
            <v>24482.1</v>
          </cell>
          <cell r="I80">
            <v>583993.14</v>
          </cell>
          <cell r="J80">
            <v>463531</v>
          </cell>
          <cell r="K80">
            <v>0</v>
          </cell>
          <cell r="L80">
            <v>0</v>
          </cell>
          <cell r="M80">
            <v>463531</v>
          </cell>
          <cell r="N80">
            <v>705205</v>
          </cell>
          <cell r="O80">
            <v>0</v>
          </cell>
          <cell r="P80">
            <v>0</v>
          </cell>
          <cell r="Q80">
            <v>705205</v>
          </cell>
          <cell r="R80">
            <v>1752729.1400000001</v>
          </cell>
          <cell r="S80">
            <v>0.33319075188080682</v>
          </cell>
          <cell r="T80">
            <v>0.26446242572312112</v>
          </cell>
          <cell r="U80">
            <v>0.40234682239607195</v>
          </cell>
          <cell r="V80">
            <v>0.31168417731199954</v>
          </cell>
          <cell r="W80">
            <v>0</v>
          </cell>
          <cell r="X80">
            <v>0</v>
          </cell>
          <cell r="Y80">
            <v>0.31168417731199954</v>
          </cell>
          <cell r="Z80">
            <v>0.20486990079992126</v>
          </cell>
          <cell r="AA80">
            <v>0.25811135967094873</v>
          </cell>
          <cell r="AC80">
            <v>0.77466543778286956</v>
          </cell>
        </row>
        <row r="81">
          <cell r="A81" t="str">
            <v>0256</v>
          </cell>
          <cell r="B81" t="str">
            <v>Rutherford Borough</v>
          </cell>
          <cell r="C81" t="str">
            <v>Bergen</v>
          </cell>
          <cell r="D81">
            <v>2750406903</v>
          </cell>
          <cell r="E81">
            <v>8119846.6200000001</v>
          </cell>
          <cell r="F81">
            <v>0</v>
          </cell>
          <cell r="G81">
            <v>0</v>
          </cell>
          <cell r="H81">
            <v>355272.1</v>
          </cell>
          <cell r="I81">
            <v>8475118.7200000007</v>
          </cell>
          <cell r="J81">
            <v>49050905</v>
          </cell>
          <cell r="K81">
            <v>0</v>
          </cell>
          <cell r="L81">
            <v>0</v>
          </cell>
          <cell r="M81">
            <v>49050905</v>
          </cell>
          <cell r="N81">
            <v>24938745.75</v>
          </cell>
          <cell r="O81">
            <v>0</v>
          </cell>
          <cell r="P81">
            <v>1176611.28</v>
          </cell>
          <cell r="Q81">
            <v>26115357.030000001</v>
          </cell>
          <cell r="R81">
            <v>83641380.75</v>
          </cell>
          <cell r="S81">
            <v>0.10132686289973759</v>
          </cell>
          <cell r="T81">
            <v>0.58644303286444732</v>
          </cell>
          <cell r="U81">
            <v>0.31223010423581515</v>
          </cell>
          <cell r="V81">
            <v>0.90672931786195421</v>
          </cell>
          <cell r="W81">
            <v>4.277953486506357E-2</v>
          </cell>
          <cell r="X81">
            <v>0</v>
          </cell>
          <cell r="Y81">
            <v>0.94950885272701779</v>
          </cell>
          <cell r="Z81">
            <v>1.7834053916348829</v>
          </cell>
          <cell r="AA81">
            <v>0.30814054134156604</v>
          </cell>
          <cell r="AC81">
            <v>3.0410547857034667</v>
          </cell>
        </row>
        <row r="82">
          <cell r="A82" t="str">
            <v>0257</v>
          </cell>
          <cell r="B82" t="str">
            <v>Saddle Brook Township</v>
          </cell>
          <cell r="C82" t="str">
            <v>Bergen</v>
          </cell>
          <cell r="D82">
            <v>2827887300</v>
          </cell>
          <cell r="E82">
            <v>6707654.7199999997</v>
          </cell>
          <cell r="F82">
            <v>0</v>
          </cell>
          <cell r="G82">
            <v>0</v>
          </cell>
          <cell r="H82">
            <v>293692.55</v>
          </cell>
          <cell r="I82">
            <v>7001347.2699999996</v>
          </cell>
          <cell r="J82">
            <v>36805103</v>
          </cell>
          <cell r="K82">
            <v>0</v>
          </cell>
          <cell r="L82">
            <v>0</v>
          </cell>
          <cell r="M82">
            <v>36805103</v>
          </cell>
          <cell r="N82">
            <v>21244075.219999999</v>
          </cell>
          <cell r="O82">
            <v>0</v>
          </cell>
          <cell r="P82">
            <v>1004949</v>
          </cell>
          <cell r="Q82">
            <v>22249024.219999999</v>
          </cell>
          <cell r="R82">
            <v>66055474.489999995</v>
          </cell>
          <cell r="S82">
            <v>0.10599193063188002</v>
          </cell>
          <cell r="T82">
            <v>0.55718474939683993</v>
          </cell>
          <cell r="U82">
            <v>0.33682331997128012</v>
          </cell>
          <cell r="V82">
            <v>0.75123486073861567</v>
          </cell>
          <cell r="W82">
            <v>3.55370951310542E-2</v>
          </cell>
          <cell r="X82">
            <v>0</v>
          </cell>
          <cell r="Y82">
            <v>0.78677195586966986</v>
          </cell>
          <cell r="Z82">
            <v>1.3015052969048659</v>
          </cell>
          <cell r="AA82">
            <v>0.24758225937787548</v>
          </cell>
          <cell r="AC82">
            <v>2.3358595121524113</v>
          </cell>
        </row>
        <row r="83">
          <cell r="A83" t="str">
            <v>0258</v>
          </cell>
          <cell r="B83" t="str">
            <v>Saddle River Borough</v>
          </cell>
          <cell r="C83" t="str">
            <v>Bergen</v>
          </cell>
          <cell r="D83">
            <v>2566449856</v>
          </cell>
          <cell r="E83">
            <v>5730338.54</v>
          </cell>
          <cell r="F83">
            <v>0</v>
          </cell>
          <cell r="G83">
            <v>0</v>
          </cell>
          <cell r="H83">
            <v>251611.23</v>
          </cell>
          <cell r="I83">
            <v>5981949.7700000005</v>
          </cell>
          <cell r="J83">
            <v>9783104</v>
          </cell>
          <cell r="K83">
            <v>0</v>
          </cell>
          <cell r="L83">
            <v>0</v>
          </cell>
          <cell r="M83">
            <v>9783104</v>
          </cell>
          <cell r="N83">
            <v>10416881.43</v>
          </cell>
          <cell r="O83">
            <v>0</v>
          </cell>
          <cell r="P83">
            <v>0</v>
          </cell>
          <cell r="Q83">
            <v>10416881.43</v>
          </cell>
          <cell r="R83">
            <v>26181935.199999999</v>
          </cell>
          <cell r="S83">
            <v>0.22847622699791881</v>
          </cell>
          <cell r="T83">
            <v>0.37365855217608207</v>
          </cell>
          <cell r="U83">
            <v>0.39786522082599912</v>
          </cell>
          <cell r="V83">
            <v>0.40588680919078901</v>
          </cell>
          <cell r="W83">
            <v>0</v>
          </cell>
          <cell r="X83">
            <v>0</v>
          </cell>
          <cell r="Y83">
            <v>0.40588680919078901</v>
          </cell>
          <cell r="Z83">
            <v>0.38119209604381998</v>
          </cell>
          <cell r="AA83">
            <v>0.23308266693834054</v>
          </cell>
          <cell r="AC83">
            <v>1.0201615721729496</v>
          </cell>
        </row>
        <row r="84">
          <cell r="A84" t="str">
            <v>0259</v>
          </cell>
          <cell r="B84" t="str">
            <v>South Hackensack Township</v>
          </cell>
          <cell r="C84" t="str">
            <v>Bergen</v>
          </cell>
          <cell r="D84">
            <v>942447500</v>
          </cell>
          <cell r="E84">
            <v>2051945.64</v>
          </cell>
          <cell r="F84">
            <v>0</v>
          </cell>
          <cell r="G84">
            <v>0</v>
          </cell>
          <cell r="H84">
            <v>90093.32</v>
          </cell>
          <cell r="I84">
            <v>2142038.96</v>
          </cell>
          <cell r="J84">
            <v>9002544</v>
          </cell>
          <cell r="K84">
            <v>0</v>
          </cell>
          <cell r="L84">
            <v>0</v>
          </cell>
          <cell r="M84">
            <v>9002544</v>
          </cell>
          <cell r="N84">
            <v>8929577</v>
          </cell>
          <cell r="O84">
            <v>0</v>
          </cell>
          <cell r="P84">
            <v>0</v>
          </cell>
          <cell r="Q84">
            <v>8929577</v>
          </cell>
          <cell r="R84">
            <v>20074159.960000001</v>
          </cell>
          <cell r="S84">
            <v>0.10670628132226959</v>
          </cell>
          <cell r="T84">
            <v>0.44846429528999326</v>
          </cell>
          <cell r="U84">
            <v>0.44482942338773712</v>
          </cell>
          <cell r="V84">
            <v>0.94748800331052929</v>
          </cell>
          <cell r="W84">
            <v>0</v>
          </cell>
          <cell r="X84">
            <v>0</v>
          </cell>
          <cell r="Y84">
            <v>0.94748800331052929</v>
          </cell>
          <cell r="Z84">
            <v>0.9552302913424886</v>
          </cell>
          <cell r="AA84">
            <v>0.22728469861716433</v>
          </cell>
          <cell r="AC84">
            <v>2.1300029932701823</v>
          </cell>
        </row>
        <row r="85">
          <cell r="A85" t="str">
            <v>0260</v>
          </cell>
          <cell r="B85" t="str">
            <v>Teaneck Township</v>
          </cell>
          <cell r="C85" t="str">
            <v>Bergen</v>
          </cell>
          <cell r="D85">
            <v>5251806000</v>
          </cell>
          <cell r="E85">
            <v>16463004.27</v>
          </cell>
          <cell r="F85">
            <v>0</v>
          </cell>
          <cell r="G85">
            <v>0</v>
          </cell>
          <cell r="H85">
            <v>720431.21</v>
          </cell>
          <cell r="I85">
            <v>17183435.48</v>
          </cell>
          <cell r="J85">
            <v>96259918</v>
          </cell>
          <cell r="K85">
            <v>0</v>
          </cell>
          <cell r="L85">
            <v>0</v>
          </cell>
          <cell r="M85">
            <v>96259918</v>
          </cell>
          <cell r="N85">
            <v>57022151.140000001</v>
          </cell>
          <cell r="O85">
            <v>525180.6</v>
          </cell>
          <cell r="P85">
            <v>2386795.5099999998</v>
          </cell>
          <cell r="Q85">
            <v>59934127.25</v>
          </cell>
          <cell r="R85">
            <v>173377480.73000002</v>
          </cell>
          <cell r="S85">
            <v>9.9109961730033946E-2</v>
          </cell>
          <cell r="T85">
            <v>0.55520427217364599</v>
          </cell>
          <cell r="U85">
            <v>0.3456857660963199</v>
          </cell>
          <cell r="V85">
            <v>1.0857627098182987</v>
          </cell>
          <cell r="W85">
            <v>4.5447137803643158E-2</v>
          </cell>
          <cell r="X85">
            <v>9.9999999999999985E-3</v>
          </cell>
          <cell r="Y85">
            <v>1.1412098476219419</v>
          </cell>
          <cell r="Z85">
            <v>1.8328917328629428</v>
          </cell>
          <cell r="AA85">
            <v>0.3271909792555171</v>
          </cell>
          <cell r="AC85">
            <v>3.3012925597404021</v>
          </cell>
        </row>
        <row r="86">
          <cell r="A86" t="str">
            <v>0261</v>
          </cell>
          <cell r="B86" t="str">
            <v>Tenafly Borough</v>
          </cell>
          <cell r="C86" t="str">
            <v>Bergen</v>
          </cell>
          <cell r="D86">
            <v>4056905500</v>
          </cell>
          <cell r="E86">
            <v>11508523.649999999</v>
          </cell>
          <cell r="F86">
            <v>0</v>
          </cell>
          <cell r="G86">
            <v>0</v>
          </cell>
          <cell r="H86">
            <v>505391.79</v>
          </cell>
          <cell r="I86">
            <v>12013915.439999998</v>
          </cell>
          <cell r="J86">
            <v>73231494</v>
          </cell>
          <cell r="K86">
            <v>0</v>
          </cell>
          <cell r="L86">
            <v>0</v>
          </cell>
          <cell r="M86">
            <v>73231494</v>
          </cell>
          <cell r="N86">
            <v>25105387</v>
          </cell>
          <cell r="O86">
            <v>405690</v>
          </cell>
          <cell r="P86">
            <v>1673661</v>
          </cell>
          <cell r="Q86">
            <v>27184738</v>
          </cell>
          <cell r="R86">
            <v>112430147.44</v>
          </cell>
          <cell r="S86">
            <v>0.10685670804097629</v>
          </cell>
          <cell r="T86">
            <v>0.65135104478165928</v>
          </cell>
          <cell r="U86">
            <v>0.24179224717736439</v>
          </cell>
          <cell r="V86">
            <v>0.61883095378977893</v>
          </cell>
          <cell r="W86">
            <v>4.1254621287086915E-2</v>
          </cell>
          <cell r="X86">
            <v>9.9999864428688308E-3</v>
          </cell>
          <cell r="Y86">
            <v>0.67008556151973464</v>
          </cell>
          <cell r="Z86">
            <v>1.8051072178043093</v>
          </cell>
          <cell r="AA86">
            <v>0.2961349590223385</v>
          </cell>
          <cell r="AC86">
            <v>2.7713277383463826</v>
          </cell>
        </row>
        <row r="87">
          <cell r="A87" t="str">
            <v>0262</v>
          </cell>
          <cell r="B87" t="str">
            <v>Teterboro Borough</v>
          </cell>
          <cell r="C87" t="str">
            <v>Bergen</v>
          </cell>
          <cell r="D87">
            <v>488084000</v>
          </cell>
          <cell r="E87">
            <v>1515149.2</v>
          </cell>
          <cell r="F87">
            <v>0</v>
          </cell>
          <cell r="G87">
            <v>0</v>
          </cell>
          <cell r="H87">
            <v>66275.78</v>
          </cell>
          <cell r="I87">
            <v>1581424.98</v>
          </cell>
          <cell r="J87">
            <v>215410</v>
          </cell>
          <cell r="K87">
            <v>0</v>
          </cell>
          <cell r="L87">
            <v>0</v>
          </cell>
          <cell r="M87">
            <v>215410</v>
          </cell>
          <cell r="N87">
            <v>3948286.75</v>
          </cell>
          <cell r="O87">
            <v>0</v>
          </cell>
          <cell r="P87">
            <v>0</v>
          </cell>
          <cell r="Q87">
            <v>3948286.75</v>
          </cell>
          <cell r="R87">
            <v>5745121.7300000004</v>
          </cell>
          <cell r="S87">
            <v>0.27526396381508872</v>
          </cell>
          <cell r="T87">
            <v>3.7494418764909263E-2</v>
          </cell>
          <cell r="U87">
            <v>0.68724161742000189</v>
          </cell>
          <cell r="V87">
            <v>0.80893591062194214</v>
          </cell>
          <cell r="W87">
            <v>0</v>
          </cell>
          <cell r="X87">
            <v>0</v>
          </cell>
          <cell r="Y87">
            <v>0.80893591062194214</v>
          </cell>
          <cell r="Z87">
            <v>4.4133796641561703E-2</v>
          </cell>
          <cell r="AA87">
            <v>0.32400672425238281</v>
          </cell>
          <cell r="AC87">
            <v>1.1770764315158868</v>
          </cell>
        </row>
        <row r="88">
          <cell r="A88" t="str">
            <v>0263</v>
          </cell>
          <cell r="B88" t="str">
            <v>Upper Saddle River Borough</v>
          </cell>
          <cell r="C88" t="str">
            <v>Bergen</v>
          </cell>
          <cell r="D88">
            <v>2344178002</v>
          </cell>
          <cell r="E88">
            <v>7051462.4799999995</v>
          </cell>
          <cell r="F88">
            <v>0</v>
          </cell>
          <cell r="G88">
            <v>0</v>
          </cell>
          <cell r="H88">
            <v>308822.61</v>
          </cell>
          <cell r="I88">
            <v>7360285.0899999999</v>
          </cell>
          <cell r="J88">
            <v>24429928</v>
          </cell>
          <cell r="K88">
            <v>15092232</v>
          </cell>
          <cell r="L88">
            <v>0</v>
          </cell>
          <cell r="M88">
            <v>39522160</v>
          </cell>
          <cell r="N88">
            <v>10002277</v>
          </cell>
          <cell r="O88">
            <v>234407.8</v>
          </cell>
          <cell r="P88">
            <v>998733</v>
          </cell>
          <cell r="Q88">
            <v>11235417.800000001</v>
          </cell>
          <cell r="R88">
            <v>58117862.889999993</v>
          </cell>
          <cell r="S88">
            <v>0.12664411119057928</v>
          </cell>
          <cell r="T88">
            <v>0.68003464055111273</v>
          </cell>
          <cell r="U88">
            <v>0.1933212482583081</v>
          </cell>
          <cell r="V88">
            <v>0.42668589976811833</v>
          </cell>
          <cell r="W88">
            <v>4.2604827754031627E-2</v>
          </cell>
          <cell r="X88">
            <v>9.9995734027027178E-3</v>
          </cell>
          <cell r="Y88">
            <v>0.47929030092485275</v>
          </cell>
          <cell r="Z88">
            <v>1.6859709444539017</v>
          </cell>
          <cell r="AA88">
            <v>0.31398149303168826</v>
          </cell>
          <cell r="AC88">
            <v>2.4792427384104423</v>
          </cell>
        </row>
        <row r="89">
          <cell r="A89" t="str">
            <v>0264</v>
          </cell>
          <cell r="B89" t="str">
            <v>Waldwick Borough</v>
          </cell>
          <cell r="C89" t="str">
            <v>Bergen</v>
          </cell>
          <cell r="D89">
            <v>1636480300</v>
          </cell>
          <cell r="E89">
            <v>4461947.46</v>
          </cell>
          <cell r="F89">
            <v>0</v>
          </cell>
          <cell r="G89">
            <v>0</v>
          </cell>
          <cell r="H89">
            <v>195281.05</v>
          </cell>
          <cell r="I89">
            <v>4657228.51</v>
          </cell>
          <cell r="J89">
            <v>33381472</v>
          </cell>
          <cell r="K89">
            <v>0</v>
          </cell>
          <cell r="L89">
            <v>0</v>
          </cell>
          <cell r="M89">
            <v>33381472</v>
          </cell>
          <cell r="N89">
            <v>8820591</v>
          </cell>
          <cell r="O89">
            <v>81801</v>
          </cell>
          <cell r="P89">
            <v>647344</v>
          </cell>
          <cell r="Q89">
            <v>9549736</v>
          </cell>
          <cell r="R89">
            <v>47588436.509999998</v>
          </cell>
          <cell r="S89">
            <v>9.7864709403120503E-2</v>
          </cell>
          <cell r="T89">
            <v>0.70146183501921489</v>
          </cell>
          <cell r="U89">
            <v>0.20067345557766467</v>
          </cell>
          <cell r="V89">
            <v>0.53899768912586354</v>
          </cell>
          <cell r="W89">
            <v>3.9557090910290825E-2</v>
          </cell>
          <cell r="X89">
            <v>4.9985936280442849E-3</v>
          </cell>
          <cell r="Y89">
            <v>0.58355337366419868</v>
          </cell>
          <cell r="Z89">
            <v>2.0398334156543161</v>
          </cell>
          <cell r="AA89">
            <v>0.28458811939257683</v>
          </cell>
          <cell r="AC89">
            <v>2.9079749087110915</v>
          </cell>
        </row>
        <row r="90">
          <cell r="A90" t="str">
            <v>0265</v>
          </cell>
          <cell r="B90" t="str">
            <v>Wallington Borough</v>
          </cell>
          <cell r="C90" t="str">
            <v>Bergen</v>
          </cell>
          <cell r="D90">
            <v>966630958</v>
          </cell>
          <cell r="E90">
            <v>3208408.28</v>
          </cell>
          <cell r="F90">
            <v>0</v>
          </cell>
          <cell r="G90">
            <v>0</v>
          </cell>
          <cell r="H90">
            <v>140389.74</v>
          </cell>
          <cell r="I90">
            <v>3348798.0199999996</v>
          </cell>
          <cell r="J90">
            <v>17616033</v>
          </cell>
          <cell r="K90">
            <v>0</v>
          </cell>
          <cell r="L90">
            <v>0</v>
          </cell>
          <cell r="M90">
            <v>17616033</v>
          </cell>
          <cell r="N90">
            <v>10190944.619999999</v>
          </cell>
          <cell r="O90">
            <v>0</v>
          </cell>
          <cell r="P90">
            <v>465238.09</v>
          </cell>
          <cell r="Q90">
            <v>10656182.709999999</v>
          </cell>
          <cell r="R90">
            <v>31621013.73</v>
          </cell>
          <cell r="S90">
            <v>0.10590419550094543</v>
          </cell>
          <cell r="T90">
            <v>0.55709893270395161</v>
          </cell>
          <cell r="U90">
            <v>0.3369968717951029</v>
          </cell>
          <cell r="V90">
            <v>1.0542745952483759</v>
          </cell>
          <cell r="W90">
            <v>4.8129856192749829E-2</v>
          </cell>
          <cell r="X90">
            <v>0</v>
          </cell>
          <cell r="Y90">
            <v>1.1024044514411258</v>
          </cell>
          <cell r="Z90">
            <v>1.8224155614101487</v>
          </cell>
          <cell r="AA90">
            <v>0.34644017887951811</v>
          </cell>
          <cell r="AC90">
            <v>3.2712601917307933</v>
          </cell>
        </row>
        <row r="91">
          <cell r="A91" t="str">
            <v>0266</v>
          </cell>
          <cell r="B91" t="str">
            <v>Washington Township</v>
          </cell>
          <cell r="C91" t="str">
            <v>Bergen</v>
          </cell>
          <cell r="D91">
            <v>1633839274</v>
          </cell>
          <cell r="E91">
            <v>4792995.42</v>
          </cell>
          <cell r="F91">
            <v>0</v>
          </cell>
          <cell r="G91">
            <v>0</v>
          </cell>
          <cell r="H91">
            <v>209718.67</v>
          </cell>
          <cell r="I91">
            <v>5002714.09</v>
          </cell>
          <cell r="J91">
            <v>0</v>
          </cell>
          <cell r="K91">
            <v>27780506</v>
          </cell>
          <cell r="L91">
            <v>0</v>
          </cell>
          <cell r="M91">
            <v>27780506</v>
          </cell>
          <cell r="N91">
            <v>10726742</v>
          </cell>
          <cell r="O91">
            <v>0</v>
          </cell>
          <cell r="P91">
            <v>697895</v>
          </cell>
          <cell r="Q91">
            <v>11424637</v>
          </cell>
          <cell r="R91">
            <v>44207857.090000004</v>
          </cell>
          <cell r="S91">
            <v>0.11316346050918705</v>
          </cell>
          <cell r="T91">
            <v>0.62840652835633748</v>
          </cell>
          <cell r="U91">
            <v>0.25843001113447545</v>
          </cell>
          <cell r="V91">
            <v>0.6565359378183242</v>
          </cell>
          <cell r="W91">
            <v>4.2715033914651757E-2</v>
          </cell>
          <cell r="X91">
            <v>0</v>
          </cell>
          <cell r="Y91">
            <v>0.69925097173297601</v>
          </cell>
          <cell r="Z91">
            <v>1.7003206155025992</v>
          </cell>
          <cell r="AA91">
            <v>0.30619377129748199</v>
          </cell>
          <cell r="AC91">
            <v>2.7057653585330579</v>
          </cell>
        </row>
        <row r="92">
          <cell r="A92" t="str">
            <v>0267</v>
          </cell>
          <cell r="B92" t="str">
            <v>Westwood Borough</v>
          </cell>
          <cell r="C92" t="str">
            <v>Bergen</v>
          </cell>
          <cell r="D92">
            <v>2285022300</v>
          </cell>
          <cell r="E92">
            <v>5231414.57</v>
          </cell>
          <cell r="F92">
            <v>0</v>
          </cell>
          <cell r="G92">
            <v>0</v>
          </cell>
          <cell r="H92">
            <v>228958.62</v>
          </cell>
          <cell r="I92">
            <v>5460373.1900000004</v>
          </cell>
          <cell r="J92">
            <v>0</v>
          </cell>
          <cell r="K92">
            <v>30832012</v>
          </cell>
          <cell r="L92">
            <v>0</v>
          </cell>
          <cell r="M92">
            <v>30832012</v>
          </cell>
          <cell r="N92">
            <v>15338370</v>
          </cell>
          <cell r="O92">
            <v>0</v>
          </cell>
          <cell r="P92">
            <v>757856</v>
          </cell>
          <cell r="Q92">
            <v>16096226</v>
          </cell>
          <cell r="R92">
            <v>52388611.189999998</v>
          </cell>
          <cell r="S92">
            <v>0.10422824858243776</v>
          </cell>
          <cell r="T92">
            <v>0.58852508779399082</v>
          </cell>
          <cell r="U92">
            <v>0.30724666362357145</v>
          </cell>
          <cell r="V92">
            <v>0.6712569063330367</v>
          </cell>
          <cell r="W92">
            <v>3.316624087213503E-2</v>
          </cell>
          <cell r="X92">
            <v>0</v>
          </cell>
          <cell r="Y92">
            <v>0.70442314720517174</v>
          </cell>
          <cell r="Z92">
            <v>1.349309019872585</v>
          </cell>
          <cell r="AA92">
            <v>0.23896367182062078</v>
          </cell>
          <cell r="AC92">
            <v>2.2926958388983771</v>
          </cell>
        </row>
        <row r="93">
          <cell r="A93" t="str">
            <v>0268</v>
          </cell>
          <cell r="B93" t="str">
            <v>Woodcliff Lake Borough</v>
          </cell>
          <cell r="C93" t="str">
            <v>Bergen</v>
          </cell>
          <cell r="D93">
            <v>2296577100</v>
          </cell>
          <cell r="E93">
            <v>5483193.5499999998</v>
          </cell>
          <cell r="F93">
            <v>0</v>
          </cell>
          <cell r="G93">
            <v>0</v>
          </cell>
          <cell r="H93">
            <v>239947.56</v>
          </cell>
          <cell r="I93">
            <v>5723141.1099999994</v>
          </cell>
          <cell r="J93">
            <v>18020000</v>
          </cell>
          <cell r="K93">
            <v>13981260</v>
          </cell>
          <cell r="L93">
            <v>0</v>
          </cell>
          <cell r="M93">
            <v>32001260</v>
          </cell>
          <cell r="N93">
            <v>11764819</v>
          </cell>
          <cell r="O93">
            <v>229658</v>
          </cell>
          <cell r="P93">
            <v>0</v>
          </cell>
          <cell r="Q93">
            <v>11994477</v>
          </cell>
          <cell r="R93">
            <v>49718878.109999999</v>
          </cell>
          <cell r="S93">
            <v>0.11511002113398248</v>
          </cell>
          <cell r="T93">
            <v>0.64364404862875535</v>
          </cell>
          <cell r="U93">
            <v>0.24124593023726215</v>
          </cell>
          <cell r="V93">
            <v>0.51227624798662319</v>
          </cell>
          <cell r="W93">
            <v>0</v>
          </cell>
          <cell r="X93">
            <v>1.0000012627488099E-2</v>
          </cell>
          <cell r="Y93">
            <v>0.52227626061411137</v>
          </cell>
          <cell r="Z93">
            <v>1.3934328614528118</v>
          </cell>
          <cell r="AA93">
            <v>0.24920309054723219</v>
          </cell>
          <cell r="AC93">
            <v>2.1649122126141553</v>
          </cell>
        </row>
        <row r="94">
          <cell r="A94" t="str">
            <v>0269</v>
          </cell>
          <cell r="B94" t="str">
            <v>Wood-Ridge Borough</v>
          </cell>
          <cell r="C94" t="str">
            <v>Bergen</v>
          </cell>
          <cell r="D94">
            <v>1470559499</v>
          </cell>
          <cell r="E94">
            <v>4301239.78</v>
          </cell>
          <cell r="F94">
            <v>0</v>
          </cell>
          <cell r="G94">
            <v>0</v>
          </cell>
          <cell r="H94">
            <v>188145.18</v>
          </cell>
          <cell r="I94">
            <v>4489384.96</v>
          </cell>
          <cell r="J94">
            <v>20760839</v>
          </cell>
          <cell r="K94">
            <v>0</v>
          </cell>
          <cell r="L94">
            <v>0</v>
          </cell>
          <cell r="M94">
            <v>20760839</v>
          </cell>
          <cell r="N94">
            <v>15682302</v>
          </cell>
          <cell r="O94">
            <v>0</v>
          </cell>
          <cell r="P94">
            <v>607900</v>
          </cell>
          <cell r="Q94">
            <v>16290202</v>
          </cell>
          <cell r="R94">
            <v>41540425.960000001</v>
          </cell>
          <cell r="S94">
            <v>0.10807267514114821</v>
          </cell>
          <cell r="T94">
            <v>0.49977434078290323</v>
          </cell>
          <cell r="U94">
            <v>0.39215298407594856</v>
          </cell>
          <cell r="V94">
            <v>1.066417374520662</v>
          </cell>
          <cell r="W94">
            <v>4.1338007772781724E-2</v>
          </cell>
          <cell r="X94">
            <v>0</v>
          </cell>
          <cell r="Y94">
            <v>1.1077553822934436</v>
          </cell>
          <cell r="Z94">
            <v>1.411764638841043</v>
          </cell>
          <cell r="AA94">
            <v>0.30528414273974236</v>
          </cell>
          <cell r="AC94">
            <v>2.8248041638742292</v>
          </cell>
        </row>
        <row r="95">
          <cell r="A95" t="str">
            <v>0270</v>
          </cell>
          <cell r="B95" t="str">
            <v>Wyckoff Township</v>
          </cell>
          <cell r="C95" t="str">
            <v>Bergen</v>
          </cell>
          <cell r="D95">
            <v>4816919200</v>
          </cell>
          <cell r="E95">
            <v>11714377.279999999</v>
          </cell>
          <cell r="F95">
            <v>0</v>
          </cell>
          <cell r="G95">
            <v>0</v>
          </cell>
          <cell r="H95">
            <v>514194.89</v>
          </cell>
          <cell r="I95">
            <v>12228572.17</v>
          </cell>
          <cell r="J95">
            <v>42453524</v>
          </cell>
          <cell r="K95">
            <v>20718375</v>
          </cell>
          <cell r="L95">
            <v>0</v>
          </cell>
          <cell r="M95">
            <v>63171899</v>
          </cell>
          <cell r="N95">
            <v>13799971</v>
          </cell>
          <cell r="O95">
            <v>240846</v>
          </cell>
          <cell r="P95">
            <v>1696889</v>
          </cell>
          <cell r="Q95">
            <v>15737706</v>
          </cell>
          <cell r="R95">
            <v>91138177.170000002</v>
          </cell>
          <cell r="S95">
            <v>0.13417617676498017</v>
          </cell>
          <cell r="T95">
            <v>0.69314420105380736</v>
          </cell>
          <cell r="U95">
            <v>0.17267962218121241</v>
          </cell>
          <cell r="V95">
            <v>0.28648956785490609</v>
          </cell>
          <cell r="W95">
            <v>3.5227682457285144E-2</v>
          </cell>
          <cell r="X95">
            <v>5.0000008304062898E-3</v>
          </cell>
          <cell r="Y95">
            <v>0.32671725114259753</v>
          </cell>
          <cell r="Z95">
            <v>1.3114585563320225</v>
          </cell>
          <cell r="AA95">
            <v>0.25386708105878131</v>
          </cell>
          <cell r="AC95">
            <v>1.8920428885334011</v>
          </cell>
        </row>
        <row r="96">
          <cell r="A96" t="str">
            <v>0301</v>
          </cell>
          <cell r="B96" t="str">
            <v>Bass River Township</v>
          </cell>
          <cell r="C96" t="str">
            <v>Burlington</v>
          </cell>
          <cell r="D96">
            <v>174601886</v>
          </cell>
          <cell r="E96">
            <v>616785.29</v>
          </cell>
          <cell r="F96">
            <v>57049.18</v>
          </cell>
          <cell r="G96">
            <v>0</v>
          </cell>
          <cell r="H96">
            <v>50883.62</v>
          </cell>
          <cell r="I96">
            <v>724718.09000000008</v>
          </cell>
          <cell r="J96">
            <v>1056884</v>
          </cell>
          <cell r="K96">
            <v>1394473</v>
          </cell>
          <cell r="L96">
            <v>0</v>
          </cell>
          <cell r="M96">
            <v>2451357</v>
          </cell>
          <cell r="N96">
            <v>654323.65</v>
          </cell>
          <cell r="O96">
            <v>0</v>
          </cell>
          <cell r="P96">
            <v>0</v>
          </cell>
          <cell r="Q96">
            <v>654323.65</v>
          </cell>
          <cell r="R96">
            <v>3830398.74</v>
          </cell>
          <cell r="S96">
            <v>0.18920173569188256</v>
          </cell>
          <cell r="T96">
            <v>0.63997436465322144</v>
          </cell>
          <cell r="U96">
            <v>0.17082389965489597</v>
          </cell>
          <cell r="V96">
            <v>0.37475176528161902</v>
          </cell>
          <cell r="W96">
            <v>0</v>
          </cell>
          <cell r="X96">
            <v>0</v>
          </cell>
          <cell r="Y96">
            <v>0.37475176528161902</v>
          </cell>
          <cell r="Z96">
            <v>1.4039693706401317</v>
          </cell>
          <cell r="AA96">
            <v>0.41506887846560836</v>
          </cell>
          <cell r="AC96">
            <v>2.1937900143873588</v>
          </cell>
        </row>
        <row r="97">
          <cell r="A97" t="str">
            <v>0302</v>
          </cell>
          <cell r="B97" t="str">
            <v>Beverly City</v>
          </cell>
          <cell r="C97" t="str">
            <v>Burlington</v>
          </cell>
          <cell r="D97">
            <v>119816748</v>
          </cell>
          <cell r="E97">
            <v>456003.8</v>
          </cell>
          <cell r="F97">
            <v>42177.8</v>
          </cell>
          <cell r="G97">
            <v>0</v>
          </cell>
          <cell r="H97">
            <v>37619.449999999997</v>
          </cell>
          <cell r="I97">
            <v>535801.04999999993</v>
          </cell>
          <cell r="J97">
            <v>3007393</v>
          </cell>
          <cell r="K97">
            <v>0</v>
          </cell>
          <cell r="L97">
            <v>0</v>
          </cell>
          <cell r="M97">
            <v>3007393</v>
          </cell>
          <cell r="N97">
            <v>2207156.36</v>
          </cell>
          <cell r="O97">
            <v>0</v>
          </cell>
          <cell r="P97">
            <v>0</v>
          </cell>
          <cell r="Q97">
            <v>2207156.36</v>
          </cell>
          <cell r="R97">
            <v>5750350.4099999992</v>
          </cell>
          <cell r="S97">
            <v>9.3177113010057419E-2</v>
          </cell>
          <cell r="T97">
            <v>0.52299299791714782</v>
          </cell>
          <cell r="U97">
            <v>0.38382988907279481</v>
          </cell>
          <cell r="V97">
            <v>1.8421100529284937</v>
          </cell>
          <cell r="W97">
            <v>0</v>
          </cell>
          <cell r="X97">
            <v>0</v>
          </cell>
          <cell r="Y97">
            <v>1.8421100529284937</v>
          </cell>
          <cell r="Z97">
            <v>2.5099938449339319</v>
          </cell>
          <cell r="AA97">
            <v>0.44718376933415016</v>
          </cell>
          <cell r="AC97">
            <v>4.799287667196575</v>
          </cell>
        </row>
        <row r="98">
          <cell r="A98" t="str">
            <v>0303</v>
          </cell>
          <cell r="B98" t="str">
            <v>Bordentown City</v>
          </cell>
          <cell r="C98" t="str">
            <v>Burlington</v>
          </cell>
          <cell r="D98">
            <v>349805880</v>
          </cell>
          <cell r="E98">
            <v>1336821.31</v>
          </cell>
          <cell r="F98">
            <v>123649.03</v>
          </cell>
          <cell r="G98">
            <v>0</v>
          </cell>
          <cell r="H98">
            <v>110286.12</v>
          </cell>
          <cell r="I98">
            <v>1570756.46</v>
          </cell>
          <cell r="J98">
            <v>0</v>
          </cell>
          <cell r="K98">
            <v>6565089</v>
          </cell>
          <cell r="L98">
            <v>0</v>
          </cell>
          <cell r="M98">
            <v>6565089</v>
          </cell>
          <cell r="N98">
            <v>4215599</v>
          </cell>
          <cell r="O98">
            <v>0</v>
          </cell>
          <cell r="P98">
            <v>0</v>
          </cell>
          <cell r="Q98">
            <v>4215599</v>
          </cell>
          <cell r="R98">
            <v>12351444.459999999</v>
          </cell>
          <cell r="S98">
            <v>0.12717188383001482</v>
          </cell>
          <cell r="T98">
            <v>0.53152398662852429</v>
          </cell>
          <cell r="U98">
            <v>0.34130412954146094</v>
          </cell>
          <cell r="V98">
            <v>1.2051252540408983</v>
          </cell>
          <cell r="W98">
            <v>0</v>
          </cell>
          <cell r="X98">
            <v>0</v>
          </cell>
          <cell r="Y98">
            <v>1.2051252540408983</v>
          </cell>
          <cell r="Z98">
            <v>1.8767806304456631</v>
          </cell>
          <cell r="AA98">
            <v>0.4490366085327096</v>
          </cell>
          <cell r="AC98">
            <v>3.5309424930192708</v>
          </cell>
        </row>
        <row r="99">
          <cell r="A99" t="str">
            <v>0304</v>
          </cell>
          <cell r="B99" t="str">
            <v>Bordentown Township</v>
          </cell>
          <cell r="C99" t="str">
            <v>Burlington</v>
          </cell>
          <cell r="D99">
            <v>1369345514</v>
          </cell>
          <cell r="E99">
            <v>5410739.1900000004</v>
          </cell>
          <cell r="F99">
            <v>500593.86</v>
          </cell>
          <cell r="G99">
            <v>0</v>
          </cell>
          <cell r="H99">
            <v>446785.04</v>
          </cell>
          <cell r="I99">
            <v>6358118.0900000008</v>
          </cell>
          <cell r="J99">
            <v>0</v>
          </cell>
          <cell r="K99">
            <v>27739578</v>
          </cell>
          <cell r="L99">
            <v>0</v>
          </cell>
          <cell r="M99">
            <v>27739578</v>
          </cell>
          <cell r="N99">
            <v>7985419.2800000003</v>
          </cell>
          <cell r="O99">
            <v>273877.57</v>
          </cell>
          <cell r="P99">
            <v>0</v>
          </cell>
          <cell r="Q99">
            <v>8259296.8500000006</v>
          </cell>
          <cell r="R99">
            <v>42356992.939999998</v>
          </cell>
          <cell r="S99">
            <v>0.15010787236493567</v>
          </cell>
          <cell r="T99">
            <v>0.65489960628918997</v>
          </cell>
          <cell r="U99">
            <v>0.19499252134587439</v>
          </cell>
          <cell r="V99">
            <v>0.5831559090352415</v>
          </cell>
          <cell r="W99">
            <v>0</v>
          </cell>
          <cell r="X99">
            <v>2.0000618339192953E-2</v>
          </cell>
          <cell r="Y99">
            <v>0.60315652737443448</v>
          </cell>
          <cell r="Z99">
            <v>2.0257544729503527</v>
          </cell>
          <cell r="AA99">
            <v>0.46431802821095747</v>
          </cell>
          <cell r="AC99">
            <v>3.0932290285357444</v>
          </cell>
        </row>
        <row r="100">
          <cell r="A100" t="str">
            <v>0305</v>
          </cell>
          <cell r="B100" t="str">
            <v>Burlington City</v>
          </cell>
          <cell r="C100" t="str">
            <v>Burlington</v>
          </cell>
          <cell r="D100">
            <v>604339780</v>
          </cell>
          <cell r="E100">
            <v>2308821.83</v>
          </cell>
          <cell r="F100">
            <v>213568.07</v>
          </cell>
          <cell r="G100">
            <v>0</v>
          </cell>
          <cell r="H100">
            <v>190545.71</v>
          </cell>
          <cell r="I100">
            <v>2712935.61</v>
          </cell>
          <cell r="J100">
            <v>13994864</v>
          </cell>
          <cell r="K100">
            <v>0</v>
          </cell>
          <cell r="L100">
            <v>0</v>
          </cell>
          <cell r="M100">
            <v>13994864</v>
          </cell>
          <cell r="N100">
            <v>9000811.5199999996</v>
          </cell>
          <cell r="O100">
            <v>0</v>
          </cell>
          <cell r="P100">
            <v>0</v>
          </cell>
          <cell r="Q100">
            <v>9000811.5199999996</v>
          </cell>
          <cell r="R100">
            <v>25708611.130000003</v>
          </cell>
          <cell r="S100">
            <v>0.10552633887072217</v>
          </cell>
          <cell r="T100">
            <v>0.54436484060661894</v>
          </cell>
          <cell r="U100">
            <v>0.35010882052265879</v>
          </cell>
          <cell r="V100">
            <v>1.4893627422639628</v>
          </cell>
          <cell r="W100">
            <v>0</v>
          </cell>
          <cell r="X100">
            <v>0</v>
          </cell>
          <cell r="Y100">
            <v>1.4893627422639628</v>
          </cell>
          <cell r="Z100">
            <v>2.3157277516962393</v>
          </cell>
          <cell r="AA100">
            <v>0.44890899123006595</v>
          </cell>
          <cell r="AC100">
            <v>4.2539994851902687</v>
          </cell>
        </row>
        <row r="101">
          <cell r="A101" t="str">
            <v>0306</v>
          </cell>
          <cell r="B101" t="str">
            <v>Burlington Township</v>
          </cell>
          <cell r="C101" t="str">
            <v>Burlington</v>
          </cell>
          <cell r="D101">
            <v>2516444623</v>
          </cell>
          <cell r="E101">
            <v>10034805.029999999</v>
          </cell>
          <cell r="F101">
            <v>928195.91</v>
          </cell>
          <cell r="G101">
            <v>0</v>
          </cell>
          <cell r="H101">
            <v>827931.32</v>
          </cell>
          <cell r="I101">
            <v>11790932.26</v>
          </cell>
          <cell r="J101">
            <v>47552317</v>
          </cell>
          <cell r="K101">
            <v>0</v>
          </cell>
          <cell r="L101">
            <v>0</v>
          </cell>
          <cell r="M101">
            <v>47552317</v>
          </cell>
          <cell r="N101">
            <v>13349890.609999999</v>
          </cell>
          <cell r="O101">
            <v>0</v>
          </cell>
          <cell r="P101">
            <v>0</v>
          </cell>
          <cell r="Q101">
            <v>13349890.609999999</v>
          </cell>
          <cell r="R101">
            <v>72693139.86999999</v>
          </cell>
          <cell r="S101">
            <v>0.16220144405766745</v>
          </cell>
          <cell r="T101">
            <v>0.65415136951079134</v>
          </cell>
          <cell r="U101">
            <v>0.18364718643154135</v>
          </cell>
          <cell r="V101">
            <v>0.530506035697492</v>
          </cell>
          <cell r="W101">
            <v>0</v>
          </cell>
          <cell r="X101">
            <v>0</v>
          </cell>
          <cell r="Y101">
            <v>0.530506035697492</v>
          </cell>
          <cell r="Z101">
            <v>1.8896627633041303</v>
          </cell>
          <cell r="AA101">
            <v>0.46855520492016012</v>
          </cell>
          <cell r="AC101">
            <v>2.8887240039217819</v>
          </cell>
        </row>
        <row r="102">
          <cell r="A102" t="str">
            <v>0307</v>
          </cell>
          <cell r="B102" t="str">
            <v>Chesterfield Township</v>
          </cell>
          <cell r="C102" t="str">
            <v>Burlington</v>
          </cell>
          <cell r="D102">
            <v>842271737</v>
          </cell>
          <cell r="E102">
            <v>3059102.39</v>
          </cell>
          <cell r="F102">
            <v>282954.77</v>
          </cell>
          <cell r="G102">
            <v>0</v>
          </cell>
          <cell r="H102">
            <v>252385.2</v>
          </cell>
          <cell r="I102">
            <v>3594442.3600000003</v>
          </cell>
          <cell r="J102">
            <v>11786761</v>
          </cell>
          <cell r="K102">
            <v>7426451</v>
          </cell>
          <cell r="L102">
            <v>0</v>
          </cell>
          <cell r="M102">
            <v>19213212</v>
          </cell>
          <cell r="N102">
            <v>3484000</v>
          </cell>
          <cell r="O102">
            <v>0</v>
          </cell>
          <cell r="P102">
            <v>0</v>
          </cell>
          <cell r="Q102">
            <v>3484000</v>
          </cell>
          <cell r="R102">
            <v>26291654.359999999</v>
          </cell>
          <cell r="S102">
            <v>0.13671419496022921</v>
          </cell>
          <cell r="T102">
            <v>0.73077227233105924</v>
          </cell>
          <cell r="U102">
            <v>0.13251353270871161</v>
          </cell>
          <cell r="V102">
            <v>0.41364322782684088</v>
          </cell>
          <cell r="W102">
            <v>0</v>
          </cell>
          <cell r="X102">
            <v>0</v>
          </cell>
          <cell r="Y102">
            <v>0.41364322782684088</v>
          </cell>
          <cell r="Z102">
            <v>2.2811179760623976</v>
          </cell>
          <cell r="AA102">
            <v>0.42675566590927894</v>
          </cell>
          <cell r="AC102">
            <v>3.1215168697985169</v>
          </cell>
        </row>
        <row r="103">
          <cell r="A103" t="str">
            <v>0308</v>
          </cell>
          <cell r="B103" t="str">
            <v>Cinnaminson Township</v>
          </cell>
          <cell r="C103" t="str">
            <v>Burlington</v>
          </cell>
          <cell r="D103">
            <v>1634110171</v>
          </cell>
          <cell r="E103">
            <v>6976732.71</v>
          </cell>
          <cell r="F103">
            <v>645336.72</v>
          </cell>
          <cell r="G103">
            <v>0</v>
          </cell>
          <cell r="H103">
            <v>575738.30000000005</v>
          </cell>
          <cell r="I103">
            <v>8197807.7299999995</v>
          </cell>
          <cell r="J103">
            <v>38264208</v>
          </cell>
          <cell r="K103">
            <v>0</v>
          </cell>
          <cell r="L103">
            <v>0</v>
          </cell>
          <cell r="M103">
            <v>38264208</v>
          </cell>
          <cell r="N103">
            <v>10069240.710000001</v>
          </cell>
          <cell r="O103">
            <v>277798.71999999997</v>
          </cell>
          <cell r="P103">
            <v>0</v>
          </cell>
          <cell r="Q103">
            <v>10347039.430000002</v>
          </cell>
          <cell r="R103">
            <v>56809055.159999996</v>
          </cell>
          <cell r="S103">
            <v>0.14430459557743505</v>
          </cell>
          <cell r="T103">
            <v>0.67355825391270252</v>
          </cell>
          <cell r="U103">
            <v>0.18213715050986251</v>
          </cell>
          <cell r="V103">
            <v>0.61619105545607677</v>
          </cell>
          <cell r="W103">
            <v>0</v>
          </cell>
          <cell r="X103">
            <v>1.6999999444957861E-2</v>
          </cell>
          <cell r="Y103">
            <v>0.63319105490103467</v>
          </cell>
          <cell r="Z103">
            <v>2.3415929157692026</v>
          </cell>
          <cell r="AA103">
            <v>0.50166799494206193</v>
          </cell>
          <cell r="AC103">
            <v>3.476451965612299</v>
          </cell>
        </row>
        <row r="104">
          <cell r="A104" t="str">
            <v>0309</v>
          </cell>
          <cell r="B104" t="str">
            <v>Delanco Township</v>
          </cell>
          <cell r="C104" t="str">
            <v>Burlington</v>
          </cell>
          <cell r="D104">
            <v>427585179</v>
          </cell>
          <cell r="E104">
            <v>1656045.84</v>
          </cell>
          <cell r="F104">
            <v>153183.16</v>
          </cell>
          <cell r="G104">
            <v>0</v>
          </cell>
          <cell r="H104">
            <v>136631.78</v>
          </cell>
          <cell r="I104">
            <v>1945860.78</v>
          </cell>
          <cell r="J104">
            <v>7756680</v>
          </cell>
          <cell r="K104">
            <v>0</v>
          </cell>
          <cell r="L104">
            <v>0</v>
          </cell>
          <cell r="M104">
            <v>7756680</v>
          </cell>
          <cell r="N104">
            <v>4815480.9000000004</v>
          </cell>
          <cell r="O104">
            <v>85498.34</v>
          </cell>
          <cell r="P104">
            <v>0</v>
          </cell>
          <cell r="Q104">
            <v>4900979.24</v>
          </cell>
          <cell r="R104">
            <v>14603520.02</v>
          </cell>
          <cell r="S104">
            <v>0.13324601036839612</v>
          </cell>
          <cell r="T104">
            <v>0.53115139290917346</v>
          </cell>
          <cell r="U104">
            <v>0.33560259672243054</v>
          </cell>
          <cell r="V104">
            <v>1.1262038855654537</v>
          </cell>
          <cell r="W104">
            <v>0</v>
          </cell>
          <cell r="X104">
            <v>1.9995627584650216E-2</v>
          </cell>
          <cell r="Y104">
            <v>1.1461995131501039</v>
          </cell>
          <cell r="Z104">
            <v>1.8140666189928909</v>
          </cell>
          <cell r="AA104">
            <v>0.45508143770343362</v>
          </cell>
          <cell r="AC104">
            <v>3.4153475698464284</v>
          </cell>
        </row>
        <row r="105">
          <cell r="A105" t="str">
            <v>0310</v>
          </cell>
          <cell r="B105" t="str">
            <v>Delran Township</v>
          </cell>
          <cell r="C105" t="str">
            <v>Burlington</v>
          </cell>
          <cell r="D105">
            <v>1436142273</v>
          </cell>
          <cell r="E105">
            <v>5941133.8399999999</v>
          </cell>
          <cell r="F105">
            <v>549521.6</v>
          </cell>
          <cell r="G105">
            <v>0</v>
          </cell>
          <cell r="H105">
            <v>490132.27</v>
          </cell>
          <cell r="I105">
            <v>6980787.709999999</v>
          </cell>
          <cell r="J105">
            <v>35472235</v>
          </cell>
          <cell r="K105">
            <v>0</v>
          </cell>
          <cell r="L105">
            <v>0</v>
          </cell>
          <cell r="M105">
            <v>35472235</v>
          </cell>
          <cell r="N105">
            <v>11349400</v>
          </cell>
          <cell r="O105">
            <v>400000</v>
          </cell>
          <cell r="P105">
            <v>0</v>
          </cell>
          <cell r="Q105">
            <v>11749400</v>
          </cell>
          <cell r="R105">
            <v>54202422.710000008</v>
          </cell>
          <cell r="S105">
            <v>0.12879106432842322</v>
          </cell>
          <cell r="T105">
            <v>0.65444002733581863</v>
          </cell>
          <cell r="U105">
            <v>0.21676890833575801</v>
          </cell>
          <cell r="V105">
            <v>0.79026989270999604</v>
          </cell>
          <cell r="W105">
            <v>0</v>
          </cell>
          <cell r="X105">
            <v>2.7852393702222009E-2</v>
          </cell>
          <cell r="Y105">
            <v>0.81812228641221818</v>
          </cell>
          <cell r="Z105">
            <v>2.4699666367943478</v>
          </cell>
          <cell r="AA105">
            <v>0.48607911912638196</v>
          </cell>
          <cell r="AC105">
            <v>3.7741680423329482</v>
          </cell>
        </row>
        <row r="106">
          <cell r="A106" t="str">
            <v>0311</v>
          </cell>
          <cell r="B106" t="str">
            <v>Eastampton Township</v>
          </cell>
          <cell r="C106" t="str">
            <v>Burlington</v>
          </cell>
          <cell r="D106">
            <v>524426029</v>
          </cell>
          <cell r="E106">
            <v>2125220.65</v>
          </cell>
          <cell r="F106">
            <v>196569.84</v>
          </cell>
          <cell r="G106">
            <v>0</v>
          </cell>
          <cell r="H106">
            <v>175324.04</v>
          </cell>
          <cell r="I106">
            <v>2497114.5299999998</v>
          </cell>
          <cell r="J106">
            <v>6319337</v>
          </cell>
          <cell r="K106">
            <v>2616012</v>
          </cell>
          <cell r="L106">
            <v>0</v>
          </cell>
          <cell r="M106">
            <v>8935349</v>
          </cell>
          <cell r="N106">
            <v>5313715.5</v>
          </cell>
          <cell r="O106">
            <v>157405.79999999999</v>
          </cell>
          <cell r="P106">
            <v>0</v>
          </cell>
          <cell r="Q106">
            <v>5471121.2999999998</v>
          </cell>
          <cell r="R106">
            <v>16903584.829999998</v>
          </cell>
          <cell r="S106">
            <v>0.14772692036118826</v>
          </cell>
          <cell r="T106">
            <v>0.52860674761378423</v>
          </cell>
          <cell r="U106">
            <v>0.32366633202502765</v>
          </cell>
          <cell r="V106">
            <v>1.0132440432318817</v>
          </cell>
          <cell r="W106">
            <v>0</v>
          </cell>
          <cell r="X106">
            <v>3.0014871744666966E-2</v>
          </cell>
          <cell r="Y106">
            <v>1.0432589149765485</v>
          </cell>
          <cell r="Z106">
            <v>1.70383400248808</v>
          </cell>
          <cell r="AA106">
            <v>0.47616143972899549</v>
          </cell>
          <cell r="AC106">
            <v>3.2232543571936239</v>
          </cell>
        </row>
        <row r="107">
          <cell r="A107" t="str">
            <v>0312</v>
          </cell>
          <cell r="B107" t="str">
            <v>Edgewater Park Township</v>
          </cell>
          <cell r="C107" t="str">
            <v>Burlington</v>
          </cell>
          <cell r="D107">
            <v>696870884</v>
          </cell>
          <cell r="E107">
            <v>2525614.34</v>
          </cell>
          <cell r="F107">
            <v>233603.81</v>
          </cell>
          <cell r="G107">
            <v>0</v>
          </cell>
          <cell r="H107">
            <v>208312.17</v>
          </cell>
          <cell r="I107">
            <v>2967530.32</v>
          </cell>
          <cell r="J107">
            <v>13429104</v>
          </cell>
          <cell r="K107">
            <v>0</v>
          </cell>
          <cell r="L107">
            <v>0</v>
          </cell>
          <cell r="M107">
            <v>13429104</v>
          </cell>
          <cell r="N107">
            <v>6895088.7800000003</v>
          </cell>
          <cell r="O107">
            <v>69693</v>
          </cell>
          <cell r="P107">
            <v>0</v>
          </cell>
          <cell r="Q107">
            <v>6964781.7800000003</v>
          </cell>
          <cell r="R107">
            <v>23361416.100000001</v>
          </cell>
          <cell r="S107">
            <v>0.12702698788880351</v>
          </cell>
          <cell r="T107">
            <v>0.57484118011150875</v>
          </cell>
          <cell r="U107">
            <v>0.29813183199968774</v>
          </cell>
          <cell r="V107">
            <v>0.98943562406031016</v>
          </cell>
          <cell r="W107">
            <v>0</v>
          </cell>
          <cell r="X107">
            <v>1.0000848306355701E-2</v>
          </cell>
          <cell r="Y107">
            <v>0.99943647236666577</v>
          </cell>
          <cell r="Z107">
            <v>1.927057695812701</v>
          </cell>
          <cell r="AA107">
            <v>0.42583646241130657</v>
          </cell>
          <cell r="AC107">
            <v>3.3523306305906733</v>
          </cell>
        </row>
        <row r="108">
          <cell r="A108" t="str">
            <v>0313</v>
          </cell>
          <cell r="B108" t="str">
            <v>Evesham Township</v>
          </cell>
          <cell r="C108" t="str">
            <v>Burlington</v>
          </cell>
          <cell r="D108">
            <v>5291683807</v>
          </cell>
          <cell r="E108">
            <v>19716150</v>
          </cell>
          <cell r="F108">
            <v>1823681.13</v>
          </cell>
          <cell r="G108">
            <v>0</v>
          </cell>
          <cell r="H108">
            <v>1626706.35</v>
          </cell>
          <cell r="I108">
            <v>23166537.48</v>
          </cell>
          <cell r="J108">
            <v>65492629</v>
          </cell>
          <cell r="K108">
            <v>41304549</v>
          </cell>
          <cell r="L108">
            <v>0</v>
          </cell>
          <cell r="M108">
            <v>106797178</v>
          </cell>
          <cell r="N108">
            <v>26490378.579999998</v>
          </cell>
          <cell r="O108">
            <v>3175010</v>
          </cell>
          <cell r="P108">
            <v>0</v>
          </cell>
          <cell r="Q108">
            <v>29665388.579999998</v>
          </cell>
          <cell r="R108">
            <v>159629104.05999997</v>
          </cell>
          <cell r="S108">
            <v>0.14512727874042547</v>
          </cell>
          <cell r="T108">
            <v>0.66903324822181565</v>
          </cell>
          <cell r="U108">
            <v>0.18583947303775905</v>
          </cell>
          <cell r="V108">
            <v>0.50060395794922063</v>
          </cell>
          <cell r="W108">
            <v>0</v>
          </cell>
          <cell r="X108">
            <v>5.9999994629308731E-2</v>
          </cell>
          <cell r="Y108">
            <v>0.56060395257852935</v>
          </cell>
          <cell r="Z108">
            <v>2.0182078501879768</v>
          </cell>
          <cell r="AA108">
            <v>0.43779141620961182</v>
          </cell>
          <cell r="AC108">
            <v>3.0166032189761176</v>
          </cell>
        </row>
        <row r="109">
          <cell r="A109" t="str">
            <v>0314</v>
          </cell>
          <cell r="B109" t="str">
            <v>Fieldsboro Borough</v>
          </cell>
          <cell r="C109" t="str">
            <v>Burlington</v>
          </cell>
          <cell r="D109">
            <v>53402100</v>
          </cell>
          <cell r="E109">
            <v>195434.32</v>
          </cell>
          <cell r="F109">
            <v>18077.63</v>
          </cell>
          <cell r="G109">
            <v>0</v>
          </cell>
          <cell r="H109">
            <v>16124.48</v>
          </cell>
          <cell r="I109">
            <v>229636.43000000002</v>
          </cell>
          <cell r="J109">
            <v>0</v>
          </cell>
          <cell r="K109">
            <v>998322</v>
          </cell>
          <cell r="L109">
            <v>0</v>
          </cell>
          <cell r="M109">
            <v>998322</v>
          </cell>
          <cell r="N109">
            <v>325763</v>
          </cell>
          <cell r="O109">
            <v>0</v>
          </cell>
          <cell r="P109">
            <v>0</v>
          </cell>
          <cell r="Q109">
            <v>325763</v>
          </cell>
          <cell r="R109">
            <v>1553721.43</v>
          </cell>
          <cell r="S109">
            <v>0.14779768468534288</v>
          </cell>
          <cell r="T109">
            <v>0.64253603041312246</v>
          </cell>
          <cell r="U109">
            <v>0.20966628490153477</v>
          </cell>
          <cell r="V109">
            <v>0.6100190816466019</v>
          </cell>
          <cell r="W109">
            <v>0</v>
          </cell>
          <cell r="X109">
            <v>0</v>
          </cell>
          <cell r="Y109">
            <v>0.6100190816466019</v>
          </cell>
          <cell r="Z109">
            <v>1.8694433364980028</v>
          </cell>
          <cell r="AA109">
            <v>0.43001385713295925</v>
          </cell>
          <cell r="AC109">
            <v>2.909476275277564</v>
          </cell>
        </row>
        <row r="110">
          <cell r="A110" t="str">
            <v>0315</v>
          </cell>
          <cell r="B110" t="str">
            <v>Florence Township</v>
          </cell>
          <cell r="C110" t="str">
            <v>Burlington</v>
          </cell>
          <cell r="D110">
            <v>1337542400</v>
          </cell>
          <cell r="E110">
            <v>4434520.5599999996</v>
          </cell>
          <cell r="F110">
            <v>410172.1</v>
          </cell>
          <cell r="G110">
            <v>0</v>
          </cell>
          <cell r="H110">
            <v>365845.57</v>
          </cell>
          <cell r="I110">
            <v>5210538.2299999995</v>
          </cell>
          <cell r="J110">
            <v>20564736</v>
          </cell>
          <cell r="K110">
            <v>0</v>
          </cell>
          <cell r="L110">
            <v>0</v>
          </cell>
          <cell r="M110">
            <v>20564736</v>
          </cell>
          <cell r="N110">
            <v>6229790.8799999999</v>
          </cell>
          <cell r="O110">
            <v>133658.15</v>
          </cell>
          <cell r="P110">
            <v>0</v>
          </cell>
          <cell r="Q110">
            <v>6363449.0300000003</v>
          </cell>
          <cell r="R110">
            <v>32138723.260000002</v>
          </cell>
          <cell r="S110">
            <v>0.16212648485900055</v>
          </cell>
          <cell r="T110">
            <v>0.63987408067311002</v>
          </cell>
          <cell r="U110">
            <v>0.19799943446788931</v>
          </cell>
          <cell r="V110">
            <v>0.4657639922293304</v>
          </cell>
          <cell r="W110">
            <v>0</v>
          </cell>
          <cell r="X110">
            <v>9.9928159286763549E-3</v>
          </cell>
          <cell r="Y110">
            <v>0.47575680815800686</v>
          </cell>
          <cell r="Z110">
            <v>1.537501614902077</v>
          </cell>
          <cell r="AA110">
            <v>0.38956060234053141</v>
          </cell>
          <cell r="AC110">
            <v>2.4028190254006154</v>
          </cell>
        </row>
        <row r="111">
          <cell r="A111" t="str">
            <v>0316</v>
          </cell>
          <cell r="B111" t="str">
            <v>Hainesport Township</v>
          </cell>
          <cell r="C111" t="str">
            <v>Burlington</v>
          </cell>
          <cell r="D111">
            <v>780992201</v>
          </cell>
          <cell r="E111">
            <v>2973035.4</v>
          </cell>
          <cell r="F111">
            <v>274991.87</v>
          </cell>
          <cell r="G111">
            <v>0</v>
          </cell>
          <cell r="H111">
            <v>245280.88</v>
          </cell>
          <cell r="I111">
            <v>3493308.15</v>
          </cell>
          <cell r="J111">
            <v>9610296</v>
          </cell>
          <cell r="K111">
            <v>3933286</v>
          </cell>
          <cell r="L111">
            <v>0</v>
          </cell>
          <cell r="M111">
            <v>13543582</v>
          </cell>
          <cell r="N111">
            <v>2665241.16</v>
          </cell>
          <cell r="O111">
            <v>234413.37</v>
          </cell>
          <cell r="P111">
            <v>0</v>
          </cell>
          <cell r="Q111">
            <v>2899654.5300000003</v>
          </cell>
          <cell r="R111">
            <v>19936544.68</v>
          </cell>
          <cell r="S111">
            <v>0.17522134382215324</v>
          </cell>
          <cell r="T111">
            <v>0.67933446930684482</v>
          </cell>
          <cell r="U111">
            <v>0.14544418687100197</v>
          </cell>
          <cell r="V111">
            <v>0.34126347953121239</v>
          </cell>
          <cell r="W111">
            <v>0</v>
          </cell>
          <cell r="X111">
            <v>3.0014815730535056E-2</v>
          </cell>
          <cell r="Y111">
            <v>0.37127829526174749</v>
          </cell>
          <cell r="Z111">
            <v>1.7341507357766814</v>
          </cell>
          <cell r="AA111">
            <v>0.4472910415145106</v>
          </cell>
          <cell r="AC111">
            <v>2.5527200725529395</v>
          </cell>
        </row>
        <row r="112">
          <cell r="A112" t="str">
            <v>0317</v>
          </cell>
          <cell r="B112" t="str">
            <v>Lumberton Township</v>
          </cell>
          <cell r="C112" t="str">
            <v>Burlington</v>
          </cell>
          <cell r="D112">
            <v>1400884800</v>
          </cell>
          <cell r="E112">
            <v>4938649.4800000004</v>
          </cell>
          <cell r="F112">
            <v>456821.81</v>
          </cell>
          <cell r="G112">
            <v>0</v>
          </cell>
          <cell r="H112">
            <v>407474.06</v>
          </cell>
          <cell r="I112">
            <v>5802945.3499999996</v>
          </cell>
          <cell r="J112">
            <v>16153411</v>
          </cell>
          <cell r="K112">
            <v>6941682</v>
          </cell>
          <cell r="L112">
            <v>0</v>
          </cell>
          <cell r="M112">
            <v>23095093</v>
          </cell>
          <cell r="N112">
            <v>5520954.0599999996</v>
          </cell>
          <cell r="O112">
            <v>560353.92000000004</v>
          </cell>
          <cell r="P112">
            <v>0</v>
          </cell>
          <cell r="Q112">
            <v>6081307.9799999995</v>
          </cell>
          <cell r="R112">
            <v>34979346.329999998</v>
          </cell>
          <cell r="S112">
            <v>0.16589633480437882</v>
          </cell>
          <cell r="T112">
            <v>0.66024941638753609</v>
          </cell>
          <cell r="U112">
            <v>0.17385424880808514</v>
          </cell>
          <cell r="V112">
            <v>0.39410478720305908</v>
          </cell>
          <cell r="W112">
            <v>0</v>
          </cell>
          <cell r="X112">
            <v>0.04</v>
          </cell>
          <cell r="Y112">
            <v>0.43410478720305906</v>
          </cell>
          <cell r="Z112">
            <v>1.648607580009434</v>
          </cell>
          <cell r="AA112">
            <v>0.41423430035074971</v>
          </cell>
          <cell r="AC112">
            <v>2.4969466675632428</v>
          </cell>
        </row>
        <row r="113">
          <cell r="A113" t="str">
            <v>0318</v>
          </cell>
          <cell r="B113" t="str">
            <v>Mansfield Township</v>
          </cell>
          <cell r="C113" t="str">
            <v>Burlington</v>
          </cell>
          <cell r="D113">
            <v>1016799445</v>
          </cell>
          <cell r="E113">
            <v>4134265.06</v>
          </cell>
          <cell r="F113">
            <v>382396.36</v>
          </cell>
          <cell r="G113">
            <v>0</v>
          </cell>
          <cell r="H113">
            <v>341069.03</v>
          </cell>
          <cell r="I113">
            <v>4857730.45</v>
          </cell>
          <cell r="J113">
            <v>11700130</v>
          </cell>
          <cell r="K113">
            <v>11434132</v>
          </cell>
          <cell r="L113">
            <v>0</v>
          </cell>
          <cell r="M113">
            <v>23134262</v>
          </cell>
          <cell r="N113">
            <v>5236872.96</v>
          </cell>
          <cell r="O113">
            <v>0</v>
          </cell>
          <cell r="P113">
            <v>0</v>
          </cell>
          <cell r="Q113">
            <v>5236872.96</v>
          </cell>
          <cell r="R113">
            <v>33228865.41</v>
          </cell>
          <cell r="S113">
            <v>0.14619007871806841</v>
          </cell>
          <cell r="T113">
            <v>0.69620980778470698</v>
          </cell>
          <cell r="U113">
            <v>0.15760011349722458</v>
          </cell>
          <cell r="V113">
            <v>0.51503499394612673</v>
          </cell>
          <cell r="W113">
            <v>0</v>
          </cell>
          <cell r="X113">
            <v>0</v>
          </cell>
          <cell r="Y113">
            <v>0.51503499394612673</v>
          </cell>
          <cell r="Z113">
            <v>2.2752040349510616</v>
          </cell>
          <cell r="AA113">
            <v>0.47774715789700301</v>
          </cell>
          <cell r="AC113">
            <v>3.2679861867941908</v>
          </cell>
        </row>
        <row r="114">
          <cell r="A114" t="str">
            <v>0319</v>
          </cell>
          <cell r="B114" t="str">
            <v>Maple Shade Township</v>
          </cell>
          <cell r="C114" t="str">
            <v>Burlington</v>
          </cell>
          <cell r="D114">
            <v>1316101550</v>
          </cell>
          <cell r="E114">
            <v>5017925.26</v>
          </cell>
          <cell r="F114">
            <v>464138</v>
          </cell>
          <cell r="G114">
            <v>0</v>
          </cell>
          <cell r="H114">
            <v>413978.58</v>
          </cell>
          <cell r="I114">
            <v>5896041.8399999999</v>
          </cell>
          <cell r="J114">
            <v>30430604</v>
          </cell>
          <cell r="K114">
            <v>0</v>
          </cell>
          <cell r="L114">
            <v>0</v>
          </cell>
          <cell r="M114">
            <v>30430604</v>
          </cell>
          <cell r="N114">
            <v>12175945.85</v>
          </cell>
          <cell r="O114">
            <v>0</v>
          </cell>
          <cell r="P114">
            <v>0</v>
          </cell>
          <cell r="Q114">
            <v>12175945.85</v>
          </cell>
          <cell r="R114">
            <v>48502591.689999998</v>
          </cell>
          <cell r="S114">
            <v>0.12156137712566015</v>
          </cell>
          <cell r="T114">
            <v>0.62740160761912478</v>
          </cell>
          <cell r="U114">
            <v>0.2510370152552151</v>
          </cell>
          <cell r="V114">
            <v>0.92515245879012908</v>
          </cell>
          <cell r="W114">
            <v>0</v>
          </cell>
          <cell r="X114">
            <v>0</v>
          </cell>
          <cell r="Y114">
            <v>0.92515245879012908</v>
          </cell>
          <cell r="Z114">
            <v>2.3121775063633958</v>
          </cell>
          <cell r="AA114">
            <v>0.4479929257738508</v>
          </cell>
          <cell r="AC114">
            <v>3.6853228909273756</v>
          </cell>
        </row>
        <row r="115">
          <cell r="A115" t="str">
            <v>0320</v>
          </cell>
          <cell r="B115" t="str">
            <v>Medford Township</v>
          </cell>
          <cell r="C115" t="str">
            <v>Burlington</v>
          </cell>
          <cell r="D115">
            <v>3140582317</v>
          </cell>
          <cell r="E115">
            <v>12654513.640000001</v>
          </cell>
          <cell r="F115">
            <v>1170512.71</v>
          </cell>
          <cell r="G115">
            <v>0</v>
          </cell>
          <cell r="H115">
            <v>1044025.7</v>
          </cell>
          <cell r="I115">
            <v>14869052.050000001</v>
          </cell>
          <cell r="J115">
            <v>50988988</v>
          </cell>
          <cell r="K115">
            <v>24493943</v>
          </cell>
          <cell r="L115">
            <v>0</v>
          </cell>
          <cell r="M115">
            <v>75482931</v>
          </cell>
          <cell r="N115">
            <v>13067515.880000001</v>
          </cell>
          <cell r="O115">
            <v>753844.08</v>
          </cell>
          <cell r="P115">
            <v>0</v>
          </cell>
          <cell r="Q115">
            <v>13821359.960000001</v>
          </cell>
          <cell r="R115">
            <v>104173343.01000001</v>
          </cell>
          <cell r="S115">
            <v>0.14273375146051195</v>
          </cell>
          <cell r="T115">
            <v>0.72458969654793648</v>
          </cell>
          <cell r="U115">
            <v>0.13267655199155157</v>
          </cell>
          <cell r="V115">
            <v>0.41608576247995227</v>
          </cell>
          <cell r="W115">
            <v>0</v>
          </cell>
          <cell r="X115">
            <v>2.4003321801802018E-2</v>
          </cell>
          <cell r="Y115">
            <v>0.44008908428175425</v>
          </cell>
          <cell r="Z115">
            <v>2.4034692735614738</v>
          </cell>
          <cell r="AA115">
            <v>0.47344888779108546</v>
          </cell>
          <cell r="AC115">
            <v>3.317007245634314</v>
          </cell>
        </row>
        <row r="116">
          <cell r="A116" t="str">
            <v>0321</v>
          </cell>
          <cell r="B116" t="str">
            <v>Medford Lakes Borough</v>
          </cell>
          <cell r="C116" t="str">
            <v>Burlington</v>
          </cell>
          <cell r="D116">
            <v>451739195</v>
          </cell>
          <cell r="E116">
            <v>1854831.65</v>
          </cell>
          <cell r="F116">
            <v>171561.54</v>
          </cell>
          <cell r="G116">
            <v>0</v>
          </cell>
          <cell r="H116">
            <v>153020.09</v>
          </cell>
          <cell r="I116">
            <v>2179413.2799999998</v>
          </cell>
          <cell r="J116">
            <v>6816386</v>
          </cell>
          <cell r="K116">
            <v>3898111</v>
          </cell>
          <cell r="L116">
            <v>0</v>
          </cell>
          <cell r="M116">
            <v>10714497</v>
          </cell>
          <cell r="N116">
            <v>3344183.73</v>
          </cell>
          <cell r="O116">
            <v>0</v>
          </cell>
          <cell r="P116">
            <v>0</v>
          </cell>
          <cell r="Q116">
            <v>3344183.73</v>
          </cell>
          <cell r="R116">
            <v>16238094.01</v>
          </cell>
          <cell r="S116">
            <v>0.13421607724760301</v>
          </cell>
          <cell r="T116">
            <v>0.6598371085548359</v>
          </cell>
          <cell r="U116">
            <v>0.20594681419756111</v>
          </cell>
          <cell r="V116">
            <v>0.74029080651281542</v>
          </cell>
          <cell r="W116">
            <v>0</v>
          </cell>
          <cell r="X116">
            <v>0</v>
          </cell>
          <cell r="Y116">
            <v>0.74029080651281542</v>
          </cell>
          <cell r="Z116">
            <v>2.371832490647618</v>
          </cell>
          <cell r="AA116">
            <v>0.48244945404836964</v>
          </cell>
          <cell r="AC116">
            <v>3.594572751208803</v>
          </cell>
        </row>
        <row r="117">
          <cell r="A117" t="str">
            <v>0322</v>
          </cell>
          <cell r="B117" t="str">
            <v>Moorestown Township</v>
          </cell>
          <cell r="C117" t="str">
            <v>Burlington</v>
          </cell>
          <cell r="D117">
            <v>4130979510</v>
          </cell>
          <cell r="E117">
            <v>16331801.43</v>
          </cell>
          <cell r="F117">
            <v>0</v>
          </cell>
          <cell r="G117">
            <v>0</v>
          </cell>
          <cell r="H117">
            <v>1347445.17</v>
          </cell>
          <cell r="I117">
            <v>17679246.600000001</v>
          </cell>
          <cell r="J117">
            <v>74612427</v>
          </cell>
          <cell r="K117">
            <v>0</v>
          </cell>
          <cell r="L117">
            <v>0</v>
          </cell>
          <cell r="M117">
            <v>74612427</v>
          </cell>
          <cell r="N117">
            <v>16056846</v>
          </cell>
          <cell r="O117">
            <v>413098</v>
          </cell>
          <cell r="P117">
            <v>1782462</v>
          </cell>
          <cell r="Q117">
            <v>18252406</v>
          </cell>
          <cell r="R117">
            <v>110544079.59999999</v>
          </cell>
          <cell r="S117">
            <v>0.15992938440459006</v>
          </cell>
          <cell r="T117">
            <v>0.67495633660330379</v>
          </cell>
          <cell r="U117">
            <v>0.16511427899210626</v>
          </cell>
          <cell r="V117">
            <v>0.38869343120997468</v>
          </cell>
          <cell r="W117">
            <v>4.3148652654537129E-2</v>
          </cell>
          <cell r="X117">
            <v>1.0000001186159357E-2</v>
          </cell>
          <cell r="Y117">
            <v>0.44184208505067118</v>
          </cell>
          <cell r="Z117">
            <v>1.8061679274705482</v>
          </cell>
          <cell r="AA117">
            <v>0.42796742412309863</v>
          </cell>
          <cell r="AC117">
            <v>2.6759774366443176</v>
          </cell>
        </row>
        <row r="118">
          <cell r="A118" t="str">
            <v>0323</v>
          </cell>
          <cell r="B118" t="str">
            <v>Mount Holly Township</v>
          </cell>
          <cell r="C118" t="str">
            <v>Burlington</v>
          </cell>
          <cell r="D118">
            <v>656012432</v>
          </cell>
          <cell r="E118">
            <v>2400818.23</v>
          </cell>
          <cell r="F118">
            <v>222062.24</v>
          </cell>
          <cell r="G118">
            <v>0</v>
          </cell>
          <cell r="H118">
            <v>198062.95</v>
          </cell>
          <cell r="I118">
            <v>2820943.42</v>
          </cell>
          <cell r="J118">
            <v>8906059</v>
          </cell>
          <cell r="K118">
            <v>2980291</v>
          </cell>
          <cell r="L118">
            <v>0</v>
          </cell>
          <cell r="M118">
            <v>11886350</v>
          </cell>
          <cell r="N118">
            <v>5834691</v>
          </cell>
          <cell r="O118">
            <v>0</v>
          </cell>
          <cell r="P118">
            <v>0</v>
          </cell>
          <cell r="Q118">
            <v>5834691</v>
          </cell>
          <cell r="R118">
            <v>20541984.419999998</v>
          </cell>
          <cell r="S118">
            <v>0.13732575014775522</v>
          </cell>
          <cell r="T118">
            <v>0.57863689101172056</v>
          </cell>
          <cell r="U118">
            <v>0.28403735884052433</v>
          </cell>
          <cell r="V118">
            <v>0.88941774810755414</v>
          </cell>
          <cell r="W118">
            <v>0</v>
          </cell>
          <cell r="X118">
            <v>0</v>
          </cell>
          <cell r="Y118">
            <v>0.88941774810755414</v>
          </cell>
          <cell r="Z118">
            <v>1.8119092596708595</v>
          </cell>
          <cell r="AA118">
            <v>0.43001371352059981</v>
          </cell>
          <cell r="AC118">
            <v>3.1313407212990132</v>
          </cell>
        </row>
        <row r="119">
          <cell r="A119" t="str">
            <v>0324</v>
          </cell>
          <cell r="B119" t="str">
            <v>Mount Laurel Township</v>
          </cell>
          <cell r="C119" t="str">
            <v>Burlington</v>
          </cell>
          <cell r="D119">
            <v>5837207579</v>
          </cell>
          <cell r="E119">
            <v>22120862.170000002</v>
          </cell>
          <cell r="F119">
            <v>0</v>
          </cell>
          <cell r="G119">
            <v>0</v>
          </cell>
          <cell r="H119">
            <v>1827494.11</v>
          </cell>
          <cell r="I119">
            <v>23948356.280000001</v>
          </cell>
          <cell r="J119">
            <v>69212396</v>
          </cell>
          <cell r="K119">
            <v>43972128</v>
          </cell>
          <cell r="L119">
            <v>0</v>
          </cell>
          <cell r="M119">
            <v>113184524</v>
          </cell>
          <cell r="N119">
            <v>21884849.760000002</v>
          </cell>
          <cell r="O119">
            <v>2330174</v>
          </cell>
          <cell r="P119">
            <v>2446836.88</v>
          </cell>
          <cell r="Q119">
            <v>26661860.640000001</v>
          </cell>
          <cell r="R119">
            <v>163794740.92000002</v>
          </cell>
          <cell r="S119">
            <v>0.14620955560286739</v>
          </cell>
          <cell r="T119">
            <v>0.69101439621484029</v>
          </cell>
          <cell r="U119">
            <v>0.16277604818229227</v>
          </cell>
          <cell r="V119">
            <v>0.37491984761229269</v>
          </cell>
          <cell r="W119">
            <v>4.1917935020895372E-2</v>
          </cell>
          <cell r="X119">
            <v>3.991932732327455E-2</v>
          </cell>
          <cell r="Y119">
            <v>0.45675710995646257</v>
          </cell>
          <cell r="Z119">
            <v>1.9390183142911319</v>
          </cell>
          <cell r="AA119">
            <v>0.41027076655894268</v>
          </cell>
          <cell r="AC119">
            <v>2.8060461908065379</v>
          </cell>
        </row>
        <row r="120">
          <cell r="A120" t="str">
            <v>0325</v>
          </cell>
          <cell r="B120" t="str">
            <v>New Hanover Township</v>
          </cell>
          <cell r="C120" t="str">
            <v>Burlington</v>
          </cell>
          <cell r="D120">
            <v>63917500</v>
          </cell>
          <cell r="E120">
            <v>343509.45</v>
          </cell>
          <cell r="F120">
            <v>31782.05</v>
          </cell>
          <cell r="G120">
            <v>0</v>
          </cell>
          <cell r="H120">
            <v>28352.15</v>
          </cell>
          <cell r="I120">
            <v>403643.65</v>
          </cell>
          <cell r="J120">
            <v>0</v>
          </cell>
          <cell r="K120">
            <v>1313470</v>
          </cell>
          <cell r="L120">
            <v>0</v>
          </cell>
          <cell r="M120">
            <v>1313470</v>
          </cell>
          <cell r="N120">
            <v>60589.84</v>
          </cell>
          <cell r="O120">
            <v>0</v>
          </cell>
          <cell r="P120">
            <v>0</v>
          </cell>
          <cell r="Q120">
            <v>60589.84</v>
          </cell>
          <cell r="R120">
            <v>1777703.49</v>
          </cell>
          <cell r="S120">
            <v>0.22705904121277279</v>
          </cell>
          <cell r="T120">
            <v>0.73885774955642347</v>
          </cell>
          <cell r="U120">
            <v>3.4083209230803727E-2</v>
          </cell>
          <cell r="V120">
            <v>9.4793820158798447E-2</v>
          </cell>
          <cell r="W120">
            <v>0</v>
          </cell>
          <cell r="X120">
            <v>0</v>
          </cell>
          <cell r="Y120">
            <v>9.4793820158798447E-2</v>
          </cell>
          <cell r="Z120">
            <v>2.0549458286071887</v>
          </cell>
          <cell r="AA120">
            <v>0.63150725544647401</v>
          </cell>
          <cell r="AC120">
            <v>2.7812469042124612</v>
          </cell>
        </row>
        <row r="121">
          <cell r="A121" t="str">
            <v>0326</v>
          </cell>
          <cell r="B121" t="str">
            <v>North Hanover Township</v>
          </cell>
          <cell r="C121" t="str">
            <v>Burlington</v>
          </cell>
          <cell r="D121">
            <v>438039661</v>
          </cell>
          <cell r="E121">
            <v>1412483.63</v>
          </cell>
          <cell r="F121">
            <v>130671.97</v>
          </cell>
          <cell r="G121">
            <v>0</v>
          </cell>
          <cell r="H121">
            <v>116566.17</v>
          </cell>
          <cell r="I121">
            <v>1659721.7699999998</v>
          </cell>
          <cell r="J121">
            <v>3368055</v>
          </cell>
          <cell r="K121">
            <v>2846875</v>
          </cell>
          <cell r="L121">
            <v>0</v>
          </cell>
          <cell r="M121">
            <v>6214930</v>
          </cell>
          <cell r="N121">
            <v>1806000</v>
          </cell>
          <cell r="O121">
            <v>0</v>
          </cell>
          <cell r="P121">
            <v>0</v>
          </cell>
          <cell r="Q121">
            <v>1806000</v>
          </cell>
          <cell r="R121">
            <v>9680651.7699999996</v>
          </cell>
          <cell r="S121">
            <v>0.17144731671305638</v>
          </cell>
          <cell r="T121">
            <v>0.64199499658275594</v>
          </cell>
          <cell r="U121">
            <v>0.18655768670418771</v>
          </cell>
          <cell r="V121">
            <v>0.41229143403980495</v>
          </cell>
          <cell r="W121">
            <v>0</v>
          </cell>
          <cell r="X121">
            <v>0</v>
          </cell>
          <cell r="Y121">
            <v>0.41229143403980495</v>
          </cell>
          <cell r="Z121">
            <v>1.4188053168089727</v>
          </cell>
          <cell r="AA121">
            <v>0.37889760169456432</v>
          </cell>
          <cell r="AC121">
            <v>2.2099943525433421</v>
          </cell>
        </row>
        <row r="122">
          <cell r="A122" t="str">
            <v>0327</v>
          </cell>
          <cell r="B122" t="str">
            <v>Palmyra Borough</v>
          </cell>
          <cell r="C122" t="str">
            <v>Burlington</v>
          </cell>
          <cell r="D122">
            <v>479582821</v>
          </cell>
          <cell r="E122">
            <v>1920208.14</v>
          </cell>
          <cell r="F122">
            <v>177608.5</v>
          </cell>
          <cell r="G122">
            <v>0</v>
          </cell>
          <cell r="H122">
            <v>158413.53</v>
          </cell>
          <cell r="I122">
            <v>2256230.1699999995</v>
          </cell>
          <cell r="J122">
            <v>11400601</v>
          </cell>
          <cell r="K122">
            <v>0</v>
          </cell>
          <cell r="L122">
            <v>0</v>
          </cell>
          <cell r="M122">
            <v>11400601</v>
          </cell>
          <cell r="N122">
            <v>6644444.1799999997</v>
          </cell>
          <cell r="O122">
            <v>0</v>
          </cell>
          <cell r="P122">
            <v>0</v>
          </cell>
          <cell r="Q122">
            <v>6644444.1799999997</v>
          </cell>
          <cell r="R122">
            <v>20301275.350000001</v>
          </cell>
          <cell r="S122">
            <v>0.11113736113135371</v>
          </cell>
          <cell r="T122">
            <v>0.56157067984401277</v>
          </cell>
          <cell r="U122">
            <v>0.32729195902463337</v>
          </cell>
          <cell r="V122">
            <v>1.3854633421074938</v>
          </cell>
          <cell r="W122">
            <v>0</v>
          </cell>
          <cell r="X122">
            <v>0</v>
          </cell>
          <cell r="Y122">
            <v>1.3854633421074938</v>
          </cell>
          <cell r="Z122">
            <v>2.3771912797518659</v>
          </cell>
          <cell r="AA122">
            <v>0.47045683690158691</v>
          </cell>
          <cell r="AC122">
            <v>4.2331114587609475</v>
          </cell>
        </row>
        <row r="123">
          <cell r="A123" t="str">
            <v>0328</v>
          </cell>
          <cell r="B123" t="str">
            <v>Pemberton Borough</v>
          </cell>
          <cell r="C123" t="str">
            <v>Burlington</v>
          </cell>
          <cell r="D123">
            <v>100546300</v>
          </cell>
          <cell r="E123">
            <v>383133.72</v>
          </cell>
          <cell r="F123">
            <v>35440.050000000003</v>
          </cell>
          <cell r="G123">
            <v>0</v>
          </cell>
          <cell r="H123">
            <v>31610.77</v>
          </cell>
          <cell r="I123">
            <v>450184.54</v>
          </cell>
          <cell r="J123">
            <v>1419137</v>
          </cell>
          <cell r="K123">
            <v>0</v>
          </cell>
          <cell r="L123">
            <v>0</v>
          </cell>
          <cell r="M123">
            <v>1419137</v>
          </cell>
          <cell r="N123">
            <v>738480.95</v>
          </cell>
          <cell r="O123">
            <v>0</v>
          </cell>
          <cell r="P123">
            <v>0</v>
          </cell>
          <cell r="Q123">
            <v>738480.95</v>
          </cell>
          <cell r="R123">
            <v>2607802.4900000002</v>
          </cell>
          <cell r="S123">
            <v>0.17262984513831028</v>
          </cell>
          <cell r="T123">
            <v>0.54418883540524565</v>
          </cell>
          <cell r="U123">
            <v>0.28318131945644393</v>
          </cell>
          <cell r="V123">
            <v>0.73446854832052488</v>
          </cell>
          <cell r="W123">
            <v>0</v>
          </cell>
          <cell r="X123">
            <v>0</v>
          </cell>
          <cell r="Y123">
            <v>0.73446854832052488</v>
          </cell>
          <cell r="Z123">
            <v>1.4114263776986324</v>
          </cell>
          <cell r="AA123">
            <v>0.44773854433231253</v>
          </cell>
          <cell r="AC123">
            <v>2.5936334703514698</v>
          </cell>
        </row>
        <row r="124">
          <cell r="A124" t="str">
            <v>0329</v>
          </cell>
          <cell r="B124" t="str">
            <v>Pemberton Township</v>
          </cell>
          <cell r="C124" t="str">
            <v>Burlington</v>
          </cell>
          <cell r="D124">
            <v>1478046135</v>
          </cell>
          <cell r="E124">
            <v>5485060.9400000004</v>
          </cell>
          <cell r="F124">
            <v>507403.44</v>
          </cell>
          <cell r="G124">
            <v>0</v>
          </cell>
          <cell r="H124">
            <v>452549.04</v>
          </cell>
          <cell r="I124">
            <v>6445013.4200000009</v>
          </cell>
          <cell r="J124">
            <v>19752297</v>
          </cell>
          <cell r="K124">
            <v>0</v>
          </cell>
          <cell r="L124">
            <v>0</v>
          </cell>
          <cell r="M124">
            <v>19752297</v>
          </cell>
          <cell r="N124">
            <v>16306116.42</v>
          </cell>
          <cell r="O124">
            <v>0</v>
          </cell>
          <cell r="P124">
            <v>0</v>
          </cell>
          <cell r="Q124">
            <v>16306116.42</v>
          </cell>
          <cell r="R124">
            <v>42503426.839999996</v>
          </cell>
          <cell r="S124">
            <v>0.15163514801433836</v>
          </cell>
          <cell r="T124">
            <v>0.46472245812921381</v>
          </cell>
          <cell r="U124">
            <v>0.38364239385644794</v>
          </cell>
          <cell r="V124">
            <v>1.1032210723246469</v>
          </cell>
          <cell r="W124">
            <v>0</v>
          </cell>
          <cell r="X124">
            <v>0</v>
          </cell>
          <cell r="Y124">
            <v>1.1032210723246469</v>
          </cell>
          <cell r="Z124">
            <v>1.3363789216227679</v>
          </cell>
          <cell r="AA124">
            <v>0.43604954320319644</v>
          </cell>
          <cell r="AC124">
            <v>2.8756495371506112</v>
          </cell>
        </row>
        <row r="125">
          <cell r="A125" t="str">
            <v>0330</v>
          </cell>
          <cell r="B125" t="str">
            <v>Riverside Township</v>
          </cell>
          <cell r="C125" t="str">
            <v>Burlington</v>
          </cell>
          <cell r="D125">
            <v>435532681</v>
          </cell>
          <cell r="E125">
            <v>1644708.83</v>
          </cell>
          <cell r="F125">
            <v>152126.35</v>
          </cell>
          <cell r="G125">
            <v>0</v>
          </cell>
          <cell r="H125">
            <v>135685.35999999999</v>
          </cell>
          <cell r="I125">
            <v>1932520.54</v>
          </cell>
          <cell r="J125">
            <v>9306136</v>
          </cell>
          <cell r="K125">
            <v>0</v>
          </cell>
          <cell r="L125">
            <v>0</v>
          </cell>
          <cell r="M125">
            <v>9306136</v>
          </cell>
          <cell r="N125">
            <v>5501000</v>
          </cell>
          <cell r="O125">
            <v>0</v>
          </cell>
          <cell r="P125">
            <v>0</v>
          </cell>
          <cell r="Q125">
            <v>5501000</v>
          </cell>
          <cell r="R125">
            <v>16739656.539999999</v>
          </cell>
          <cell r="S125">
            <v>0.11544565059517047</v>
          </cell>
          <cell r="T125">
            <v>0.55593350901571126</v>
          </cell>
          <cell r="U125">
            <v>0.32862084038911832</v>
          </cell>
          <cell r="V125">
            <v>1.2630510269331545</v>
          </cell>
          <cell r="W125">
            <v>0</v>
          </cell>
          <cell r="X125">
            <v>0</v>
          </cell>
          <cell r="Y125">
            <v>1.2630510269331545</v>
          </cell>
          <cell r="Z125">
            <v>2.1367250739101253</v>
          </cell>
          <cell r="AA125">
            <v>0.44371424334055892</v>
          </cell>
          <cell r="AC125">
            <v>3.8434903441838384</v>
          </cell>
        </row>
        <row r="126">
          <cell r="A126" t="str">
            <v>0331</v>
          </cell>
          <cell r="B126" t="str">
            <v>Riverton Borough</v>
          </cell>
          <cell r="C126" t="str">
            <v>Burlington</v>
          </cell>
          <cell r="D126">
            <v>246735500</v>
          </cell>
          <cell r="E126">
            <v>999988.97</v>
          </cell>
          <cell r="F126">
            <v>92493.38</v>
          </cell>
          <cell r="G126">
            <v>0</v>
          </cell>
          <cell r="H126">
            <v>82497.19</v>
          </cell>
          <cell r="I126">
            <v>1174979.54</v>
          </cell>
          <cell r="J126">
            <v>5878013</v>
          </cell>
          <cell r="K126">
            <v>0</v>
          </cell>
          <cell r="L126">
            <v>0</v>
          </cell>
          <cell r="M126">
            <v>5878013</v>
          </cell>
          <cell r="N126">
            <v>2165350.67</v>
          </cell>
          <cell r="O126">
            <v>0</v>
          </cell>
          <cell r="P126">
            <v>0</v>
          </cell>
          <cell r="Q126">
            <v>2165350.67</v>
          </cell>
          <cell r="R126">
            <v>9218343.2100000009</v>
          </cell>
          <cell r="S126">
            <v>0.12746103212184481</v>
          </cell>
          <cell r="T126">
            <v>0.63764310636900223</v>
          </cell>
          <cell r="U126">
            <v>0.23489586150915287</v>
          </cell>
          <cell r="V126">
            <v>0.8775999683872</v>
          </cell>
          <cell r="W126">
            <v>0</v>
          </cell>
          <cell r="X126">
            <v>0</v>
          </cell>
          <cell r="Y126">
            <v>0.8775999683872</v>
          </cell>
          <cell r="Z126">
            <v>2.3823134490172677</v>
          </cell>
          <cell r="AA126">
            <v>0.47621016837868896</v>
          </cell>
          <cell r="AC126">
            <v>3.7361235857831567</v>
          </cell>
        </row>
        <row r="127">
          <cell r="A127" t="str">
            <v>0332</v>
          </cell>
          <cell r="B127" t="str">
            <v>Shamong Township</v>
          </cell>
          <cell r="C127" t="str">
            <v>Burlington</v>
          </cell>
          <cell r="D127">
            <v>662743799</v>
          </cell>
          <cell r="E127">
            <v>2628869.27</v>
          </cell>
          <cell r="F127">
            <v>243155.88</v>
          </cell>
          <cell r="G127">
            <v>0</v>
          </cell>
          <cell r="H127">
            <v>216876.96</v>
          </cell>
          <cell r="I127">
            <v>3088902.11</v>
          </cell>
          <cell r="J127">
            <v>10684720</v>
          </cell>
          <cell r="K127">
            <v>5254990</v>
          </cell>
          <cell r="L127">
            <v>0</v>
          </cell>
          <cell r="M127">
            <v>15939710</v>
          </cell>
          <cell r="N127">
            <v>630999.38</v>
          </cell>
          <cell r="O127">
            <v>132680.66</v>
          </cell>
          <cell r="P127">
            <v>0</v>
          </cell>
          <cell r="Q127">
            <v>763680.04</v>
          </cell>
          <cell r="R127">
            <v>19792292.149999999</v>
          </cell>
          <cell r="S127">
            <v>0.15606591124414057</v>
          </cell>
          <cell r="T127">
            <v>0.80534936929980605</v>
          </cell>
          <cell r="U127">
            <v>3.8584719456053504E-2</v>
          </cell>
          <cell r="V127">
            <v>9.5210152241650775E-2</v>
          </cell>
          <cell r="W127">
            <v>0</v>
          </cell>
          <cell r="X127">
            <v>2.0019902140193394E-2</v>
          </cell>
          <cell r="Y127">
            <v>0.11523005438184417</v>
          </cell>
          <cell r="Z127">
            <v>2.4051088858245206</v>
          </cell>
          <cell r="AA127">
            <v>0.46607785914568772</v>
          </cell>
          <cell r="AC127">
            <v>2.9864167993520523</v>
          </cell>
        </row>
        <row r="128">
          <cell r="A128" t="str">
            <v>0333</v>
          </cell>
          <cell r="B128" t="str">
            <v>Southampton Township</v>
          </cell>
          <cell r="C128" t="str">
            <v>Burlington</v>
          </cell>
          <cell r="D128">
            <v>991220291</v>
          </cell>
          <cell r="E128">
            <v>4479973.1900000004</v>
          </cell>
          <cell r="F128">
            <v>414372.43</v>
          </cell>
          <cell r="G128">
            <v>0</v>
          </cell>
          <cell r="H128">
            <v>369589.29</v>
          </cell>
          <cell r="I128">
            <v>5263934.91</v>
          </cell>
          <cell r="J128">
            <v>13076093</v>
          </cell>
          <cell r="K128">
            <v>8717988</v>
          </cell>
          <cell r="L128">
            <v>0</v>
          </cell>
          <cell r="M128">
            <v>21794081</v>
          </cell>
          <cell r="N128">
            <v>4230562.09</v>
          </cell>
          <cell r="O128">
            <v>198244.06</v>
          </cell>
          <cell r="P128">
            <v>0</v>
          </cell>
          <cell r="Q128">
            <v>4428806.1499999994</v>
          </cell>
          <cell r="R128">
            <v>31486822.059999999</v>
          </cell>
          <cell r="S128">
            <v>0.1671789836385921</v>
          </cell>
          <cell r="T128">
            <v>0.69216515272548285</v>
          </cell>
          <cell r="U128">
            <v>0.14065586363592514</v>
          </cell>
          <cell r="V128">
            <v>0.42680341881742206</v>
          </cell>
          <cell r="W128">
            <v>0</v>
          </cell>
          <cell r="X128">
            <v>2.0000000181594344E-2</v>
          </cell>
          <cell r="Y128">
            <v>0.44680341899901632</v>
          </cell>
          <cell r="Z128">
            <v>2.1987121528770239</v>
          </cell>
          <cell r="AA128">
            <v>0.53105600821482779</v>
          </cell>
          <cell r="AC128">
            <v>3.1765715800908678</v>
          </cell>
        </row>
        <row r="129">
          <cell r="A129" t="str">
            <v>0334</v>
          </cell>
          <cell r="B129" t="str">
            <v>Springfield Township</v>
          </cell>
          <cell r="C129" t="str">
            <v>Burlington</v>
          </cell>
          <cell r="D129">
            <v>392288815</v>
          </cell>
          <cell r="E129">
            <v>1643195.98</v>
          </cell>
          <cell r="F129">
            <v>151986.42000000001</v>
          </cell>
          <cell r="G129">
            <v>0</v>
          </cell>
          <cell r="H129">
            <v>135560.54999999999</v>
          </cell>
          <cell r="I129">
            <v>1930742.95</v>
          </cell>
          <cell r="J129">
            <v>3687252</v>
          </cell>
          <cell r="K129">
            <v>3499565</v>
          </cell>
          <cell r="L129">
            <v>0</v>
          </cell>
          <cell r="M129">
            <v>7186817</v>
          </cell>
          <cell r="N129">
            <v>2982716.57</v>
          </cell>
          <cell r="O129">
            <v>0</v>
          </cell>
          <cell r="P129">
            <v>0</v>
          </cell>
          <cell r="Q129">
            <v>2982716.57</v>
          </cell>
          <cell r="R129">
            <v>12100276.520000001</v>
          </cell>
          <cell r="S129">
            <v>0.15956188660719958</v>
          </cell>
          <cell r="T129">
            <v>0.59393824497491721</v>
          </cell>
          <cell r="U129">
            <v>0.24649986841788302</v>
          </cell>
          <cell r="V129">
            <v>0.76033688852433878</v>
          </cell>
          <cell r="W129">
            <v>0</v>
          </cell>
          <cell r="X129">
            <v>0</v>
          </cell>
          <cell r="Y129">
            <v>0.76033688852433878</v>
          </cell>
          <cell r="Z129">
            <v>1.8320218994773023</v>
          </cell>
          <cell r="AA129">
            <v>0.49217384645544887</v>
          </cell>
          <cell r="AC129">
            <v>3.0845326344570902</v>
          </cell>
        </row>
        <row r="130">
          <cell r="A130" t="str">
            <v>0335</v>
          </cell>
          <cell r="B130" t="str">
            <v>Tabernacle Township</v>
          </cell>
          <cell r="C130" t="str">
            <v>Burlington</v>
          </cell>
          <cell r="D130">
            <v>708806176</v>
          </cell>
          <cell r="E130">
            <v>2818006.49</v>
          </cell>
          <cell r="F130">
            <v>260645.98</v>
          </cell>
          <cell r="G130">
            <v>0</v>
          </cell>
          <cell r="H130">
            <v>232463.12</v>
          </cell>
          <cell r="I130">
            <v>3311115.5900000003</v>
          </cell>
          <cell r="J130">
            <v>9208043</v>
          </cell>
          <cell r="K130">
            <v>5568512</v>
          </cell>
          <cell r="L130">
            <v>0</v>
          </cell>
          <cell r="M130">
            <v>14776555</v>
          </cell>
          <cell r="N130">
            <v>3413527.94</v>
          </cell>
          <cell r="O130">
            <v>0</v>
          </cell>
          <cell r="P130">
            <v>0</v>
          </cell>
          <cell r="Q130">
            <v>3413527.94</v>
          </cell>
          <cell r="R130">
            <v>21501198.530000001</v>
          </cell>
          <cell r="S130">
            <v>0.15399679163838687</v>
          </cell>
          <cell r="T130">
            <v>0.68724331712870335</v>
          </cell>
          <cell r="U130">
            <v>0.15875989123290979</v>
          </cell>
          <cell r="V130">
            <v>0.48158834609251489</v>
          </cell>
          <cell r="W130">
            <v>0</v>
          </cell>
          <cell r="X130">
            <v>0</v>
          </cell>
          <cell r="Y130">
            <v>0.48158834609251489</v>
          </cell>
          <cell r="Z130">
            <v>2.0847102494772844</v>
          </cell>
          <cell r="AA130">
            <v>0.46713977701006942</v>
          </cell>
          <cell r="AC130">
            <v>3.0334383725798686</v>
          </cell>
        </row>
        <row r="131">
          <cell r="A131" t="str">
            <v>0336</v>
          </cell>
          <cell r="B131" t="str">
            <v>Washington Township</v>
          </cell>
          <cell r="C131" t="str">
            <v>Burlington</v>
          </cell>
          <cell r="D131">
            <v>94858284</v>
          </cell>
          <cell r="E131">
            <v>350181.85</v>
          </cell>
          <cell r="F131">
            <v>32389.86</v>
          </cell>
          <cell r="G131">
            <v>0</v>
          </cell>
          <cell r="H131">
            <v>28889.34</v>
          </cell>
          <cell r="I131">
            <v>411461.05</v>
          </cell>
          <cell r="J131">
            <v>1164520</v>
          </cell>
          <cell r="K131">
            <v>0</v>
          </cell>
          <cell r="L131">
            <v>0</v>
          </cell>
          <cell r="M131">
            <v>1164520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1575981.0500000003</v>
          </cell>
          <cell r="S131">
            <v>0.26108248573166531</v>
          </cell>
          <cell r="T131">
            <v>0.73891751426833452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1.2276418578265658</v>
          </cell>
          <cell r="AA131">
            <v>0.43376396098415609</v>
          </cell>
          <cell r="AC131">
            <v>1.6614058188107221</v>
          </cell>
        </row>
        <row r="132">
          <cell r="A132" t="str">
            <v>0337</v>
          </cell>
          <cell r="B132" t="str">
            <v>Westampton Township</v>
          </cell>
          <cell r="C132" t="str">
            <v>Burlington</v>
          </cell>
          <cell r="D132">
            <v>1184259745</v>
          </cell>
          <cell r="E132">
            <v>4159733.47</v>
          </cell>
          <cell r="F132">
            <v>384858.66</v>
          </cell>
          <cell r="G132">
            <v>0</v>
          </cell>
          <cell r="H132">
            <v>343809.08</v>
          </cell>
          <cell r="I132">
            <v>4888401.21</v>
          </cell>
          <cell r="J132">
            <v>12740839</v>
          </cell>
          <cell r="K132">
            <v>5312581</v>
          </cell>
          <cell r="L132">
            <v>0</v>
          </cell>
          <cell r="M132">
            <v>18053420</v>
          </cell>
          <cell r="N132">
            <v>8587560.2899999991</v>
          </cell>
          <cell r="O132">
            <v>475895.94</v>
          </cell>
          <cell r="P132">
            <v>0</v>
          </cell>
          <cell r="Q132">
            <v>9063456.2299999986</v>
          </cell>
          <cell r="R132">
            <v>32005277.439999994</v>
          </cell>
          <cell r="S132">
            <v>0.15273734836900701</v>
          </cell>
          <cell r="T132">
            <v>0.56407634752876568</v>
          </cell>
          <cell r="U132">
            <v>0.28318630410222745</v>
          </cell>
          <cell r="V132">
            <v>0.72514161916396136</v>
          </cell>
          <cell r="W132">
            <v>0</v>
          </cell>
          <cell r="X132">
            <v>4.0185098075760393E-2</v>
          </cell>
          <cell r="Y132">
            <v>0.76532671723972168</v>
          </cell>
          <cell r="Z132">
            <v>1.5244476624509431</v>
          </cell>
          <cell r="AA132">
            <v>0.41278116820562877</v>
          </cell>
          <cell r="AC132">
            <v>2.702555547896293</v>
          </cell>
        </row>
        <row r="133">
          <cell r="A133" t="str">
            <v>0338</v>
          </cell>
          <cell r="B133" t="str">
            <v>Willingboro Township</v>
          </cell>
          <cell r="C133" t="str">
            <v>Burlington</v>
          </cell>
          <cell r="D133">
            <v>1912686579</v>
          </cell>
          <cell r="E133">
            <v>7315793.6200000001</v>
          </cell>
          <cell r="F133">
            <v>0</v>
          </cell>
          <cell r="G133">
            <v>0</v>
          </cell>
          <cell r="H133">
            <v>603608.28</v>
          </cell>
          <cell r="I133">
            <v>7919401.9000000004</v>
          </cell>
          <cell r="J133">
            <v>39285308</v>
          </cell>
          <cell r="K133">
            <v>0</v>
          </cell>
          <cell r="L133">
            <v>0</v>
          </cell>
          <cell r="M133">
            <v>39285308</v>
          </cell>
          <cell r="N133">
            <v>33941996.939999998</v>
          </cell>
          <cell r="O133">
            <v>0</v>
          </cell>
          <cell r="P133">
            <v>796153.05</v>
          </cell>
          <cell r="Q133">
            <v>34738149.989999995</v>
          </cell>
          <cell r="R133">
            <v>81942859.890000001</v>
          </cell>
          <cell r="S133">
            <v>9.6645417436381845E-2</v>
          </cell>
          <cell r="T133">
            <v>0.47942319871110861</v>
          </cell>
          <cell r="U133">
            <v>0.4239313838525095</v>
          </cell>
          <cell r="V133">
            <v>1.7745718149884084</v>
          </cell>
          <cell r="W133">
            <v>4.1624856823967916E-2</v>
          </cell>
          <cell r="X133">
            <v>0</v>
          </cell>
          <cell r="Y133">
            <v>1.8161966718123761</v>
          </cell>
          <cell r="Z133">
            <v>2.053933374726733</v>
          </cell>
          <cell r="AA133">
            <v>0.41404598050457697</v>
          </cell>
          <cell r="AC133">
            <v>4.2841760270436868</v>
          </cell>
        </row>
        <row r="134">
          <cell r="A134" t="str">
            <v>0339</v>
          </cell>
          <cell r="B134" t="str">
            <v>Woodland Township</v>
          </cell>
          <cell r="C134" t="str">
            <v>Burlington</v>
          </cell>
          <cell r="D134">
            <v>154493688</v>
          </cell>
          <cell r="E134">
            <v>528160.49</v>
          </cell>
          <cell r="F134">
            <v>48856.75</v>
          </cell>
          <cell r="G134">
            <v>0</v>
          </cell>
          <cell r="H134">
            <v>43580.44</v>
          </cell>
          <cell r="I134">
            <v>620597.67999999993</v>
          </cell>
          <cell r="J134">
            <v>2202176</v>
          </cell>
          <cell r="K134">
            <v>1067552</v>
          </cell>
          <cell r="L134">
            <v>0</v>
          </cell>
          <cell r="M134">
            <v>3269728</v>
          </cell>
          <cell r="N134">
            <v>452937.89</v>
          </cell>
          <cell r="O134">
            <v>0</v>
          </cell>
          <cell r="P134">
            <v>0</v>
          </cell>
          <cell r="Q134">
            <v>452937.89</v>
          </cell>
          <cell r="R134">
            <v>4343263.57</v>
          </cell>
          <cell r="S134">
            <v>0.14288740943253414</v>
          </cell>
          <cell r="T134">
            <v>0.75282744123216994</v>
          </cell>
          <cell r="U134">
            <v>0.1042851493352958</v>
          </cell>
          <cell r="V134">
            <v>0.29317566035448644</v>
          </cell>
          <cell r="W134">
            <v>0</v>
          </cell>
          <cell r="X134">
            <v>0</v>
          </cell>
          <cell r="Y134">
            <v>0.29317566035448644</v>
          </cell>
          <cell r="Z134">
            <v>2.1164152673991445</v>
          </cell>
          <cell r="AA134">
            <v>0.40169775738669655</v>
          </cell>
          <cell r="AC134">
            <v>2.8112886851403278</v>
          </cell>
        </row>
        <row r="135">
          <cell r="A135" t="str">
            <v>0340</v>
          </cell>
          <cell r="B135" t="str">
            <v>Wrightstown Borough</v>
          </cell>
          <cell r="C135" t="str">
            <v>Burlington</v>
          </cell>
          <cell r="D135">
            <v>39105372</v>
          </cell>
          <cell r="E135">
            <v>166358.54</v>
          </cell>
          <cell r="F135">
            <v>15389.14</v>
          </cell>
          <cell r="G135">
            <v>0</v>
          </cell>
          <cell r="H135">
            <v>13726.84</v>
          </cell>
          <cell r="I135">
            <v>195474.52</v>
          </cell>
          <cell r="J135">
            <v>0</v>
          </cell>
          <cell r="K135">
            <v>625466</v>
          </cell>
          <cell r="L135">
            <v>0</v>
          </cell>
          <cell r="M135">
            <v>625466</v>
          </cell>
          <cell r="N135">
            <v>462908</v>
          </cell>
          <cell r="O135">
            <v>0</v>
          </cell>
          <cell r="P135">
            <v>0</v>
          </cell>
          <cell r="Q135">
            <v>462908</v>
          </cell>
          <cell r="R135">
            <v>1283848.52</v>
          </cell>
          <cell r="S135">
            <v>0.15225668523573169</v>
          </cell>
          <cell r="T135">
            <v>0.48718052812024892</v>
          </cell>
          <cell r="U135">
            <v>0.36056278664401936</v>
          </cell>
          <cell r="V135">
            <v>1.1837452920790525</v>
          </cell>
          <cell r="W135">
            <v>0</v>
          </cell>
          <cell r="X135">
            <v>0</v>
          </cell>
          <cell r="Y135">
            <v>1.1837452920790525</v>
          </cell>
          <cell r="Z135">
            <v>1.5994375401926875</v>
          </cell>
          <cell r="AA135">
            <v>0.49986615649635036</v>
          </cell>
          <cell r="AC135">
            <v>3.2830489887680905</v>
          </cell>
        </row>
        <row r="136">
          <cell r="A136" t="str">
            <v>0401</v>
          </cell>
          <cell r="B136" t="str">
            <v>Audubon Borough</v>
          </cell>
          <cell r="C136" t="str">
            <v>Camden</v>
          </cell>
          <cell r="D136">
            <v>712606904</v>
          </cell>
          <cell r="E136">
            <v>5771470.1799999997</v>
          </cell>
          <cell r="F136">
            <v>0</v>
          </cell>
          <cell r="G136">
            <v>0</v>
          </cell>
          <cell r="H136">
            <v>175462.99</v>
          </cell>
          <cell r="I136">
            <v>5946933.1699999999</v>
          </cell>
          <cell r="J136">
            <v>14766660</v>
          </cell>
          <cell r="K136">
            <v>0</v>
          </cell>
          <cell r="L136">
            <v>0</v>
          </cell>
          <cell r="M136">
            <v>14766660</v>
          </cell>
          <cell r="N136">
            <v>6804983.79</v>
          </cell>
          <cell r="O136">
            <v>0</v>
          </cell>
          <cell r="P136">
            <v>291016.21000000002</v>
          </cell>
          <cell r="Q136">
            <v>7096000</v>
          </cell>
          <cell r="R136">
            <v>27809593.169999998</v>
          </cell>
          <cell r="S136">
            <v>0.21384466625047002</v>
          </cell>
          <cell r="T136">
            <v>0.53099158659860402</v>
          </cell>
          <cell r="U136">
            <v>0.25516374715092605</v>
          </cell>
          <cell r="V136">
            <v>0.95494216401810217</v>
          </cell>
          <cell r="W136">
            <v>4.0838252950746043E-2</v>
          </cell>
          <cell r="X136">
            <v>0</v>
          </cell>
          <cell r="Y136">
            <v>0.99578041696884823</v>
          </cell>
          <cell r="Z136">
            <v>2.0722027694528204</v>
          </cell>
          <cell r="AA136">
            <v>0.83453207323963852</v>
          </cell>
          <cell r="AC136">
            <v>3.9025152596613064</v>
          </cell>
        </row>
        <row r="137">
          <cell r="A137" t="str">
            <v>0402</v>
          </cell>
          <cell r="B137" t="str">
            <v>Audubon Park Borough</v>
          </cell>
          <cell r="C137" t="str">
            <v>Camden</v>
          </cell>
          <cell r="D137">
            <v>20700000</v>
          </cell>
          <cell r="E137">
            <v>137066.37</v>
          </cell>
          <cell r="F137">
            <v>8923.64</v>
          </cell>
          <cell r="G137">
            <v>0</v>
          </cell>
          <cell r="H137">
            <v>4166.8900000000003</v>
          </cell>
          <cell r="I137">
            <v>150156.90000000002</v>
          </cell>
          <cell r="J137">
            <v>345795</v>
          </cell>
          <cell r="K137">
            <v>0</v>
          </cell>
          <cell r="L137">
            <v>0</v>
          </cell>
          <cell r="M137">
            <v>345795</v>
          </cell>
          <cell r="N137">
            <v>884000</v>
          </cell>
          <cell r="O137">
            <v>0</v>
          </cell>
          <cell r="P137">
            <v>0</v>
          </cell>
          <cell r="Q137">
            <v>884000</v>
          </cell>
          <cell r="R137">
            <v>1379951.9</v>
          </cell>
          <cell r="S137">
            <v>0.10881314051598467</v>
          </cell>
          <cell r="T137">
            <v>0.25058482110861979</v>
          </cell>
          <cell r="U137">
            <v>0.64060203837539564</v>
          </cell>
          <cell r="V137">
            <v>4.2705314009661839</v>
          </cell>
          <cell r="W137">
            <v>0</v>
          </cell>
          <cell r="X137">
            <v>0</v>
          </cell>
          <cell r="Y137">
            <v>4.2705314009661839</v>
          </cell>
          <cell r="Z137">
            <v>1.6705072463768116</v>
          </cell>
          <cell r="AA137">
            <v>0.72539565217391322</v>
          </cell>
          <cell r="AC137">
            <v>6.666434299516907</v>
          </cell>
        </row>
        <row r="138">
          <cell r="A138" t="str">
            <v>0403</v>
          </cell>
          <cell r="B138" t="str">
            <v>Barrington Borough</v>
          </cell>
          <cell r="C138" t="str">
            <v>Camden</v>
          </cell>
          <cell r="D138">
            <v>494723876</v>
          </cell>
          <cell r="E138">
            <v>4282821.0999999996</v>
          </cell>
          <cell r="F138">
            <v>278823.03000000003</v>
          </cell>
          <cell r="G138">
            <v>0</v>
          </cell>
          <cell r="H138">
            <v>130209.61</v>
          </cell>
          <cell r="I138">
            <v>4691853.74</v>
          </cell>
          <cell r="J138">
            <v>11719092</v>
          </cell>
          <cell r="K138">
            <v>0</v>
          </cell>
          <cell r="L138">
            <v>0</v>
          </cell>
          <cell r="M138">
            <v>11719092</v>
          </cell>
          <cell r="N138">
            <v>6458104.1900000004</v>
          </cell>
          <cell r="O138">
            <v>0</v>
          </cell>
          <cell r="P138">
            <v>0</v>
          </cell>
          <cell r="Q138">
            <v>6458104.1900000004</v>
          </cell>
          <cell r="R138">
            <v>22869049.93</v>
          </cell>
          <cell r="S138">
            <v>0.20516172531702545</v>
          </cell>
          <cell r="T138">
            <v>0.51244332562441519</v>
          </cell>
          <cell r="U138">
            <v>0.28239494905855939</v>
          </cell>
          <cell r="V138">
            <v>1.3053956971342939</v>
          </cell>
          <cell r="W138">
            <v>0</v>
          </cell>
          <cell r="X138">
            <v>0</v>
          </cell>
          <cell r="Y138">
            <v>1.3053956971342939</v>
          </cell>
          <cell r="Z138">
            <v>2.3688147203956658</v>
          </cell>
          <cell r="AA138">
            <v>0.94837827071034675</v>
          </cell>
          <cell r="AC138">
            <v>4.622588688240306</v>
          </cell>
        </row>
        <row r="139">
          <cell r="A139" t="str">
            <v>0404</v>
          </cell>
          <cell r="B139" t="str">
            <v>Bellmawr Borough</v>
          </cell>
          <cell r="C139" t="str">
            <v>Camden</v>
          </cell>
          <cell r="D139">
            <v>814458600</v>
          </cell>
          <cell r="E139">
            <v>6201906.3500000006</v>
          </cell>
          <cell r="F139">
            <v>403889.28</v>
          </cell>
          <cell r="G139">
            <v>0</v>
          </cell>
          <cell r="H139">
            <v>187779.15</v>
          </cell>
          <cell r="I139">
            <v>6793574.7800000012</v>
          </cell>
          <cell r="J139">
            <v>10110130</v>
          </cell>
          <cell r="K139">
            <v>4039738</v>
          </cell>
          <cell r="L139">
            <v>0</v>
          </cell>
          <cell r="M139">
            <v>14149868</v>
          </cell>
          <cell r="N139">
            <v>9805511.5500000007</v>
          </cell>
          <cell r="O139">
            <v>0</v>
          </cell>
          <cell r="P139">
            <v>0</v>
          </cell>
          <cell r="Q139">
            <v>9805511.5500000007</v>
          </cell>
          <cell r="R139">
            <v>30748954.330000002</v>
          </cell>
          <cell r="S139">
            <v>0.22093677420997362</v>
          </cell>
          <cell r="T139">
            <v>0.4601739574016922</v>
          </cell>
          <cell r="U139">
            <v>0.31888926838833415</v>
          </cell>
          <cell r="V139">
            <v>1.2039300155956363</v>
          </cell>
          <cell r="W139">
            <v>0</v>
          </cell>
          <cell r="X139">
            <v>0</v>
          </cell>
          <cell r="Y139">
            <v>1.2039300155956363</v>
          </cell>
          <cell r="Z139">
            <v>1.7373342242319008</v>
          </cell>
          <cell r="AA139">
            <v>0.83412156001545079</v>
          </cell>
          <cell r="AC139">
            <v>3.7753857998429883</v>
          </cell>
        </row>
        <row r="140">
          <cell r="A140" t="str">
            <v>0405</v>
          </cell>
          <cell r="B140" t="str">
            <v>Berlin Borough</v>
          </cell>
          <cell r="C140" t="str">
            <v>Camden</v>
          </cell>
          <cell r="D140">
            <v>795350885</v>
          </cell>
          <cell r="E140">
            <v>6117874.5300000003</v>
          </cell>
          <cell r="F140">
            <v>0</v>
          </cell>
          <cell r="G140">
            <v>0</v>
          </cell>
          <cell r="H140">
            <v>185994.29</v>
          </cell>
          <cell r="I140">
            <v>6303868.8200000003</v>
          </cell>
          <cell r="J140">
            <v>8672044</v>
          </cell>
          <cell r="K140">
            <v>5060871</v>
          </cell>
          <cell r="L140">
            <v>0</v>
          </cell>
          <cell r="M140">
            <v>13732915</v>
          </cell>
          <cell r="N140">
            <v>6425373.8399999999</v>
          </cell>
          <cell r="O140">
            <v>119302.64</v>
          </cell>
          <cell r="P140">
            <v>300453</v>
          </cell>
          <cell r="Q140">
            <v>6845129.4799999995</v>
          </cell>
          <cell r="R140">
            <v>26881913.300000001</v>
          </cell>
          <cell r="S140">
            <v>0.2345022376067257</v>
          </cell>
          <cell r="T140">
            <v>0.51086077269656249</v>
          </cell>
          <cell r="U140">
            <v>0.25463698969671178</v>
          </cell>
          <cell r="V140">
            <v>0.80786656068157892</v>
          </cell>
          <cell r="W140">
            <v>3.7776157123405978E-2</v>
          </cell>
          <cell r="X140">
            <v>1.5000000911547361E-2</v>
          </cell>
          <cell r="Y140">
            <v>0.86064271871653208</v>
          </cell>
          <cell r="Z140">
            <v>1.7266486099402529</v>
          </cell>
          <cell r="AA140">
            <v>0.79258965305608486</v>
          </cell>
          <cell r="AC140">
            <v>3.3798809817128705</v>
          </cell>
        </row>
        <row r="141">
          <cell r="A141" t="str">
            <v>0406</v>
          </cell>
          <cell r="B141" t="str">
            <v>Berlin Township</v>
          </cell>
          <cell r="C141" t="str">
            <v>Camden</v>
          </cell>
          <cell r="D141">
            <v>640896380</v>
          </cell>
          <cell r="E141">
            <v>5211562.7700000005</v>
          </cell>
          <cell r="F141">
            <v>339293.65</v>
          </cell>
          <cell r="G141">
            <v>0</v>
          </cell>
          <cell r="H141">
            <v>158437.16</v>
          </cell>
          <cell r="I141">
            <v>5709293.580000001</v>
          </cell>
          <cell r="J141">
            <v>10496435</v>
          </cell>
          <cell r="K141">
            <v>0</v>
          </cell>
          <cell r="L141">
            <v>0</v>
          </cell>
          <cell r="M141">
            <v>10496435</v>
          </cell>
          <cell r="N141">
            <v>8112361.8099999996</v>
          </cell>
          <cell r="O141">
            <v>256792</v>
          </cell>
          <cell r="P141">
            <v>0</v>
          </cell>
          <cell r="Q141">
            <v>8369153.8099999996</v>
          </cell>
          <cell r="R141">
            <v>24574882.389999997</v>
          </cell>
          <cell r="S141">
            <v>0.2323223155006115</v>
          </cell>
          <cell r="T141">
            <v>0.4271204571164583</v>
          </cell>
          <cell r="U141">
            <v>0.34055722738293032</v>
          </cell>
          <cell r="V141">
            <v>1.2657836840957035</v>
          </cell>
          <cell r="W141">
            <v>0</v>
          </cell>
          <cell r="X141">
            <v>4.0067631525707789E-2</v>
          </cell>
          <cell r="Y141">
            <v>1.3058513156214113</v>
          </cell>
          <cell r="Z141">
            <v>1.6377741125640313</v>
          </cell>
          <cell r="AA141">
            <v>0.89082943174058815</v>
          </cell>
          <cell r="AC141">
            <v>3.83445485992603</v>
          </cell>
        </row>
        <row r="142">
          <cell r="A142" t="str">
            <v>0407</v>
          </cell>
          <cell r="B142" t="str">
            <v>Brooklawn Borough</v>
          </cell>
          <cell r="C142" t="str">
            <v>Camden</v>
          </cell>
          <cell r="D142">
            <v>120051500</v>
          </cell>
          <cell r="E142">
            <v>995987.7</v>
          </cell>
          <cell r="F142">
            <v>64843.13</v>
          </cell>
          <cell r="G142">
            <v>0</v>
          </cell>
          <cell r="H142">
            <v>30278.75</v>
          </cell>
          <cell r="I142">
            <v>1091109.5799999998</v>
          </cell>
          <cell r="J142">
            <v>1554520</v>
          </cell>
          <cell r="K142">
            <v>0</v>
          </cell>
          <cell r="L142">
            <v>0</v>
          </cell>
          <cell r="M142">
            <v>1554520</v>
          </cell>
          <cell r="N142">
            <v>2297483.41</v>
          </cell>
          <cell r="O142">
            <v>0</v>
          </cell>
          <cell r="P142">
            <v>0</v>
          </cell>
          <cell r="Q142">
            <v>2297483.41</v>
          </cell>
          <cell r="R142">
            <v>4943112.99</v>
          </cell>
          <cell r="S142">
            <v>0.22073328734490444</v>
          </cell>
          <cell r="T142">
            <v>0.31448198799922639</v>
          </cell>
          <cell r="U142">
            <v>0.46478472465586912</v>
          </cell>
          <cell r="V142">
            <v>1.9137481914011905</v>
          </cell>
          <cell r="W142">
            <v>0</v>
          </cell>
          <cell r="X142">
            <v>0</v>
          </cell>
          <cell r="Y142">
            <v>1.9137481914011905</v>
          </cell>
          <cell r="Z142">
            <v>1.2948776150235524</v>
          </cell>
          <cell r="AA142">
            <v>0.90886792751444168</v>
          </cell>
          <cell r="AC142">
            <v>4.1174937339391846</v>
          </cell>
        </row>
        <row r="143">
          <cell r="A143" t="str">
            <v>0408</v>
          </cell>
          <cell r="B143" t="str">
            <v>Camden City</v>
          </cell>
          <cell r="C143" t="str">
            <v>Camden</v>
          </cell>
          <cell r="D143">
            <v>1734341564</v>
          </cell>
          <cell r="E143">
            <v>14476362.58</v>
          </cell>
          <cell r="F143">
            <v>942469.3</v>
          </cell>
          <cell r="G143">
            <v>0</v>
          </cell>
          <cell r="H143">
            <v>440110.15</v>
          </cell>
          <cell r="I143">
            <v>15858942.030000001</v>
          </cell>
          <cell r="J143">
            <v>13868468</v>
          </cell>
          <cell r="K143">
            <v>0</v>
          </cell>
          <cell r="L143">
            <v>0</v>
          </cell>
          <cell r="M143">
            <v>13868468</v>
          </cell>
          <cell r="N143">
            <v>29663493.789999999</v>
          </cell>
          <cell r="O143">
            <v>0</v>
          </cell>
          <cell r="P143">
            <v>0</v>
          </cell>
          <cell r="Q143">
            <v>29663493.789999999</v>
          </cell>
          <cell r="R143">
            <v>59390903.819999993</v>
          </cell>
          <cell r="S143">
            <v>0.26702644698024403</v>
          </cell>
          <cell r="T143">
            <v>0.23351165090923853</v>
          </cell>
          <cell r="U143">
            <v>0.49946190211051755</v>
          </cell>
          <cell r="V143">
            <v>1.7103605429132183</v>
          </cell>
          <cell r="W143">
            <v>0</v>
          </cell>
          <cell r="X143">
            <v>0</v>
          </cell>
          <cell r="Y143">
            <v>1.7103605429132183</v>
          </cell>
          <cell r="Z143">
            <v>0.79963879594827036</v>
          </cell>
          <cell r="AA143">
            <v>0.91440707869698512</v>
          </cell>
          <cell r="AC143">
            <v>3.4244064175584734</v>
          </cell>
        </row>
        <row r="144">
          <cell r="A144" t="str">
            <v>0409</v>
          </cell>
          <cell r="B144" t="str">
            <v>Cherry Hill Township</v>
          </cell>
          <cell r="C144" t="str">
            <v>Camden</v>
          </cell>
          <cell r="D144">
            <v>8043351361</v>
          </cell>
          <cell r="E144">
            <v>70468643.230000004</v>
          </cell>
          <cell r="F144">
            <v>0</v>
          </cell>
          <cell r="G144">
            <v>0</v>
          </cell>
          <cell r="H144">
            <v>2141906.84</v>
          </cell>
          <cell r="I144">
            <v>72610550.070000008</v>
          </cell>
          <cell r="J144">
            <v>193280659</v>
          </cell>
          <cell r="K144">
            <v>0</v>
          </cell>
          <cell r="L144">
            <v>0</v>
          </cell>
          <cell r="M144">
            <v>193280659</v>
          </cell>
          <cell r="N144">
            <v>43189670.799999997</v>
          </cell>
          <cell r="O144">
            <v>804335.14</v>
          </cell>
          <cell r="P144">
            <v>3547234</v>
          </cell>
          <cell r="Q144">
            <v>47541239.939999998</v>
          </cell>
          <cell r="R144">
            <v>313432449.00999999</v>
          </cell>
          <cell r="S144">
            <v>0.2316625170729639</v>
          </cell>
          <cell r="T144">
            <v>0.61665810164356472</v>
          </cell>
          <cell r="U144">
            <v>0.15167938128347142</v>
          </cell>
          <cell r="V144">
            <v>0.53696113549651514</v>
          </cell>
          <cell r="W144">
            <v>4.4101442804047611E-2</v>
          </cell>
          <cell r="X144">
            <v>1.0000000048487253E-2</v>
          </cell>
          <cell r="Y144">
            <v>0.59106257834904996</v>
          </cell>
          <cell r="Z144">
            <v>2.4029866448103312</v>
          </cell>
          <cell r="AA144">
            <v>0.90273999992178144</v>
          </cell>
          <cell r="AC144">
            <v>3.8967892230811625</v>
          </cell>
        </row>
        <row r="145">
          <cell r="A145" t="str">
            <v>0410</v>
          </cell>
          <cell r="B145" t="str">
            <v>Chesilhurst Borough</v>
          </cell>
          <cell r="C145" t="str">
            <v>Camden</v>
          </cell>
          <cell r="D145">
            <v>89339600</v>
          </cell>
          <cell r="E145">
            <v>674436.31</v>
          </cell>
          <cell r="F145">
            <v>43908.83</v>
          </cell>
          <cell r="G145">
            <v>0</v>
          </cell>
          <cell r="H145">
            <v>20503.240000000002</v>
          </cell>
          <cell r="I145">
            <v>738848.38</v>
          </cell>
          <cell r="J145">
            <v>925663</v>
          </cell>
          <cell r="K145">
            <v>0</v>
          </cell>
          <cell r="L145">
            <v>0</v>
          </cell>
          <cell r="M145">
            <v>925663</v>
          </cell>
          <cell r="N145">
            <v>1771084.88</v>
          </cell>
          <cell r="O145">
            <v>0</v>
          </cell>
          <cell r="P145">
            <v>0</v>
          </cell>
          <cell r="Q145">
            <v>1771084.88</v>
          </cell>
          <cell r="R145">
            <v>3435596.2600000002</v>
          </cell>
          <cell r="S145">
            <v>0.21505681229260623</v>
          </cell>
          <cell r="T145">
            <v>0.26943299792741071</v>
          </cell>
          <cell r="U145">
            <v>0.51551018977998297</v>
          </cell>
          <cell r="V145">
            <v>1.9824186363046175</v>
          </cell>
          <cell r="W145">
            <v>0</v>
          </cell>
          <cell r="X145">
            <v>0</v>
          </cell>
          <cell r="Y145">
            <v>1.9824186363046175</v>
          </cell>
          <cell r="Z145">
            <v>1.0361172425217933</v>
          </cell>
          <cell r="AA145">
            <v>0.82701106788031287</v>
          </cell>
          <cell r="AC145">
            <v>3.8455469467067238</v>
          </cell>
        </row>
        <row r="146">
          <cell r="A146" t="str">
            <v>0411</v>
          </cell>
          <cell r="B146" t="str">
            <v>Clementon Borough</v>
          </cell>
          <cell r="C146" t="str">
            <v>Camden</v>
          </cell>
          <cell r="D146">
            <v>257039811</v>
          </cell>
          <cell r="E146">
            <v>2080488.9400000002</v>
          </cell>
          <cell r="F146">
            <v>135447.03</v>
          </cell>
          <cell r="G146">
            <v>0</v>
          </cell>
          <cell r="H146">
            <v>63251.3</v>
          </cell>
          <cell r="I146">
            <v>2279187.27</v>
          </cell>
          <cell r="J146">
            <v>4502490</v>
          </cell>
          <cell r="K146">
            <v>0</v>
          </cell>
          <cell r="L146">
            <v>0</v>
          </cell>
          <cell r="M146">
            <v>4502490</v>
          </cell>
          <cell r="N146">
            <v>4557514.13</v>
          </cell>
          <cell r="O146">
            <v>51408</v>
          </cell>
          <cell r="P146">
            <v>0</v>
          </cell>
          <cell r="Q146">
            <v>4608922.13</v>
          </cell>
          <cell r="R146">
            <v>11390599.399999999</v>
          </cell>
          <cell r="S146">
            <v>0.20009370797466552</v>
          </cell>
          <cell r="T146">
            <v>0.39528121759773244</v>
          </cell>
          <cell r="U146">
            <v>0.40462507442760215</v>
          </cell>
          <cell r="V146">
            <v>1.7730771401788807</v>
          </cell>
          <cell r="W146">
            <v>0</v>
          </cell>
          <cell r="X146">
            <v>2.0000014705893167E-2</v>
          </cell>
          <cell r="Y146">
            <v>1.7930771548847739</v>
          </cell>
          <cell r="Z146">
            <v>1.7516702889265663</v>
          </cell>
          <cell r="AA146">
            <v>0.88670593910450712</v>
          </cell>
          <cell r="AC146">
            <v>4.4314533829158469</v>
          </cell>
        </row>
        <row r="147">
          <cell r="A147" t="str">
            <v>0412</v>
          </cell>
          <cell r="B147" t="str">
            <v>Collingswood Borough</v>
          </cell>
          <cell r="C147" t="str">
            <v>Camden</v>
          </cell>
          <cell r="D147">
            <v>1076079400</v>
          </cell>
          <cell r="E147">
            <v>9080845.9600000009</v>
          </cell>
          <cell r="F147">
            <v>0</v>
          </cell>
          <cell r="G147">
            <v>0</v>
          </cell>
          <cell r="H147">
            <v>276107.11</v>
          </cell>
          <cell r="I147">
            <v>9356953.0700000003</v>
          </cell>
          <cell r="J147">
            <v>19263522</v>
          </cell>
          <cell r="K147">
            <v>0</v>
          </cell>
          <cell r="L147">
            <v>0</v>
          </cell>
          <cell r="M147">
            <v>19263522</v>
          </cell>
          <cell r="N147">
            <v>12046690</v>
          </cell>
          <cell r="O147">
            <v>0</v>
          </cell>
          <cell r="P147">
            <v>458983</v>
          </cell>
          <cell r="Q147">
            <v>12505673</v>
          </cell>
          <cell r="R147">
            <v>41126148.07</v>
          </cell>
          <cell r="S147">
            <v>0.22751834317363534</v>
          </cell>
          <cell r="T147">
            <v>0.46840083265789789</v>
          </cell>
          <cell r="U147">
            <v>0.30408082416846677</v>
          </cell>
          <cell r="V147">
            <v>1.1194982452038391</v>
          </cell>
          <cell r="W147">
            <v>4.2653265177272234E-2</v>
          </cell>
          <cell r="X147">
            <v>0</v>
          </cell>
          <cell r="Y147">
            <v>1.1621515103811113</v>
          </cell>
          <cell r="Z147">
            <v>1.7901580496755165</v>
          </cell>
          <cell r="AA147">
            <v>0.86954113887878548</v>
          </cell>
          <cell r="AC147">
            <v>3.8218506989354131</v>
          </cell>
        </row>
        <row r="148">
          <cell r="A148" t="str">
            <v>0413</v>
          </cell>
          <cell r="B148" t="str">
            <v>Gibbsboro Borough</v>
          </cell>
          <cell r="C148" t="str">
            <v>Camden</v>
          </cell>
          <cell r="D148">
            <v>229451900</v>
          </cell>
          <cell r="E148">
            <v>1828942.01</v>
          </cell>
          <cell r="F148">
            <v>119072.02</v>
          </cell>
          <cell r="G148">
            <v>0</v>
          </cell>
          <cell r="H148">
            <v>55601.55</v>
          </cell>
          <cell r="I148">
            <v>2003615.58</v>
          </cell>
          <cell r="J148">
            <v>3748476</v>
          </cell>
          <cell r="K148">
            <v>1528302</v>
          </cell>
          <cell r="L148">
            <v>0</v>
          </cell>
          <cell r="M148">
            <v>5276778</v>
          </cell>
          <cell r="N148">
            <v>2436080.4500000002</v>
          </cell>
          <cell r="O148">
            <v>55585.06</v>
          </cell>
          <cell r="P148">
            <v>0</v>
          </cell>
          <cell r="Q148">
            <v>2491665.5100000002</v>
          </cell>
          <cell r="R148">
            <v>9772059.0899999999</v>
          </cell>
          <cell r="S148">
            <v>0.20503514781755175</v>
          </cell>
          <cell r="T148">
            <v>0.53998629678773258</v>
          </cell>
          <cell r="U148">
            <v>0.2549785553947157</v>
          </cell>
          <cell r="V148">
            <v>1.0616954795318758</v>
          </cell>
          <cell r="W148">
            <v>0</v>
          </cell>
          <cell r="X148">
            <v>2.4225146969800642E-2</v>
          </cell>
          <cell r="Y148">
            <v>1.0859206265016765</v>
          </cell>
          <cell r="Z148">
            <v>2.299731664893601</v>
          </cell>
          <cell r="AA148">
            <v>0.87321812545461608</v>
          </cell>
          <cell r="AC148">
            <v>4.2588704168498932</v>
          </cell>
        </row>
        <row r="149">
          <cell r="A149" t="str">
            <v>0414</v>
          </cell>
          <cell r="B149" t="str">
            <v>Gloucester City City</v>
          </cell>
          <cell r="C149" t="str">
            <v>Camden</v>
          </cell>
          <cell r="D149">
            <v>522198950</v>
          </cell>
          <cell r="E149">
            <v>4363609.6500000004</v>
          </cell>
          <cell r="F149">
            <v>0</v>
          </cell>
          <cell r="G149">
            <v>0</v>
          </cell>
          <cell r="H149">
            <v>132660.82</v>
          </cell>
          <cell r="I149">
            <v>4496270.4700000007</v>
          </cell>
          <cell r="J149">
            <v>6724337</v>
          </cell>
          <cell r="K149">
            <v>0</v>
          </cell>
          <cell r="L149">
            <v>0</v>
          </cell>
          <cell r="M149">
            <v>6724337</v>
          </cell>
          <cell r="N149">
            <v>14690502.439999999</v>
          </cell>
          <cell r="O149">
            <v>0</v>
          </cell>
          <cell r="P149">
            <v>217568.41</v>
          </cell>
          <cell r="Q149">
            <v>14908070.85</v>
          </cell>
          <cell r="R149">
            <v>26128678.32</v>
          </cell>
          <cell r="S149">
            <v>0.17208181810552448</v>
          </cell>
          <cell r="T149">
            <v>0.25735465520477196</v>
          </cell>
          <cell r="U149">
            <v>0.57056352668970356</v>
          </cell>
          <cell r="V149">
            <v>2.8132003022985779</v>
          </cell>
          <cell r="W149">
            <v>4.1663892660067585E-2</v>
          </cell>
          <cell r="X149">
            <v>0</v>
          </cell>
          <cell r="Y149">
            <v>2.8548641949586453</v>
          </cell>
          <cell r="Z149">
            <v>1.2876963846825045</v>
          </cell>
          <cell r="AA149">
            <v>0.86102633297137054</v>
          </cell>
          <cell r="AC149">
            <v>5.0035869126125201</v>
          </cell>
        </row>
        <row r="150">
          <cell r="A150" t="str">
            <v>0415</v>
          </cell>
          <cell r="B150" t="str">
            <v>Gloucester Township</v>
          </cell>
          <cell r="C150" t="str">
            <v>Camden</v>
          </cell>
          <cell r="D150">
            <v>4551672180</v>
          </cell>
          <cell r="E150">
            <v>37414072.579999998</v>
          </cell>
          <cell r="F150">
            <v>2435810.27</v>
          </cell>
          <cell r="G150">
            <v>0</v>
          </cell>
          <cell r="H150">
            <v>1137114.18</v>
          </cell>
          <cell r="I150">
            <v>40986997.030000001</v>
          </cell>
          <cell r="J150">
            <v>53831761</v>
          </cell>
          <cell r="K150">
            <v>27830222</v>
          </cell>
          <cell r="L150">
            <v>0</v>
          </cell>
          <cell r="M150">
            <v>81661983</v>
          </cell>
          <cell r="N150">
            <v>57990893.740000002</v>
          </cell>
          <cell r="O150">
            <v>910361.8</v>
          </cell>
          <cell r="P150">
            <v>0</v>
          </cell>
          <cell r="Q150">
            <v>58901255.539999999</v>
          </cell>
          <cell r="R150">
            <v>181550235.56999999</v>
          </cell>
          <cell r="S150">
            <v>0.22576118891455099</v>
          </cell>
          <cell r="T150">
            <v>0.44980378430031692</v>
          </cell>
          <cell r="U150">
            <v>0.32443502678513214</v>
          </cell>
          <cell r="V150">
            <v>1.274056905829277</v>
          </cell>
          <cell r="W150">
            <v>0</v>
          </cell>
          <cell r="X150">
            <v>2.0000601185650415E-2</v>
          </cell>
          <cell r="Y150">
            <v>1.2940575070149274</v>
          </cell>
          <cell r="Z150">
            <v>1.7941095002144902</v>
          </cell>
          <cell r="AA150">
            <v>0.90048218345109377</v>
          </cell>
          <cell r="AC150">
            <v>3.9886491906805115</v>
          </cell>
        </row>
        <row r="151">
          <cell r="A151" t="str">
            <v>0416</v>
          </cell>
          <cell r="B151" t="str">
            <v>Haddon Township</v>
          </cell>
          <cell r="C151" t="str">
            <v>Camden</v>
          </cell>
          <cell r="D151">
            <v>1302410917</v>
          </cell>
          <cell r="E151">
            <v>11343306.4</v>
          </cell>
          <cell r="F151">
            <v>738490.84</v>
          </cell>
          <cell r="G151">
            <v>0</v>
          </cell>
          <cell r="H151">
            <v>344900.44</v>
          </cell>
          <cell r="I151">
            <v>12426697.68</v>
          </cell>
          <cell r="J151">
            <v>27546541</v>
          </cell>
          <cell r="K151">
            <v>0</v>
          </cell>
          <cell r="L151">
            <v>0</v>
          </cell>
          <cell r="M151">
            <v>27546541</v>
          </cell>
          <cell r="N151">
            <v>9799000</v>
          </cell>
          <cell r="O151">
            <v>0</v>
          </cell>
          <cell r="P151">
            <v>0</v>
          </cell>
          <cell r="Q151">
            <v>9799000</v>
          </cell>
          <cell r="R151">
            <v>49772238.68</v>
          </cell>
          <cell r="S151">
            <v>0.2496712627272967</v>
          </cell>
          <cell r="T151">
            <v>0.55345191879161015</v>
          </cell>
          <cell r="U151">
            <v>0.19687681848109309</v>
          </cell>
          <cell r="V151">
            <v>0.75237391456846947</v>
          </cell>
          <cell r="W151">
            <v>0</v>
          </cell>
          <cell r="X151">
            <v>0</v>
          </cell>
          <cell r="Y151">
            <v>0.75237391456846947</v>
          </cell>
          <cell r="Z151">
            <v>2.1150422374722768</v>
          </cell>
          <cell r="AA151">
            <v>0.95413033765287447</v>
          </cell>
          <cell r="AC151">
            <v>3.8215464896936209</v>
          </cell>
        </row>
        <row r="152">
          <cell r="A152" t="str">
            <v>0417</v>
          </cell>
          <cell r="B152" t="str">
            <v>Haddonfield Borough</v>
          </cell>
          <cell r="C152" t="str">
            <v>Camden</v>
          </cell>
          <cell r="D152">
            <v>2378638444</v>
          </cell>
          <cell r="E152">
            <v>18109632.199999999</v>
          </cell>
          <cell r="F152">
            <v>0</v>
          </cell>
          <cell r="G152">
            <v>0</v>
          </cell>
          <cell r="H152">
            <v>550585.77</v>
          </cell>
          <cell r="I152">
            <v>18660217.969999999</v>
          </cell>
          <cell r="J152">
            <v>42906217</v>
          </cell>
          <cell r="K152">
            <v>0</v>
          </cell>
          <cell r="L152">
            <v>0</v>
          </cell>
          <cell r="M152">
            <v>42906217</v>
          </cell>
          <cell r="N152">
            <v>13092943.359999999</v>
          </cell>
          <cell r="O152">
            <v>237863</v>
          </cell>
          <cell r="P152">
            <v>910118</v>
          </cell>
          <cell r="Q152">
            <v>14240924.359999999</v>
          </cell>
          <cell r="R152">
            <v>75807359.329999998</v>
          </cell>
          <cell r="S152">
            <v>0.2461531193662804</v>
          </cell>
          <cell r="T152">
            <v>0.56599012786111247</v>
          </cell>
          <cell r="U152">
            <v>0.18785675277260711</v>
          </cell>
          <cell r="V152">
            <v>0.55043856677866754</v>
          </cell>
          <cell r="W152">
            <v>3.8262141196604663E-2</v>
          </cell>
          <cell r="X152">
            <v>9.9999645006998792E-3</v>
          </cell>
          <cell r="Y152">
            <v>0.59870067247597214</v>
          </cell>
          <cell r="Z152">
            <v>1.8038141571380406</v>
          </cell>
          <cell r="AA152">
            <v>0.7844915656294672</v>
          </cell>
          <cell r="AC152">
            <v>3.1870063952434795</v>
          </cell>
        </row>
        <row r="153">
          <cell r="A153" t="str">
            <v>0418</v>
          </cell>
          <cell r="B153" t="str">
            <v>Haddon Heights Borough</v>
          </cell>
          <cell r="C153" t="str">
            <v>Camden</v>
          </cell>
          <cell r="D153">
            <v>851618800</v>
          </cell>
          <cell r="E153">
            <v>6046236.5600000005</v>
          </cell>
          <cell r="F153">
            <v>0</v>
          </cell>
          <cell r="G153">
            <v>0</v>
          </cell>
          <cell r="H153">
            <v>183811.48</v>
          </cell>
          <cell r="I153">
            <v>6230048.040000001</v>
          </cell>
          <cell r="J153">
            <v>15736612</v>
          </cell>
          <cell r="K153">
            <v>0</v>
          </cell>
          <cell r="L153">
            <v>0</v>
          </cell>
          <cell r="M153">
            <v>15736612</v>
          </cell>
          <cell r="N153">
            <v>6712255.7800000003</v>
          </cell>
          <cell r="O153">
            <v>0</v>
          </cell>
          <cell r="P153">
            <v>303661</v>
          </cell>
          <cell r="Q153">
            <v>7015916.7800000003</v>
          </cell>
          <cell r="R153">
            <v>28982576.82</v>
          </cell>
          <cell r="S153">
            <v>0.21495838961085176</v>
          </cell>
          <cell r="T153">
            <v>0.54296800790813882</v>
          </cell>
          <cell r="U153">
            <v>0.24207360248100948</v>
          </cell>
          <cell r="V153">
            <v>0.78817609240190567</v>
          </cell>
          <cell r="W153">
            <v>3.5656915981657523E-2</v>
          </cell>
          <cell r="X153">
            <v>0</v>
          </cell>
          <cell r="Y153">
            <v>0.8238330083835631</v>
          </cell>
          <cell r="Z153">
            <v>1.8478469474840151</v>
          </cell>
          <cell r="AA153">
            <v>0.73155360590912288</v>
          </cell>
          <cell r="AC153">
            <v>3.4032335617767009</v>
          </cell>
        </row>
        <row r="154">
          <cell r="A154" t="str">
            <v>0419</v>
          </cell>
          <cell r="B154" t="str">
            <v>Hi-nella Borough</v>
          </cell>
          <cell r="C154" t="str">
            <v>Camden</v>
          </cell>
          <cell r="D154">
            <v>38146600</v>
          </cell>
          <cell r="E154">
            <v>294761.84000000003</v>
          </cell>
          <cell r="F154">
            <v>19190.32</v>
          </cell>
          <cell r="G154">
            <v>0</v>
          </cell>
          <cell r="H154">
            <v>8960.92</v>
          </cell>
          <cell r="I154">
            <v>322913.08</v>
          </cell>
          <cell r="J154">
            <v>1183813</v>
          </cell>
          <cell r="K154">
            <v>0</v>
          </cell>
          <cell r="L154">
            <v>0</v>
          </cell>
          <cell r="M154">
            <v>1183813</v>
          </cell>
          <cell r="N154">
            <v>626208.1</v>
          </cell>
          <cell r="O154">
            <v>0</v>
          </cell>
          <cell r="P154">
            <v>0</v>
          </cell>
          <cell r="Q154">
            <v>626208.1</v>
          </cell>
          <cell r="R154">
            <v>2132934.1800000002</v>
          </cell>
          <cell r="S154">
            <v>0.15139383250916819</v>
          </cell>
          <cell r="T154">
            <v>0.55501618901339</v>
          </cell>
          <cell r="U154">
            <v>0.29358997847744178</v>
          </cell>
          <cell r="V154">
            <v>1.6415829982226464</v>
          </cell>
          <cell r="W154">
            <v>0</v>
          </cell>
          <cell r="X154">
            <v>0</v>
          </cell>
          <cell r="Y154">
            <v>1.6415829982226464</v>
          </cell>
          <cell r="Z154">
            <v>3.1033250669784462</v>
          </cell>
          <cell r="AA154">
            <v>0.8465055339139006</v>
          </cell>
          <cell r="AC154">
            <v>5.5914135991149934</v>
          </cell>
        </row>
        <row r="155">
          <cell r="A155" t="str">
            <v>0420</v>
          </cell>
          <cell r="B155" t="str">
            <v>Laurel Springs Borough</v>
          </cell>
          <cell r="C155" t="str">
            <v>Camden</v>
          </cell>
          <cell r="D155">
            <v>116909084</v>
          </cell>
          <cell r="E155">
            <v>912615.49</v>
          </cell>
          <cell r="F155">
            <v>59413.37</v>
          </cell>
          <cell r="G155">
            <v>0</v>
          </cell>
          <cell r="H155">
            <v>27747.61</v>
          </cell>
          <cell r="I155">
            <v>999776.47</v>
          </cell>
          <cell r="J155">
            <v>3064973</v>
          </cell>
          <cell r="K155">
            <v>0</v>
          </cell>
          <cell r="L155">
            <v>0</v>
          </cell>
          <cell r="M155">
            <v>3064973</v>
          </cell>
          <cell r="N155">
            <v>2238000</v>
          </cell>
          <cell r="O155">
            <v>0</v>
          </cell>
          <cell r="P155">
            <v>0</v>
          </cell>
          <cell r="Q155">
            <v>2238000</v>
          </cell>
          <cell r="R155">
            <v>6302749.4700000007</v>
          </cell>
          <cell r="S155">
            <v>0.15862544985466476</v>
          </cell>
          <cell r="T155">
            <v>0.48629142163888034</v>
          </cell>
          <cell r="U155">
            <v>0.35508312850645479</v>
          </cell>
          <cell r="V155">
            <v>1.9143080447024972</v>
          </cell>
          <cell r="W155">
            <v>0</v>
          </cell>
          <cell r="X155">
            <v>0</v>
          </cell>
          <cell r="Y155">
            <v>1.9143080447024972</v>
          </cell>
          <cell r="Z155">
            <v>2.6216722389168665</v>
          </cell>
          <cell r="AA155">
            <v>0.85517432503363044</v>
          </cell>
          <cell r="AC155">
            <v>5.3911546086529949</v>
          </cell>
        </row>
        <row r="156">
          <cell r="A156" t="str">
            <v>0421</v>
          </cell>
          <cell r="B156" t="str">
            <v>Lawnside Borough</v>
          </cell>
          <cell r="C156" t="str">
            <v>Camden</v>
          </cell>
          <cell r="D156">
            <v>210452400</v>
          </cell>
          <cell r="E156">
            <v>1486419.8399999999</v>
          </cell>
          <cell r="F156">
            <v>96771.86</v>
          </cell>
          <cell r="G156">
            <v>0</v>
          </cell>
          <cell r="H156">
            <v>45189.55</v>
          </cell>
          <cell r="I156">
            <v>1628381.25</v>
          </cell>
          <cell r="J156">
            <v>5119391</v>
          </cell>
          <cell r="K156">
            <v>0</v>
          </cell>
          <cell r="L156">
            <v>0</v>
          </cell>
          <cell r="M156">
            <v>5119391</v>
          </cell>
          <cell r="N156">
            <v>2752000</v>
          </cell>
          <cell r="O156">
            <v>0</v>
          </cell>
          <cell r="P156">
            <v>0</v>
          </cell>
          <cell r="Q156">
            <v>2752000</v>
          </cell>
          <cell r="R156">
            <v>9499772.25</v>
          </cell>
          <cell r="S156">
            <v>0.171412662024608</v>
          </cell>
          <cell r="T156">
            <v>0.53889618248479587</v>
          </cell>
          <cell r="U156">
            <v>0.2896911554905961</v>
          </cell>
          <cell r="V156">
            <v>1.3076591191167219</v>
          </cell>
          <cell r="W156">
            <v>0</v>
          </cell>
          <cell r="X156">
            <v>0</v>
          </cell>
          <cell r="Y156">
            <v>1.3076591191167219</v>
          </cell>
          <cell r="Z156">
            <v>2.4325647985007537</v>
          </cell>
          <cell r="AA156">
            <v>0.77375275834345436</v>
          </cell>
          <cell r="AC156">
            <v>4.5139766759609294</v>
          </cell>
        </row>
        <row r="157">
          <cell r="A157" t="str">
            <v>0422</v>
          </cell>
          <cell r="B157" t="str">
            <v>Lindenwold Borough</v>
          </cell>
          <cell r="C157" t="str">
            <v>Camden</v>
          </cell>
          <cell r="D157">
            <v>630115684</v>
          </cell>
          <cell r="E157">
            <v>5218736.08</v>
          </cell>
          <cell r="F157">
            <v>339835.13</v>
          </cell>
          <cell r="G157">
            <v>0</v>
          </cell>
          <cell r="H157">
            <v>157166.29999999999</v>
          </cell>
          <cell r="I157">
            <v>5715737.5099999998</v>
          </cell>
          <cell r="J157">
            <v>13561154</v>
          </cell>
          <cell r="K157">
            <v>0</v>
          </cell>
          <cell r="L157">
            <v>0</v>
          </cell>
          <cell r="M157">
            <v>13561154</v>
          </cell>
          <cell r="N157">
            <v>10797559.01</v>
          </cell>
          <cell r="O157">
            <v>0</v>
          </cell>
          <cell r="P157">
            <v>0</v>
          </cell>
          <cell r="Q157">
            <v>10797559.01</v>
          </cell>
          <cell r="R157">
            <v>30074450.519999996</v>
          </cell>
          <cell r="S157">
            <v>0.19005293234531223</v>
          </cell>
          <cell r="T157">
            <v>0.45091942713904659</v>
          </cell>
          <cell r="U157">
            <v>0.35902764051564129</v>
          </cell>
          <cell r="V157">
            <v>1.713583598087363</v>
          </cell>
          <cell r="W157">
            <v>0</v>
          </cell>
          <cell r="X157">
            <v>0</v>
          </cell>
          <cell r="Y157">
            <v>1.713583598087363</v>
          </cell>
          <cell r="Z157">
            <v>2.1521689341095658</v>
          </cell>
          <cell r="AA157">
            <v>0.9070933568446139</v>
          </cell>
          <cell r="AC157">
            <v>4.7728458890415419</v>
          </cell>
        </row>
        <row r="158">
          <cell r="A158" t="str">
            <v>0423</v>
          </cell>
          <cell r="B158" t="str">
            <v>Magnolia Borough</v>
          </cell>
          <cell r="C158" t="str">
            <v>Camden</v>
          </cell>
          <cell r="D158">
            <v>265773000</v>
          </cell>
          <cell r="E158">
            <v>2298259.81</v>
          </cell>
          <cell r="F158">
            <v>149622.92000000001</v>
          </cell>
          <cell r="G158">
            <v>0</v>
          </cell>
          <cell r="H158">
            <v>69875.839999999997</v>
          </cell>
          <cell r="I158">
            <v>2517758.5699999998</v>
          </cell>
          <cell r="J158">
            <v>4819133</v>
          </cell>
          <cell r="K158">
            <v>1799452</v>
          </cell>
          <cell r="L158">
            <v>0</v>
          </cell>
          <cell r="M158">
            <v>6618585</v>
          </cell>
          <cell r="N158">
            <v>3310794.99</v>
          </cell>
          <cell r="O158">
            <v>0</v>
          </cell>
          <cell r="P158">
            <v>0</v>
          </cell>
          <cell r="Q158">
            <v>3310794.99</v>
          </cell>
          <cell r="R158">
            <v>12447138.560000001</v>
          </cell>
          <cell r="S158">
            <v>0.20227609404871924</v>
          </cell>
          <cell r="T158">
            <v>0.53173546418687889</v>
          </cell>
          <cell r="U158">
            <v>0.26598844176440178</v>
          </cell>
          <cell r="V158">
            <v>1.2457228499508981</v>
          </cell>
          <cell r="W158">
            <v>0</v>
          </cell>
          <cell r="X158">
            <v>0</v>
          </cell>
          <cell r="Y158">
            <v>1.2457228499508981</v>
          </cell>
          <cell r="Z158">
            <v>2.4903150432888217</v>
          </cell>
          <cell r="AA158">
            <v>0.94733421754655289</v>
          </cell>
          <cell r="AC158">
            <v>4.6833721107862729</v>
          </cell>
        </row>
        <row r="159">
          <cell r="A159" t="str">
            <v>0424</v>
          </cell>
          <cell r="B159" t="str">
            <v>Merchantville Borough</v>
          </cell>
          <cell r="C159" t="str">
            <v>Camden</v>
          </cell>
          <cell r="D159">
            <v>242078800</v>
          </cell>
          <cell r="E159">
            <v>2030376.9100000001</v>
          </cell>
          <cell r="F159">
            <v>132184.54999999999</v>
          </cell>
          <cell r="G159">
            <v>0</v>
          </cell>
          <cell r="H159">
            <v>61728.22</v>
          </cell>
          <cell r="I159">
            <v>2224289.6800000002</v>
          </cell>
          <cell r="J159">
            <v>6105596</v>
          </cell>
          <cell r="K159">
            <v>0</v>
          </cell>
          <cell r="L159">
            <v>0</v>
          </cell>
          <cell r="M159">
            <v>6105596</v>
          </cell>
          <cell r="N159">
            <v>3950634.75</v>
          </cell>
          <cell r="O159">
            <v>0</v>
          </cell>
          <cell r="P159">
            <v>0</v>
          </cell>
          <cell r="Q159">
            <v>3950634.75</v>
          </cell>
          <cell r="R159">
            <v>12280520.430000002</v>
          </cell>
          <cell r="S159">
            <v>0.1811234053702071</v>
          </cell>
          <cell r="T159">
            <v>0.49717730081574396</v>
          </cell>
          <cell r="U159">
            <v>0.32169929381404883</v>
          </cell>
          <cell r="V159">
            <v>1.6319622990530354</v>
          </cell>
          <cell r="W159">
            <v>0</v>
          </cell>
          <cell r="X159">
            <v>0</v>
          </cell>
          <cell r="Y159">
            <v>1.6319622990530354</v>
          </cell>
          <cell r="Z159">
            <v>2.5221522909069276</v>
          </cell>
          <cell r="AA159">
            <v>0.91882877806730712</v>
          </cell>
          <cell r="AC159">
            <v>5.0729433680272713</v>
          </cell>
        </row>
        <row r="160">
          <cell r="A160" t="str">
            <v>0425</v>
          </cell>
          <cell r="B160" t="str">
            <v>Mount Ephraim Borough</v>
          </cell>
          <cell r="C160" t="str">
            <v>Camden</v>
          </cell>
          <cell r="D160">
            <v>279021475</v>
          </cell>
          <cell r="E160">
            <v>2432612.92</v>
          </cell>
          <cell r="F160">
            <v>158372.32</v>
          </cell>
          <cell r="G160">
            <v>0</v>
          </cell>
          <cell r="H160">
            <v>73955.67</v>
          </cell>
          <cell r="I160">
            <v>2664940.9099999997</v>
          </cell>
          <cell r="J160">
            <v>7090693</v>
          </cell>
          <cell r="K160">
            <v>0</v>
          </cell>
          <cell r="L160">
            <v>0</v>
          </cell>
          <cell r="M160">
            <v>7090693</v>
          </cell>
          <cell r="N160">
            <v>4629379.4000000004</v>
          </cell>
          <cell r="O160">
            <v>0</v>
          </cell>
          <cell r="P160">
            <v>0</v>
          </cell>
          <cell r="Q160">
            <v>4629379.4000000004</v>
          </cell>
          <cell r="R160">
            <v>14385013.310000001</v>
          </cell>
          <cell r="S160">
            <v>0.18525814697351847</v>
          </cell>
          <cell r="T160">
            <v>0.49292224116822869</v>
          </cell>
          <cell r="U160">
            <v>0.32181961185825281</v>
          </cell>
          <cell r="V160">
            <v>1.6591480637825458</v>
          </cell>
          <cell r="W160">
            <v>0</v>
          </cell>
          <cell r="X160">
            <v>0</v>
          </cell>
          <cell r="Y160">
            <v>1.6591480637825458</v>
          </cell>
          <cell r="Z160">
            <v>2.5412714200582589</v>
          </cell>
          <cell r="AA160">
            <v>0.95510243790374905</v>
          </cell>
          <cell r="AC160">
            <v>5.1555219217445538</v>
          </cell>
        </row>
        <row r="161">
          <cell r="A161" t="str">
            <v>0426</v>
          </cell>
          <cell r="B161" t="str">
            <v>Oaklyn Borough</v>
          </cell>
          <cell r="C161" t="str">
            <v>Camden</v>
          </cell>
          <cell r="D161">
            <v>253502700</v>
          </cell>
          <cell r="E161">
            <v>2265107.37</v>
          </cell>
          <cell r="F161">
            <v>147465.88</v>
          </cell>
          <cell r="G161">
            <v>0</v>
          </cell>
          <cell r="H161">
            <v>68866.39</v>
          </cell>
          <cell r="I161">
            <v>2481439.64</v>
          </cell>
          <cell r="J161">
            <v>6139131</v>
          </cell>
          <cell r="K161">
            <v>0</v>
          </cell>
          <cell r="L161">
            <v>0</v>
          </cell>
          <cell r="M161">
            <v>6139131</v>
          </cell>
          <cell r="N161">
            <v>4299484.43</v>
          </cell>
          <cell r="O161">
            <v>0</v>
          </cell>
          <cell r="P161">
            <v>0</v>
          </cell>
          <cell r="Q161">
            <v>4299484.43</v>
          </cell>
          <cell r="R161">
            <v>12920055.07</v>
          </cell>
          <cell r="S161">
            <v>0.19206107300284131</v>
          </cell>
          <cell r="T161">
            <v>0.47516291275374573</v>
          </cell>
          <cell r="U161">
            <v>0.33277601424341297</v>
          </cell>
          <cell r="V161">
            <v>1.6960310205769009</v>
          </cell>
          <cell r="W161">
            <v>0</v>
          </cell>
          <cell r="X161">
            <v>0</v>
          </cell>
          <cell r="Y161">
            <v>1.6960310205769009</v>
          </cell>
          <cell r="Z161">
            <v>2.4217221355038823</v>
          </cell>
          <cell r="AA161">
            <v>0.97886122711908008</v>
          </cell>
          <cell r="AC161">
            <v>5.0966143831998636</v>
          </cell>
        </row>
        <row r="162">
          <cell r="A162" t="str">
            <v>0427</v>
          </cell>
          <cell r="B162" t="str">
            <v>Pennsauken Township</v>
          </cell>
          <cell r="C162" t="str">
            <v>Camden</v>
          </cell>
          <cell r="D162">
            <v>2370272354</v>
          </cell>
          <cell r="E162">
            <v>22058573.039999999</v>
          </cell>
          <cell r="F162">
            <v>0</v>
          </cell>
          <cell r="G162">
            <v>0</v>
          </cell>
          <cell r="H162">
            <v>670632.81999999995</v>
          </cell>
          <cell r="I162">
            <v>22729205.859999999</v>
          </cell>
          <cell r="J162">
            <v>45119822</v>
          </cell>
          <cell r="K162">
            <v>0</v>
          </cell>
          <cell r="L162">
            <v>0</v>
          </cell>
          <cell r="M162">
            <v>45119822</v>
          </cell>
          <cell r="N162">
            <v>27489051.469999999</v>
          </cell>
          <cell r="O162">
            <v>0</v>
          </cell>
          <cell r="P162">
            <v>1101810</v>
          </cell>
          <cell r="Q162">
            <v>28590861.469999999</v>
          </cell>
          <cell r="R162">
            <v>96439889.329999983</v>
          </cell>
          <cell r="S162">
            <v>0.23568262072786852</v>
          </cell>
          <cell r="T162">
            <v>0.46785435273165932</v>
          </cell>
          <cell r="U162">
            <v>0.29646302654047235</v>
          </cell>
          <cell r="V162">
            <v>1.159742314996431</v>
          </cell>
          <cell r="W162">
            <v>4.6484531540884694E-2</v>
          </cell>
          <cell r="X162">
            <v>0</v>
          </cell>
          <cell r="Y162">
            <v>1.2062268465373156</v>
          </cell>
          <cell r="Z162">
            <v>1.9035712045435267</v>
          </cell>
          <cell r="AA162">
            <v>0.95892802452186043</v>
          </cell>
          <cell r="AC162">
            <v>4.0687260756027026</v>
          </cell>
        </row>
        <row r="163">
          <cell r="A163" t="str">
            <v>0428</v>
          </cell>
          <cell r="B163" t="str">
            <v>Pine Hill Borough</v>
          </cell>
          <cell r="C163" t="str">
            <v>Camden</v>
          </cell>
          <cell r="D163">
            <v>443883300</v>
          </cell>
          <cell r="E163">
            <v>4042308.89</v>
          </cell>
          <cell r="F163">
            <v>263164.69</v>
          </cell>
          <cell r="G163">
            <v>0</v>
          </cell>
          <cell r="H163">
            <v>122902.58</v>
          </cell>
          <cell r="I163">
            <v>4428376.16</v>
          </cell>
          <cell r="J163">
            <v>12418110</v>
          </cell>
          <cell r="K163">
            <v>0</v>
          </cell>
          <cell r="L163">
            <v>0</v>
          </cell>
          <cell r="M163">
            <v>12418110</v>
          </cell>
          <cell r="N163">
            <v>5904327.1500000004</v>
          </cell>
          <cell r="O163">
            <v>0</v>
          </cell>
          <cell r="P163">
            <v>0</v>
          </cell>
          <cell r="Q163">
            <v>5904327.1500000004</v>
          </cell>
          <cell r="R163">
            <v>22750813.309999999</v>
          </cell>
          <cell r="S163">
            <v>0.19464693853619427</v>
          </cell>
          <cell r="T163">
            <v>0.54583147559571799</v>
          </cell>
          <cell r="U163">
            <v>0.25952158586808782</v>
          </cell>
          <cell r="V163">
            <v>1.3301530267076955</v>
          </cell>
          <cell r="W163">
            <v>0</v>
          </cell>
          <cell r="X163">
            <v>0</v>
          </cell>
          <cell r="Y163">
            <v>1.3301530267076955</v>
          </cell>
          <cell r="Z163">
            <v>2.7976069385804783</v>
          </cell>
          <cell r="AA163">
            <v>0.99764423667211644</v>
          </cell>
          <cell r="AC163">
            <v>5.1254042019602899</v>
          </cell>
        </row>
        <row r="164">
          <cell r="A164" t="str">
            <v>0430</v>
          </cell>
          <cell r="B164" t="str">
            <v>Runnemede Borough</v>
          </cell>
          <cell r="C164" t="str">
            <v>Camden</v>
          </cell>
          <cell r="D164">
            <v>503421076</v>
          </cell>
          <cell r="E164">
            <v>4352891.8999999994</v>
          </cell>
          <cell r="F164">
            <v>0</v>
          </cell>
          <cell r="G164">
            <v>0</v>
          </cell>
          <cell r="H164">
            <v>132333.97</v>
          </cell>
          <cell r="I164">
            <v>4485225.8699999992</v>
          </cell>
          <cell r="J164">
            <v>7730781</v>
          </cell>
          <cell r="K164">
            <v>3549003</v>
          </cell>
          <cell r="L164">
            <v>0</v>
          </cell>
          <cell r="M164">
            <v>11279784</v>
          </cell>
          <cell r="N164">
            <v>6008774.8399999999</v>
          </cell>
          <cell r="O164">
            <v>0</v>
          </cell>
          <cell r="P164">
            <v>219869.73</v>
          </cell>
          <cell r="Q164">
            <v>6228644.5700000003</v>
          </cell>
          <cell r="R164">
            <v>21993654.439999998</v>
          </cell>
          <cell r="S164">
            <v>0.20393272442449084</v>
          </cell>
          <cell r="T164">
            <v>0.51286538263897541</v>
          </cell>
          <cell r="U164">
            <v>0.28320189293653381</v>
          </cell>
          <cell r="V164">
            <v>1.1935882557288879</v>
          </cell>
          <cell r="W164">
            <v>4.3675114229822197E-2</v>
          </cell>
          <cell r="X164">
            <v>0</v>
          </cell>
          <cell r="Y164">
            <v>1.2372633699587103</v>
          </cell>
          <cell r="Z164">
            <v>2.2406260956782034</v>
          </cell>
          <cell r="AA164">
            <v>0.89094916439295024</v>
          </cell>
          <cell r="AC164">
            <v>4.3688386300298632</v>
          </cell>
        </row>
        <row r="165">
          <cell r="A165" t="str">
            <v>0431</v>
          </cell>
          <cell r="B165" t="str">
            <v>Somerdale Borough</v>
          </cell>
          <cell r="C165" t="str">
            <v>Camden</v>
          </cell>
          <cell r="D165">
            <v>339725100</v>
          </cell>
          <cell r="E165">
            <v>3045644.15</v>
          </cell>
          <cell r="F165">
            <v>198285.09</v>
          </cell>
          <cell r="G165">
            <v>0</v>
          </cell>
          <cell r="H165">
            <v>92589.28</v>
          </cell>
          <cell r="I165">
            <v>3336518.5199999996</v>
          </cell>
          <cell r="J165">
            <v>5108130</v>
          </cell>
          <cell r="K165">
            <v>2631525</v>
          </cell>
          <cell r="L165">
            <v>0</v>
          </cell>
          <cell r="M165">
            <v>7739655</v>
          </cell>
          <cell r="N165">
            <v>4076507.55</v>
          </cell>
          <cell r="O165">
            <v>0</v>
          </cell>
          <cell r="P165">
            <v>0</v>
          </cell>
          <cell r="Q165">
            <v>4076507.55</v>
          </cell>
          <cell r="R165">
            <v>15152681.07</v>
          </cell>
          <cell r="S165">
            <v>0.22019327831071411</v>
          </cell>
          <cell r="T165">
            <v>0.5107779253219642</v>
          </cell>
          <cell r="U165">
            <v>0.26902879636732169</v>
          </cell>
          <cell r="V165">
            <v>1.1999429980298777</v>
          </cell>
          <cell r="W165">
            <v>0</v>
          </cell>
          <cell r="X165">
            <v>0</v>
          </cell>
          <cell r="Y165">
            <v>1.1999429980298777</v>
          </cell>
          <cell r="Z165">
            <v>2.278211118342448</v>
          </cell>
          <cell r="AA165">
            <v>0.98212305184397597</v>
          </cell>
          <cell r="AC165">
            <v>4.4602771682163018</v>
          </cell>
        </row>
        <row r="166">
          <cell r="A166" t="str">
            <v>0432</v>
          </cell>
          <cell r="B166" t="str">
            <v>Stratford Borough</v>
          </cell>
          <cell r="C166" t="str">
            <v>Camden</v>
          </cell>
          <cell r="D166">
            <v>410189378</v>
          </cell>
          <cell r="E166">
            <v>3453576.41</v>
          </cell>
          <cell r="F166">
            <v>0</v>
          </cell>
          <cell r="G166">
            <v>0</v>
          </cell>
          <cell r="H166">
            <v>104991.93</v>
          </cell>
          <cell r="I166">
            <v>3558568.3400000003</v>
          </cell>
          <cell r="J166">
            <v>8193770</v>
          </cell>
          <cell r="K166">
            <v>2798860</v>
          </cell>
          <cell r="L166">
            <v>0</v>
          </cell>
          <cell r="M166">
            <v>10992630</v>
          </cell>
          <cell r="N166">
            <v>4176055.04</v>
          </cell>
          <cell r="O166">
            <v>57247.360000000001</v>
          </cell>
          <cell r="P166">
            <v>173812.42</v>
          </cell>
          <cell r="Q166">
            <v>4407114.82</v>
          </cell>
          <cell r="R166">
            <v>18958313.16</v>
          </cell>
          <cell r="S166">
            <v>0.18770490338287038</v>
          </cell>
          <cell r="T166">
            <v>0.5798316499588827</v>
          </cell>
          <cell r="U166">
            <v>0.23246344665824689</v>
          </cell>
          <cell r="V166">
            <v>1.0180797611975219</v>
          </cell>
          <cell r="W166">
            <v>4.2373700861654207E-2</v>
          </cell>
          <cell r="X166">
            <v>1.3956324339534703E-2</v>
          </cell>
          <cell r="Y166">
            <v>1.0744097863987108</v>
          </cell>
          <cell r="Z166">
            <v>2.6798914329761119</v>
          </cell>
          <cell r="AA166">
            <v>0.86754278166608212</v>
          </cell>
          <cell r="AC166">
            <v>4.6218440010409045</v>
          </cell>
        </row>
        <row r="167">
          <cell r="A167" t="str">
            <v>0433</v>
          </cell>
          <cell r="B167" t="str">
            <v>Tavistock Borough</v>
          </cell>
          <cell r="C167" t="str">
            <v>Camden</v>
          </cell>
          <cell r="D167">
            <v>25919696</v>
          </cell>
          <cell r="E167">
            <v>162261.81</v>
          </cell>
          <cell r="F167">
            <v>10563.97</v>
          </cell>
          <cell r="G167">
            <v>0</v>
          </cell>
          <cell r="H167">
            <v>4932.8500000000004</v>
          </cell>
          <cell r="I167">
            <v>177758.63</v>
          </cell>
          <cell r="J167">
            <v>0</v>
          </cell>
          <cell r="K167">
            <v>29499</v>
          </cell>
          <cell r="L167">
            <v>0</v>
          </cell>
          <cell r="M167">
            <v>29499</v>
          </cell>
          <cell r="N167">
            <v>167776</v>
          </cell>
          <cell r="O167">
            <v>0</v>
          </cell>
          <cell r="P167">
            <v>0</v>
          </cell>
          <cell r="Q167">
            <v>167776</v>
          </cell>
          <cell r="R167">
            <v>375033.63</v>
          </cell>
          <cell r="S167">
            <v>0.47398050676148695</v>
          </cell>
          <cell r="T167">
            <v>7.8656946045078682E-2</v>
          </cell>
          <cell r="U167">
            <v>0.44736254719343438</v>
          </cell>
          <cell r="V167">
            <v>0.64729154230821229</v>
          </cell>
          <cell r="W167">
            <v>0</v>
          </cell>
          <cell r="X167">
            <v>0</v>
          </cell>
          <cell r="Y167">
            <v>0.64729154230821229</v>
          </cell>
          <cell r="Z167">
            <v>0.11380920516969027</v>
          </cell>
          <cell r="AA167">
            <v>0.6858052270366134</v>
          </cell>
          <cell r="AC167">
            <v>1.4469059745145159</v>
          </cell>
        </row>
        <row r="168">
          <cell r="A168" t="str">
            <v>0434</v>
          </cell>
          <cell r="B168" t="str">
            <v>Voorhees Township</v>
          </cell>
          <cell r="C168" t="str">
            <v>Camden</v>
          </cell>
          <cell r="D168">
            <v>3231478788</v>
          </cell>
          <cell r="E168">
            <v>27730881.220000003</v>
          </cell>
          <cell r="F168">
            <v>1805355.99</v>
          </cell>
          <cell r="G168">
            <v>0</v>
          </cell>
          <cell r="H168">
            <v>843000.44</v>
          </cell>
          <cell r="I168">
            <v>30379237.650000002</v>
          </cell>
          <cell r="J168">
            <v>50918531</v>
          </cell>
          <cell r="K168">
            <v>21919009</v>
          </cell>
          <cell r="L168">
            <v>0</v>
          </cell>
          <cell r="M168">
            <v>72837540</v>
          </cell>
          <cell r="N168">
            <v>32577000</v>
          </cell>
          <cell r="O168">
            <v>646200</v>
          </cell>
          <cell r="P168">
            <v>0</v>
          </cell>
          <cell r="Q168">
            <v>33223200</v>
          </cell>
          <cell r="R168">
            <v>136439977.65000001</v>
          </cell>
          <cell r="S168">
            <v>0.22265642499539065</v>
          </cell>
          <cell r="T168">
            <v>0.53384309536347974</v>
          </cell>
          <cell r="U168">
            <v>0.24350047964112956</v>
          </cell>
          <cell r="V168">
            <v>1.0081143073249845</v>
          </cell>
          <cell r="W168">
            <v>0</v>
          </cell>
          <cell r="X168">
            <v>1.9997036725094543E-2</v>
          </cell>
          <cell r="Y168">
            <v>1.0281113440500789</v>
          </cell>
          <cell r="Z168">
            <v>2.2540002512311093</v>
          </cell>
          <cell r="AA168">
            <v>0.94010326674005706</v>
          </cell>
          <cell r="AC168">
            <v>4.2222148620212447</v>
          </cell>
        </row>
        <row r="169">
          <cell r="A169" t="str">
            <v>0435</v>
          </cell>
          <cell r="B169" t="str">
            <v>Waterford Township</v>
          </cell>
          <cell r="C169" t="str">
            <v>Camden</v>
          </cell>
          <cell r="D169">
            <v>708649972</v>
          </cell>
          <cell r="E169">
            <v>6461331.3400000008</v>
          </cell>
          <cell r="F169">
            <v>0</v>
          </cell>
          <cell r="G169">
            <v>0</v>
          </cell>
          <cell r="H169">
            <v>196431.41</v>
          </cell>
          <cell r="I169">
            <v>6657762.7500000009</v>
          </cell>
          <cell r="J169">
            <v>15067422</v>
          </cell>
          <cell r="K169">
            <v>0</v>
          </cell>
          <cell r="L169">
            <v>0</v>
          </cell>
          <cell r="M169">
            <v>15067422</v>
          </cell>
          <cell r="N169">
            <v>8392723.3100000005</v>
          </cell>
          <cell r="O169">
            <v>0</v>
          </cell>
          <cell r="P169">
            <v>327204.47999999998</v>
          </cell>
          <cell r="Q169">
            <v>8719927.790000001</v>
          </cell>
          <cell r="R169">
            <v>30445112.539999999</v>
          </cell>
          <cell r="S169">
            <v>0.21868083887858084</v>
          </cell>
          <cell r="T169">
            <v>0.49490446061593046</v>
          </cell>
          <cell r="U169">
            <v>0.28641470050548878</v>
          </cell>
          <cell r="V169">
            <v>1.1843256391182078</v>
          </cell>
          <cell r="W169">
            <v>4.6172933454938454E-2</v>
          </cell>
          <cell r="X169">
            <v>0</v>
          </cell>
          <cell r="Y169">
            <v>1.2304985725731463</v>
          </cell>
          <cell r="Z169">
            <v>2.1262149996952235</v>
          </cell>
          <cell r="AA169">
            <v>0.93949947266772771</v>
          </cell>
          <cell r="AC169">
            <v>4.2962130449360973</v>
          </cell>
        </row>
        <row r="170">
          <cell r="A170" t="str">
            <v>0436</v>
          </cell>
          <cell r="B170" t="str">
            <v>Winslow Township</v>
          </cell>
          <cell r="C170" t="str">
            <v>Camden</v>
          </cell>
          <cell r="D170">
            <v>2732389100</v>
          </cell>
          <cell r="E170">
            <v>23219104.300000001</v>
          </cell>
          <cell r="F170">
            <v>1511616.44</v>
          </cell>
          <cell r="G170">
            <v>0</v>
          </cell>
          <cell r="H170">
            <v>705969.01</v>
          </cell>
          <cell r="I170">
            <v>25436689.750000004</v>
          </cell>
          <cell r="J170">
            <v>53135620</v>
          </cell>
          <cell r="K170">
            <v>0</v>
          </cell>
          <cell r="L170">
            <v>0</v>
          </cell>
          <cell r="M170">
            <v>53135620</v>
          </cell>
          <cell r="N170">
            <v>17898800</v>
          </cell>
          <cell r="O170">
            <v>0</v>
          </cell>
          <cell r="P170">
            <v>0</v>
          </cell>
          <cell r="Q170">
            <v>17898800</v>
          </cell>
          <cell r="R170">
            <v>96471109.75</v>
          </cell>
          <cell r="S170">
            <v>0.26367157811201608</v>
          </cell>
          <cell r="T170">
            <v>0.55079308341842725</v>
          </cell>
          <cell r="U170">
            <v>0.18553533846955669</v>
          </cell>
          <cell r="V170">
            <v>0.65506043776854483</v>
          </cell>
          <cell r="W170">
            <v>0</v>
          </cell>
          <cell r="X170">
            <v>0</v>
          </cell>
          <cell r="Y170">
            <v>0.65506043776854483</v>
          </cell>
          <cell r="Z170">
            <v>1.9446578819978459</v>
          </cell>
          <cell r="AA170">
            <v>0.93093219227085944</v>
          </cell>
          <cell r="AC170">
            <v>3.53065051203725</v>
          </cell>
        </row>
        <row r="171">
          <cell r="A171" t="str">
            <v>0437</v>
          </cell>
          <cell r="B171" t="str">
            <v>Woodlynne Borough</v>
          </cell>
          <cell r="C171" t="str">
            <v>Camden</v>
          </cell>
          <cell r="D171">
            <v>66976459</v>
          </cell>
          <cell r="E171">
            <v>571869.26</v>
          </cell>
          <cell r="F171">
            <v>37230.449999999997</v>
          </cell>
          <cell r="G171">
            <v>0</v>
          </cell>
          <cell r="H171">
            <v>17387.490000000002</v>
          </cell>
          <cell r="I171">
            <v>626487.19999999995</v>
          </cell>
          <cell r="J171">
            <v>2387116</v>
          </cell>
          <cell r="K171">
            <v>0</v>
          </cell>
          <cell r="L171">
            <v>0</v>
          </cell>
          <cell r="M171">
            <v>2387116</v>
          </cell>
          <cell r="N171">
            <v>2285184.88</v>
          </cell>
          <cell r="O171">
            <v>0</v>
          </cell>
          <cell r="P171">
            <v>0</v>
          </cell>
          <cell r="Q171">
            <v>2285184.88</v>
          </cell>
          <cell r="R171">
            <v>5298788.08</v>
          </cell>
          <cell r="S171">
            <v>0.11823216753367498</v>
          </cell>
          <cell r="T171">
            <v>0.45050225899957108</v>
          </cell>
          <cell r="U171">
            <v>0.43126557346675393</v>
          </cell>
          <cell r="V171">
            <v>3.4119225084742086</v>
          </cell>
          <cell r="W171">
            <v>0</v>
          </cell>
          <cell r="X171">
            <v>0</v>
          </cell>
          <cell r="Y171">
            <v>3.4119225084742086</v>
          </cell>
          <cell r="Z171">
            <v>3.5641119814948712</v>
          </cell>
          <cell r="AA171">
            <v>0.93538417729727985</v>
          </cell>
          <cell r="AC171">
            <v>7.9114186672663598</v>
          </cell>
        </row>
        <row r="172">
          <cell r="A172" t="str">
            <v>0501</v>
          </cell>
          <cell r="B172" t="str">
            <v>Avalon Borough</v>
          </cell>
          <cell r="C172" t="str">
            <v>Cape May</v>
          </cell>
          <cell r="D172">
            <v>9784358053</v>
          </cell>
          <cell r="E172">
            <v>29928545.420000002</v>
          </cell>
          <cell r="F172">
            <v>0</v>
          </cell>
          <cell r="G172">
            <v>0</v>
          </cell>
          <cell r="H172">
            <v>1437123.69</v>
          </cell>
          <cell r="I172">
            <v>31365669.110000003</v>
          </cell>
          <cell r="J172">
            <v>3140268</v>
          </cell>
          <cell r="K172">
            <v>0</v>
          </cell>
          <cell r="L172">
            <v>0</v>
          </cell>
          <cell r="M172">
            <v>3140268</v>
          </cell>
          <cell r="N172">
            <v>20170000</v>
          </cell>
          <cell r="O172">
            <v>0</v>
          </cell>
          <cell r="P172">
            <v>4668505</v>
          </cell>
          <cell r="Q172">
            <v>24838505</v>
          </cell>
          <cell r="R172">
            <v>59344442.109999999</v>
          </cell>
          <cell r="S172">
            <v>0.5285359166720458</v>
          </cell>
          <cell r="T172">
            <v>5.2915957895083833E-2</v>
          </cell>
          <cell r="U172">
            <v>0.41854812543287045</v>
          </cell>
          <cell r="V172">
            <v>0.2061453586504394</v>
          </cell>
          <cell r="W172">
            <v>4.7713963192184905E-2</v>
          </cell>
          <cell r="X172">
            <v>0</v>
          </cell>
          <cell r="Y172">
            <v>0.25385932184262433</v>
          </cell>
          <cell r="Z172">
            <v>3.2094778042563117E-2</v>
          </cell>
          <cell r="AA172">
            <v>0.32056951452612586</v>
          </cell>
          <cell r="AC172">
            <v>0.60652361441131331</v>
          </cell>
        </row>
        <row r="173">
          <cell r="A173" t="str">
            <v>0502</v>
          </cell>
          <cell r="B173" t="str">
            <v>Cape May City</v>
          </cell>
          <cell r="C173" t="str">
            <v>Cape May</v>
          </cell>
          <cell r="D173">
            <v>2972014100</v>
          </cell>
          <cell r="E173">
            <v>9214770.0800000001</v>
          </cell>
          <cell r="F173">
            <v>1504767.3</v>
          </cell>
          <cell r="G173">
            <v>0</v>
          </cell>
          <cell r="H173">
            <v>442499.34</v>
          </cell>
          <cell r="I173">
            <v>11162036.720000001</v>
          </cell>
          <cell r="J173">
            <v>1962587</v>
          </cell>
          <cell r="K173">
            <v>7965260</v>
          </cell>
          <cell r="L173">
            <v>0</v>
          </cell>
          <cell r="M173">
            <v>9927847</v>
          </cell>
          <cell r="N173">
            <v>10726011.27</v>
          </cell>
          <cell r="O173">
            <v>0</v>
          </cell>
          <cell r="P173">
            <v>0</v>
          </cell>
          <cell r="Q173">
            <v>10726011.27</v>
          </cell>
          <cell r="R173">
            <v>31815894.990000002</v>
          </cell>
          <cell r="S173">
            <v>0.35083208325613097</v>
          </cell>
          <cell r="T173">
            <v>0.31204047546424213</v>
          </cell>
          <cell r="U173">
            <v>0.33712744127962685</v>
          </cell>
          <cell r="V173">
            <v>0.36090041665683886</v>
          </cell>
          <cell r="W173">
            <v>0</v>
          </cell>
          <cell r="X173">
            <v>0</v>
          </cell>
          <cell r="Y173">
            <v>0.36090041665683886</v>
          </cell>
          <cell r="Z173">
            <v>0.33404441116211397</v>
          </cell>
          <cell r="AA173">
            <v>0.37557145909906692</v>
          </cell>
          <cell r="AC173">
            <v>1.0705162869180198</v>
          </cell>
        </row>
        <row r="174">
          <cell r="A174" t="str">
            <v>0503</v>
          </cell>
          <cell r="B174" t="str">
            <v>Cape May Point Borough</v>
          </cell>
          <cell r="C174" t="str">
            <v>Cape May</v>
          </cell>
          <cell r="D174">
            <v>480217200</v>
          </cell>
          <cell r="E174">
            <v>1473343.82</v>
          </cell>
          <cell r="F174">
            <v>240580.66</v>
          </cell>
          <cell r="G174">
            <v>0</v>
          </cell>
          <cell r="H174">
            <v>70747.73</v>
          </cell>
          <cell r="I174">
            <v>1784672.21</v>
          </cell>
          <cell r="J174">
            <v>103118</v>
          </cell>
          <cell r="K174">
            <v>0</v>
          </cell>
          <cell r="L174">
            <v>0</v>
          </cell>
          <cell r="M174">
            <v>103118</v>
          </cell>
          <cell r="N174">
            <v>1599675</v>
          </cell>
          <cell r="O174">
            <v>0</v>
          </cell>
          <cell r="P174">
            <v>0</v>
          </cell>
          <cell r="Q174">
            <v>1599675</v>
          </cell>
          <cell r="R174">
            <v>3487465.21</v>
          </cell>
          <cell r="S174">
            <v>0.51173907194331547</v>
          </cell>
          <cell r="T174">
            <v>2.9568180265804E-2</v>
          </cell>
          <cell r="U174">
            <v>0.45869274779088048</v>
          </cell>
          <cell r="V174">
            <v>0.33311489051204329</v>
          </cell>
          <cell r="W174">
            <v>0</v>
          </cell>
          <cell r="X174">
            <v>0</v>
          </cell>
          <cell r="Y174">
            <v>0.33311489051204329</v>
          </cell>
          <cell r="Z174">
            <v>2.1473200043646917E-2</v>
          </cell>
          <cell r="AA174">
            <v>0.37163854397551777</v>
          </cell>
          <cell r="AC174">
            <v>0.72622663453120795</v>
          </cell>
        </row>
        <row r="175">
          <cell r="A175" t="str">
            <v>0504</v>
          </cell>
          <cell r="B175" t="str">
            <v>Dennis Township</v>
          </cell>
          <cell r="C175" t="str">
            <v>Cape May</v>
          </cell>
          <cell r="D175">
            <v>901016247</v>
          </cell>
          <cell r="E175">
            <v>2395619.1800000002</v>
          </cell>
          <cell r="F175">
            <v>391209.82</v>
          </cell>
          <cell r="G175">
            <v>0</v>
          </cell>
          <cell r="H175">
            <v>115041.57</v>
          </cell>
          <cell r="I175">
            <v>2901870.57</v>
          </cell>
          <cell r="J175">
            <v>11191631</v>
          </cell>
          <cell r="K175">
            <v>0</v>
          </cell>
          <cell r="L175">
            <v>0</v>
          </cell>
          <cell r="M175">
            <v>11191631</v>
          </cell>
          <cell r="N175">
            <v>2171815.58</v>
          </cell>
          <cell r="O175">
            <v>0</v>
          </cell>
          <cell r="P175">
            <v>0</v>
          </cell>
          <cell r="Q175">
            <v>2171815.58</v>
          </cell>
          <cell r="R175">
            <v>16265317.15</v>
          </cell>
          <cell r="S175">
            <v>0.17840848372267981</v>
          </cell>
          <cell r="T175">
            <v>0.68806718595093608</v>
          </cell>
          <cell r="U175">
            <v>0.13352433032638408</v>
          </cell>
          <cell r="V175">
            <v>0.2410406679381443</v>
          </cell>
          <cell r="W175">
            <v>0</v>
          </cell>
          <cell r="X175">
            <v>0</v>
          </cell>
          <cell r="Y175">
            <v>0.2410406679381443</v>
          </cell>
          <cell r="Z175">
            <v>1.2421120082199806</v>
          </cell>
          <cell r="AA175">
            <v>0.32206639776607715</v>
          </cell>
          <cell r="AC175">
            <v>1.805219073924202</v>
          </cell>
        </row>
        <row r="176">
          <cell r="A176" t="str">
            <v>0505</v>
          </cell>
          <cell r="B176" t="str">
            <v>Lower Township</v>
          </cell>
          <cell r="C176" t="str">
            <v>Cape May</v>
          </cell>
          <cell r="D176">
            <v>3726232663</v>
          </cell>
          <cell r="E176">
            <v>11925992.43</v>
          </cell>
          <cell r="F176">
            <v>1947468.62</v>
          </cell>
          <cell r="G176">
            <v>0</v>
          </cell>
          <cell r="H176">
            <v>572697.84</v>
          </cell>
          <cell r="I176">
            <v>14446158.890000001</v>
          </cell>
          <cell r="J176">
            <v>19778919</v>
          </cell>
          <cell r="K176">
            <v>14602457</v>
          </cell>
          <cell r="L176">
            <v>0</v>
          </cell>
          <cell r="M176">
            <v>34381376</v>
          </cell>
          <cell r="N176">
            <v>23021351.43</v>
          </cell>
          <cell r="O176">
            <v>0</v>
          </cell>
          <cell r="P176">
            <v>0</v>
          </cell>
          <cell r="Q176">
            <v>23021351.43</v>
          </cell>
          <cell r="R176">
            <v>71848886.319999993</v>
          </cell>
          <cell r="S176">
            <v>0.20106308712510607</v>
          </cell>
          <cell r="T176">
            <v>0.47852343663160629</v>
          </cell>
          <cell r="U176">
            <v>0.32041347624328775</v>
          </cell>
          <cell r="V176">
            <v>0.61781841103463053</v>
          </cell>
          <cell r="W176">
            <v>0</v>
          </cell>
          <cell r="X176">
            <v>0</v>
          </cell>
          <cell r="Y176">
            <v>0.61781841103463053</v>
          </cell>
          <cell r="Z176">
            <v>0.92268462840212084</v>
          </cell>
          <cell r="AA176">
            <v>0.38768805376659865</v>
          </cell>
          <cell r="AC176">
            <v>1.9281910932033499</v>
          </cell>
        </row>
        <row r="177">
          <cell r="A177" t="str">
            <v>0506</v>
          </cell>
          <cell r="B177" t="str">
            <v>Middle Township</v>
          </cell>
          <cell r="C177" t="str">
            <v>Cape May</v>
          </cell>
          <cell r="D177">
            <v>2852189393</v>
          </cell>
          <cell r="E177">
            <v>7242530.8399999999</v>
          </cell>
          <cell r="F177">
            <v>1182721.8600000001</v>
          </cell>
          <cell r="G177">
            <v>0</v>
          </cell>
          <cell r="H177">
            <v>347798.71</v>
          </cell>
          <cell r="I177">
            <v>8773051.4100000001</v>
          </cell>
          <cell r="J177">
            <v>31313802</v>
          </cell>
          <cell r="K177">
            <v>0</v>
          </cell>
          <cell r="L177">
            <v>0</v>
          </cell>
          <cell r="M177">
            <v>31313802</v>
          </cell>
          <cell r="N177">
            <v>16115426.82</v>
          </cell>
          <cell r="O177">
            <v>0</v>
          </cell>
          <cell r="P177">
            <v>0</v>
          </cell>
          <cell r="Q177">
            <v>16115426.82</v>
          </cell>
          <cell r="R177">
            <v>56202280.230000004</v>
          </cell>
          <cell r="S177">
            <v>0.15609778418415604</v>
          </cell>
          <cell r="T177">
            <v>0.5571624829429096</v>
          </cell>
          <cell r="U177">
            <v>0.28673973287293436</v>
          </cell>
          <cell r="V177">
            <v>0.56501952007644951</v>
          </cell>
          <cell r="W177">
            <v>0</v>
          </cell>
          <cell r="X177">
            <v>0</v>
          </cell>
          <cell r="Y177">
            <v>0.56501952007644951</v>
          </cell>
          <cell r="Z177">
            <v>1.0978864894754905</v>
          </cell>
          <cell r="AA177">
            <v>0.30759007208747446</v>
          </cell>
          <cell r="AC177">
            <v>1.9704960816394148</v>
          </cell>
        </row>
        <row r="178">
          <cell r="A178" t="str">
            <v>0507</v>
          </cell>
          <cell r="B178" t="str">
            <v>North Wildwood City</v>
          </cell>
          <cell r="C178" t="str">
            <v>Cape May</v>
          </cell>
          <cell r="D178">
            <v>2681831700</v>
          </cell>
          <cell r="E178">
            <v>7974652.8199999994</v>
          </cell>
          <cell r="F178">
            <v>1302264.24</v>
          </cell>
          <cell r="G178">
            <v>0</v>
          </cell>
          <cell r="H178">
            <v>382944.11</v>
          </cell>
          <cell r="I178">
            <v>9659861.1699999981</v>
          </cell>
          <cell r="J178">
            <v>7659109</v>
          </cell>
          <cell r="K178">
            <v>0</v>
          </cell>
          <cell r="L178">
            <v>0</v>
          </cell>
          <cell r="M178">
            <v>7659109</v>
          </cell>
          <cell r="N178">
            <v>23356443.010000002</v>
          </cell>
          <cell r="O178">
            <v>0</v>
          </cell>
          <cell r="P178">
            <v>0</v>
          </cell>
          <cell r="Q178">
            <v>23356443.010000002</v>
          </cell>
          <cell r="R178">
            <v>40675413.18</v>
          </cell>
          <cell r="S178">
            <v>0.23748649158774196</v>
          </cell>
          <cell r="T178">
            <v>0.18829824705421713</v>
          </cell>
          <cell r="U178">
            <v>0.57421526135804091</v>
          </cell>
          <cell r="V178">
            <v>0.87091382393608074</v>
          </cell>
          <cell r="W178">
            <v>0</v>
          </cell>
          <cell r="X178">
            <v>0</v>
          </cell>
          <cell r="Y178">
            <v>0.87091382393608074</v>
          </cell>
          <cell r="Z178">
            <v>0.28559245533565736</v>
          </cell>
          <cell r="AA178">
            <v>0.36019639748459975</v>
          </cell>
          <cell r="AC178">
            <v>1.5167026767563379</v>
          </cell>
        </row>
        <row r="179">
          <cell r="A179" t="str">
            <v>0508</v>
          </cell>
          <cell r="B179" t="str">
            <v>Ocean City City</v>
          </cell>
          <cell r="C179" t="str">
            <v>Cape May</v>
          </cell>
          <cell r="D179">
            <v>12557654700</v>
          </cell>
          <cell r="E179">
            <v>38940330.960000001</v>
          </cell>
          <cell r="F179">
            <v>0</v>
          </cell>
          <cell r="G179">
            <v>0</v>
          </cell>
          <cell r="H179">
            <v>1869867.62</v>
          </cell>
          <cell r="I179">
            <v>40810198.579999998</v>
          </cell>
          <cell r="J179">
            <v>24953479</v>
          </cell>
          <cell r="K179">
            <v>0</v>
          </cell>
          <cell r="L179">
            <v>0</v>
          </cell>
          <cell r="M179">
            <v>24953479</v>
          </cell>
          <cell r="N179">
            <v>62377370.439999998</v>
          </cell>
          <cell r="O179">
            <v>0</v>
          </cell>
          <cell r="P179">
            <v>6093619</v>
          </cell>
          <cell r="Q179">
            <v>68470989.439999998</v>
          </cell>
          <cell r="R179">
            <v>134234667.02000001</v>
          </cell>
          <cell r="S179">
            <v>0.30402130452574944</v>
          </cell>
          <cell r="T179">
            <v>0.18589444555542503</v>
          </cell>
          <cell r="U179">
            <v>0.51008424991882539</v>
          </cell>
          <cell r="V179">
            <v>0.49672786782391776</v>
          </cell>
          <cell r="W179">
            <v>4.8525135828109689E-2</v>
          </cell>
          <cell r="X179">
            <v>0</v>
          </cell>
          <cell r="Y179">
            <v>0.54525300365202745</v>
          </cell>
          <cell r="Z179">
            <v>0.19871130076542079</v>
          </cell>
          <cell r="AA179">
            <v>0.32498264648095476</v>
          </cell>
          <cell r="AC179">
            <v>1.0689469508984031</v>
          </cell>
        </row>
        <row r="180">
          <cell r="A180" t="str">
            <v>0509</v>
          </cell>
          <cell r="B180" t="str">
            <v>Sea Isle City</v>
          </cell>
          <cell r="C180" t="str">
            <v>Cape May</v>
          </cell>
          <cell r="D180">
            <v>4923770500</v>
          </cell>
          <cell r="E180">
            <v>17055678.729999997</v>
          </cell>
          <cell r="F180">
            <v>2785002.86</v>
          </cell>
          <cell r="G180">
            <v>0</v>
          </cell>
          <cell r="H180">
            <v>818987.77</v>
          </cell>
          <cell r="I180">
            <v>20659669.359999996</v>
          </cell>
          <cell r="J180">
            <v>2357758</v>
          </cell>
          <cell r="K180">
            <v>0</v>
          </cell>
          <cell r="L180">
            <v>0</v>
          </cell>
          <cell r="M180">
            <v>2357758</v>
          </cell>
          <cell r="N180">
            <v>18828633.870000001</v>
          </cell>
          <cell r="O180">
            <v>0</v>
          </cell>
          <cell r="P180">
            <v>0</v>
          </cell>
          <cell r="Q180">
            <v>18828633.870000001</v>
          </cell>
          <cell r="R180">
            <v>41846061.229999997</v>
          </cell>
          <cell r="S180">
            <v>0.49370642666815207</v>
          </cell>
          <cell r="T180">
            <v>5.6343606320340897E-2</v>
          </cell>
          <cell r="U180">
            <v>0.44994996701150702</v>
          </cell>
          <cell r="V180">
            <v>0.38240275150923464</v>
          </cell>
          <cell r="W180">
            <v>0</v>
          </cell>
          <cell r="X180">
            <v>0</v>
          </cell>
          <cell r="Y180">
            <v>0.38240275150923464</v>
          </cell>
          <cell r="Z180">
            <v>4.7885213171491241E-2</v>
          </cell>
          <cell r="AA180">
            <v>0.41959042079642006</v>
          </cell>
          <cell r="AC180">
            <v>0.849878385477146</v>
          </cell>
        </row>
        <row r="181">
          <cell r="A181" t="str">
            <v>0510</v>
          </cell>
          <cell r="B181" t="str">
            <v>Stone Harbor Borough</v>
          </cell>
          <cell r="C181" t="str">
            <v>Cape May</v>
          </cell>
          <cell r="D181">
            <v>5010257500</v>
          </cell>
          <cell r="E181">
            <v>15673230.01</v>
          </cell>
          <cell r="F181">
            <v>2559275.46</v>
          </cell>
          <cell r="G181">
            <v>0</v>
          </cell>
          <cell r="H181">
            <v>752606.64</v>
          </cell>
          <cell r="I181">
            <v>18985112.109999999</v>
          </cell>
          <cell r="J181">
            <v>2594142</v>
          </cell>
          <cell r="K181">
            <v>0</v>
          </cell>
          <cell r="L181">
            <v>0</v>
          </cell>
          <cell r="M181">
            <v>2594142</v>
          </cell>
          <cell r="N181">
            <v>15090000</v>
          </cell>
          <cell r="O181">
            <v>0</v>
          </cell>
          <cell r="P181">
            <v>0</v>
          </cell>
          <cell r="Q181">
            <v>15090000</v>
          </cell>
          <cell r="R181">
            <v>36669254.109999999</v>
          </cell>
          <cell r="S181">
            <v>0.51773924970081697</v>
          </cell>
          <cell r="T181">
            <v>7.0744335082958687E-2</v>
          </cell>
          <cell r="U181">
            <v>0.41151641521622434</v>
          </cell>
          <cell r="V181">
            <v>0.30118212487082752</v>
          </cell>
          <cell r="W181">
            <v>0</v>
          </cell>
          <cell r="X181">
            <v>0</v>
          </cell>
          <cell r="Y181">
            <v>0.30118212487082752</v>
          </cell>
          <cell r="Z181">
            <v>5.1776620263529367E-2</v>
          </cell>
          <cell r="AA181">
            <v>0.37892487781316625</v>
          </cell>
          <cell r="AC181">
            <v>0.73188362294752318</v>
          </cell>
        </row>
        <row r="182">
          <cell r="A182" t="str">
            <v>0511</v>
          </cell>
          <cell r="B182" t="str">
            <v>Upper Township</v>
          </cell>
          <cell r="C182" t="str">
            <v>Cape May</v>
          </cell>
          <cell r="D182">
            <v>1899628000</v>
          </cell>
          <cell r="E182">
            <v>5365164.79</v>
          </cell>
          <cell r="F182">
            <v>876197.1</v>
          </cell>
          <cell r="G182">
            <v>0</v>
          </cell>
          <cell r="H182">
            <v>257658.23</v>
          </cell>
          <cell r="I182">
            <v>6499020.1200000001</v>
          </cell>
          <cell r="J182">
            <v>27550179</v>
          </cell>
          <cell r="K182">
            <v>0</v>
          </cell>
          <cell r="L182">
            <v>0</v>
          </cell>
          <cell r="M182">
            <v>27550179</v>
          </cell>
          <cell r="N182">
            <v>5316177.8600000003</v>
          </cell>
          <cell r="O182">
            <v>0</v>
          </cell>
          <cell r="P182">
            <v>0</v>
          </cell>
          <cell r="Q182">
            <v>5316177.8600000003</v>
          </cell>
          <cell r="R182">
            <v>39365376.979999997</v>
          </cell>
          <cell r="S182">
            <v>0.1650948274495605</v>
          </cell>
          <cell r="T182">
            <v>0.69985812695245275</v>
          </cell>
          <cell r="U182">
            <v>0.13504704559798683</v>
          </cell>
          <cell r="V182">
            <v>0.27985362713120676</v>
          </cell>
          <cell r="W182">
            <v>0</v>
          </cell>
          <cell r="X182">
            <v>0</v>
          </cell>
          <cell r="Y182">
            <v>0.27985362713120676</v>
          </cell>
          <cell r="Z182">
            <v>1.4502933732288636</v>
          </cell>
          <cell r="AA182">
            <v>0.3421206741530447</v>
          </cell>
          <cell r="AC182">
            <v>2.0722676745131152</v>
          </cell>
        </row>
        <row r="183">
          <cell r="A183" t="str">
            <v>0512</v>
          </cell>
          <cell r="B183" t="str">
            <v>West Cape May Borough</v>
          </cell>
          <cell r="C183" t="str">
            <v>Cape May</v>
          </cell>
          <cell r="D183">
            <v>530120900</v>
          </cell>
          <cell r="E183">
            <v>1912471.53</v>
          </cell>
          <cell r="F183">
            <v>312321.15000000002</v>
          </cell>
          <cell r="G183">
            <v>0</v>
          </cell>
          <cell r="H183">
            <v>91843.36</v>
          </cell>
          <cell r="I183">
            <v>2316636.04</v>
          </cell>
          <cell r="J183">
            <v>1367744</v>
          </cell>
          <cell r="K183">
            <v>2107043</v>
          </cell>
          <cell r="L183">
            <v>0</v>
          </cell>
          <cell r="M183">
            <v>3474787</v>
          </cell>
          <cell r="N183">
            <v>2256069.02</v>
          </cell>
          <cell r="O183">
            <v>0</v>
          </cell>
          <cell r="P183">
            <v>0</v>
          </cell>
          <cell r="Q183">
            <v>2256069.02</v>
          </cell>
          <cell r="R183">
            <v>8047492.0600000005</v>
          </cell>
          <cell r="S183">
            <v>0.28787055926588884</v>
          </cell>
          <cell r="T183">
            <v>0.43178507963635065</v>
          </cell>
          <cell r="U183">
            <v>0.2803443610977604</v>
          </cell>
          <cell r="V183">
            <v>0.42557632042049276</v>
          </cell>
          <cell r="W183">
            <v>0</v>
          </cell>
          <cell r="X183">
            <v>0</v>
          </cell>
          <cell r="Y183">
            <v>0.42557632042049276</v>
          </cell>
          <cell r="Z183">
            <v>0.6554706671629057</v>
          </cell>
          <cell r="AA183">
            <v>0.43700145381930805</v>
          </cell>
          <cell r="AC183">
            <v>1.5180484414027064</v>
          </cell>
        </row>
        <row r="184">
          <cell r="A184" t="str">
            <v>0513</v>
          </cell>
          <cell r="B184" t="str">
            <v>West Wildwood Borough</v>
          </cell>
          <cell r="C184" t="str">
            <v>Cape May</v>
          </cell>
          <cell r="D184">
            <v>224112100</v>
          </cell>
          <cell r="E184">
            <v>694447.71000000008</v>
          </cell>
          <cell r="F184">
            <v>113423.62</v>
          </cell>
          <cell r="G184">
            <v>0</v>
          </cell>
          <cell r="H184">
            <v>33351.06</v>
          </cell>
          <cell r="I184">
            <v>841222.39000000013</v>
          </cell>
          <cell r="J184">
            <v>703270</v>
          </cell>
          <cell r="K184">
            <v>0</v>
          </cell>
          <cell r="L184">
            <v>0</v>
          </cell>
          <cell r="M184">
            <v>703270</v>
          </cell>
          <cell r="N184">
            <v>2703413.21</v>
          </cell>
          <cell r="O184">
            <v>0</v>
          </cell>
          <cell r="P184">
            <v>0</v>
          </cell>
          <cell r="Q184">
            <v>2703413.21</v>
          </cell>
          <cell r="R184">
            <v>4247905.6000000006</v>
          </cell>
          <cell r="S184">
            <v>0.19803227030280524</v>
          </cell>
          <cell r="T184">
            <v>0.16555688054838127</v>
          </cell>
          <cell r="U184">
            <v>0.63641084914881341</v>
          </cell>
          <cell r="V184">
            <v>1.2062772201947152</v>
          </cell>
          <cell r="W184">
            <v>0</v>
          </cell>
          <cell r="X184">
            <v>0</v>
          </cell>
          <cell r="Y184">
            <v>1.2062772201947152</v>
          </cell>
          <cell r="Z184">
            <v>0.31380277994807065</v>
          </cell>
          <cell r="AA184">
            <v>0.37535786331929433</v>
          </cell>
          <cell r="AC184">
            <v>1.8954378634620801</v>
          </cell>
        </row>
        <row r="185">
          <cell r="A185" t="str">
            <v>0514</v>
          </cell>
          <cell r="B185" t="str">
            <v>Wildwood City</v>
          </cell>
          <cell r="C185" t="str">
            <v>Cape May</v>
          </cell>
          <cell r="D185">
            <v>1415575400</v>
          </cell>
          <cell r="E185">
            <v>4503427.01</v>
          </cell>
          <cell r="F185">
            <v>735414.95</v>
          </cell>
          <cell r="G185">
            <v>0</v>
          </cell>
          <cell r="H185">
            <v>216259.65</v>
          </cell>
          <cell r="I185">
            <v>5455101.6100000003</v>
          </cell>
          <cell r="J185">
            <v>13427893</v>
          </cell>
          <cell r="K185">
            <v>0</v>
          </cell>
          <cell r="L185">
            <v>0</v>
          </cell>
          <cell r="M185">
            <v>13427893</v>
          </cell>
          <cell r="N185">
            <v>22536499.25</v>
          </cell>
          <cell r="O185">
            <v>0</v>
          </cell>
          <cell r="P185">
            <v>0</v>
          </cell>
          <cell r="Q185">
            <v>22536499.25</v>
          </cell>
          <cell r="R185">
            <v>41419493.859999999</v>
          </cell>
          <cell r="S185">
            <v>0.13170372454184306</v>
          </cell>
          <cell r="T185">
            <v>0.32419259021819441</v>
          </cell>
          <cell r="U185">
            <v>0.54410368523996255</v>
          </cell>
          <cell r="V185">
            <v>1.5920380680534572</v>
          </cell>
          <cell r="W185">
            <v>0</v>
          </cell>
          <cell r="X185">
            <v>0</v>
          </cell>
          <cell r="Y185">
            <v>1.5920380680534572</v>
          </cell>
          <cell r="Z185">
            <v>0.94858196885874102</v>
          </cell>
          <cell r="AA185">
            <v>0.38536284326500736</v>
          </cell>
          <cell r="AC185">
            <v>2.9259828801772056</v>
          </cell>
        </row>
        <row r="186">
          <cell r="A186" t="str">
            <v>0515</v>
          </cell>
          <cell r="B186" t="str">
            <v>Wildwood Crest Borough</v>
          </cell>
          <cell r="C186" t="str">
            <v>Cape May</v>
          </cell>
          <cell r="D186">
            <v>2362582500</v>
          </cell>
          <cell r="E186">
            <v>6522181.5100000007</v>
          </cell>
          <cell r="F186">
            <v>1065062.4099999999</v>
          </cell>
          <cell r="G186">
            <v>0</v>
          </cell>
          <cell r="H186">
            <v>313194.96999999997</v>
          </cell>
          <cell r="I186">
            <v>7900438.8900000006</v>
          </cell>
          <cell r="J186">
            <v>8702436</v>
          </cell>
          <cell r="K186">
            <v>0</v>
          </cell>
          <cell r="L186">
            <v>0</v>
          </cell>
          <cell r="M186">
            <v>8702436</v>
          </cell>
          <cell r="N186">
            <v>16535447.779999999</v>
          </cell>
          <cell r="O186">
            <v>0</v>
          </cell>
          <cell r="P186">
            <v>0</v>
          </cell>
          <cell r="Q186">
            <v>16535447.779999999</v>
          </cell>
          <cell r="R186">
            <v>33138322.670000002</v>
          </cell>
          <cell r="S186">
            <v>0.23840792935341407</v>
          </cell>
          <cell r="T186">
            <v>0.26260942916939733</v>
          </cell>
          <cell r="U186">
            <v>0.49898264147718852</v>
          </cell>
          <cell r="V186">
            <v>0.69988869298744061</v>
          </cell>
          <cell r="W186">
            <v>0</v>
          </cell>
          <cell r="X186">
            <v>0</v>
          </cell>
          <cell r="Y186">
            <v>0.69988869298744061</v>
          </cell>
          <cell r="Z186">
            <v>0.36834421655116806</v>
          </cell>
          <cell r="AA186">
            <v>0.33439843434038813</v>
          </cell>
          <cell r="AC186">
            <v>1.4026313438789968</v>
          </cell>
        </row>
        <row r="187">
          <cell r="A187" t="str">
            <v>0516</v>
          </cell>
          <cell r="B187" t="str">
            <v>Woodbine Borough</v>
          </cell>
          <cell r="C187" t="str">
            <v>Cape May</v>
          </cell>
          <cell r="D187">
            <v>178947088</v>
          </cell>
          <cell r="E187">
            <v>382396.22</v>
          </cell>
          <cell r="F187">
            <v>62442.78</v>
          </cell>
          <cell r="G187">
            <v>0</v>
          </cell>
          <cell r="H187">
            <v>18360.45</v>
          </cell>
          <cell r="I187">
            <v>463199.45</v>
          </cell>
          <cell r="J187">
            <v>2174618</v>
          </cell>
          <cell r="K187">
            <v>0</v>
          </cell>
          <cell r="L187">
            <v>0</v>
          </cell>
          <cell r="M187">
            <v>2174618</v>
          </cell>
          <cell r="N187">
            <v>414706.06</v>
          </cell>
          <cell r="O187">
            <v>0</v>
          </cell>
          <cell r="P187">
            <v>0</v>
          </cell>
          <cell r="Q187">
            <v>414706.06</v>
          </cell>
          <cell r="R187">
            <v>3052523.51</v>
          </cell>
          <cell r="S187">
            <v>0.15174312285640679</v>
          </cell>
          <cell r="T187">
            <v>0.71240008238298558</v>
          </cell>
          <cell r="U187">
            <v>0.13585679476060777</v>
          </cell>
          <cell r="V187">
            <v>0.23174786728018731</v>
          </cell>
          <cell r="W187">
            <v>0</v>
          </cell>
          <cell r="X187">
            <v>0</v>
          </cell>
          <cell r="Y187">
            <v>0.23174786728018731</v>
          </cell>
          <cell r="Z187">
            <v>1.2152296102186362</v>
          </cell>
          <cell r="AA187">
            <v>0.25884715709930972</v>
          </cell>
          <cell r="AC187">
            <v>1.7058246345981334</v>
          </cell>
        </row>
        <row r="188">
          <cell r="A188" t="str">
            <v>0601</v>
          </cell>
          <cell r="B188" t="str">
            <v>Bridgeton City</v>
          </cell>
          <cell r="C188" t="str">
            <v>Cumberland</v>
          </cell>
          <cell r="D188">
            <v>490492740</v>
          </cell>
          <cell r="E188">
            <v>5991140.0099999998</v>
          </cell>
          <cell r="F188">
            <v>0</v>
          </cell>
          <cell r="G188">
            <v>332928.03999999998</v>
          </cell>
          <cell r="H188">
            <v>61892.42</v>
          </cell>
          <cell r="I188">
            <v>6385960.4699999997</v>
          </cell>
          <cell r="J188">
            <v>3679798</v>
          </cell>
          <cell r="K188">
            <v>0</v>
          </cell>
          <cell r="L188">
            <v>0</v>
          </cell>
          <cell r="M188">
            <v>3679798</v>
          </cell>
          <cell r="N188">
            <v>14608041.74</v>
          </cell>
          <cell r="O188">
            <v>0</v>
          </cell>
          <cell r="P188">
            <v>203110.1</v>
          </cell>
          <cell r="Q188">
            <v>14811151.84</v>
          </cell>
          <cell r="R188">
            <v>24876910.310000002</v>
          </cell>
          <cell r="S188">
            <v>0.25670231513569336</v>
          </cell>
          <cell r="T188">
            <v>0.14792021815188189</v>
          </cell>
          <cell r="U188">
            <v>0.59537746671242464</v>
          </cell>
          <cell r="V188">
            <v>2.9782381162257368</v>
          </cell>
          <cell r="W188">
            <v>4.140939986186136E-2</v>
          </cell>
          <cell r="X188">
            <v>0</v>
          </cell>
          <cell r="Y188">
            <v>3.019647516087598</v>
          </cell>
          <cell r="Z188">
            <v>0.75022476377530078</v>
          </cell>
          <cell r="AA188">
            <v>1.3019480104843142</v>
          </cell>
          <cell r="AC188">
            <v>5.0718202903472136</v>
          </cell>
        </row>
        <row r="189">
          <cell r="A189" t="str">
            <v>0602</v>
          </cell>
          <cell r="B189" t="str">
            <v>Commercial Township</v>
          </cell>
          <cell r="C189" t="str">
            <v>Cumberland</v>
          </cell>
          <cell r="D189">
            <v>271092200</v>
          </cell>
          <cell r="E189">
            <v>2720112.35</v>
          </cell>
          <cell r="F189">
            <v>0</v>
          </cell>
          <cell r="G189">
            <v>151122.04</v>
          </cell>
          <cell r="H189">
            <v>28065.61</v>
          </cell>
          <cell r="I189">
            <v>2899300</v>
          </cell>
          <cell r="J189">
            <v>2346651</v>
          </cell>
          <cell r="K189">
            <v>0</v>
          </cell>
          <cell r="L189">
            <v>0</v>
          </cell>
          <cell r="M189">
            <v>2346651</v>
          </cell>
          <cell r="N189">
            <v>1731863.65</v>
          </cell>
          <cell r="O189">
            <v>0</v>
          </cell>
          <cell r="P189">
            <v>0</v>
          </cell>
          <cell r="Q189">
            <v>1731863.65</v>
          </cell>
          <cell r="R189">
            <v>6977814.6500000004</v>
          </cell>
          <cell r="S189">
            <v>0.41550258145650226</v>
          </cell>
          <cell r="T189">
            <v>0.33630171016365418</v>
          </cell>
          <cell r="U189">
            <v>0.2481957083798435</v>
          </cell>
          <cell r="V189">
            <v>0.63884672816112009</v>
          </cell>
          <cell r="W189">
            <v>0</v>
          </cell>
          <cell r="X189">
            <v>0</v>
          </cell>
          <cell r="Y189">
            <v>0.63884672816112009</v>
          </cell>
          <cell r="Z189">
            <v>0.86562837292994776</v>
          </cell>
          <cell r="AA189">
            <v>1.0694885356347397</v>
          </cell>
          <cell r="AC189">
            <v>2.5739636367258076</v>
          </cell>
        </row>
        <row r="190">
          <cell r="A190" t="str">
            <v>0603</v>
          </cell>
          <cell r="B190" t="str">
            <v>Deerfield Township</v>
          </cell>
          <cell r="C190" t="str">
            <v>Cumberland</v>
          </cell>
          <cell r="D190">
            <v>195319140</v>
          </cell>
          <cell r="E190">
            <v>2367557.35</v>
          </cell>
          <cell r="F190">
            <v>0</v>
          </cell>
          <cell r="G190">
            <v>131526.94</v>
          </cell>
          <cell r="H190">
            <v>24423.9</v>
          </cell>
          <cell r="I190">
            <v>2523508.19</v>
          </cell>
          <cell r="J190">
            <v>3169701</v>
          </cell>
          <cell r="K190">
            <v>1201660</v>
          </cell>
          <cell r="L190">
            <v>0</v>
          </cell>
          <cell r="M190">
            <v>4371361</v>
          </cell>
          <cell r="N190">
            <v>236521.31</v>
          </cell>
          <cell r="O190">
            <v>0</v>
          </cell>
          <cell r="P190">
            <v>0</v>
          </cell>
          <cell r="Q190">
            <v>236521.31</v>
          </cell>
          <cell r="R190">
            <v>7131390.5000000019</v>
          </cell>
          <cell r="S190">
            <v>0.35385920740141763</v>
          </cell>
          <cell r="T190">
            <v>0.6129745664607763</v>
          </cell>
          <cell r="U190">
            <v>3.3166226137805795E-2</v>
          </cell>
          <cell r="V190">
            <v>0.12109479388451128</v>
          </cell>
          <cell r="W190">
            <v>0</v>
          </cell>
          <cell r="X190">
            <v>0</v>
          </cell>
          <cell r="Y190">
            <v>0.12109479388451128</v>
          </cell>
          <cell r="Z190">
            <v>2.2380607450964609</v>
          </cell>
          <cell r="AA190">
            <v>1.2919922696772062</v>
          </cell>
          <cell r="AC190">
            <v>3.6511478086581799</v>
          </cell>
        </row>
        <row r="191">
          <cell r="A191" t="str">
            <v>0604</v>
          </cell>
          <cell r="B191" t="str">
            <v>Downe Township</v>
          </cell>
          <cell r="C191" t="str">
            <v>Cumberland</v>
          </cell>
          <cell r="D191">
            <v>159512900</v>
          </cell>
          <cell r="E191">
            <v>1476485.49</v>
          </cell>
          <cell r="F191">
            <v>0</v>
          </cell>
          <cell r="G191">
            <v>82033.3</v>
          </cell>
          <cell r="H191">
            <v>15241.78</v>
          </cell>
          <cell r="I191">
            <v>1573760.57</v>
          </cell>
          <cell r="J191">
            <v>1709544</v>
          </cell>
          <cell r="K191">
            <v>0</v>
          </cell>
          <cell r="L191">
            <v>0</v>
          </cell>
          <cell r="M191">
            <v>1709544</v>
          </cell>
          <cell r="N191">
            <v>600042.68000000005</v>
          </cell>
          <cell r="O191">
            <v>0</v>
          </cell>
          <cell r="P191">
            <v>0</v>
          </cell>
          <cell r="Q191">
            <v>600042.68000000005</v>
          </cell>
          <cell r="R191">
            <v>3883347.25</v>
          </cell>
          <cell r="S191">
            <v>0.40525878029578738</v>
          </cell>
          <cell r="T191">
            <v>0.44022434511876318</v>
          </cell>
          <cell r="U191">
            <v>0.15451687458544947</v>
          </cell>
          <cell r="V191">
            <v>0.3761718832771519</v>
          </cell>
          <cell r="W191">
            <v>0</v>
          </cell>
          <cell r="X191">
            <v>0</v>
          </cell>
          <cell r="Y191">
            <v>0.3761718832771519</v>
          </cell>
          <cell r="Z191">
            <v>1.071727741141939</v>
          </cell>
          <cell r="AA191">
            <v>0.98660394864615963</v>
          </cell>
          <cell r="AC191">
            <v>2.4345035730652507</v>
          </cell>
        </row>
        <row r="192">
          <cell r="A192" t="str">
            <v>0605</v>
          </cell>
          <cell r="B192" t="str">
            <v>Fairfield Township</v>
          </cell>
          <cell r="C192" t="str">
            <v>Cumberland</v>
          </cell>
          <cell r="D192">
            <v>317814699</v>
          </cell>
          <cell r="E192">
            <v>3113311.01</v>
          </cell>
          <cell r="F192">
            <v>0</v>
          </cell>
          <cell r="G192">
            <v>172960.39</v>
          </cell>
          <cell r="H192">
            <v>32120.240000000002</v>
          </cell>
          <cell r="I192">
            <v>3318391.64</v>
          </cell>
          <cell r="J192">
            <v>1735939</v>
          </cell>
          <cell r="K192">
            <v>1964488</v>
          </cell>
          <cell r="L192">
            <v>0</v>
          </cell>
          <cell r="M192">
            <v>3700427</v>
          </cell>
          <cell r="N192">
            <v>1395251.52</v>
          </cell>
          <cell r="O192">
            <v>0</v>
          </cell>
          <cell r="P192">
            <v>0</v>
          </cell>
          <cell r="Q192">
            <v>1395251.52</v>
          </cell>
          <cell r="R192">
            <v>8414070.1600000001</v>
          </cell>
          <cell r="S192">
            <v>0.39438601971438758</v>
          </cell>
          <cell r="T192">
            <v>0.43979036656856207</v>
          </cell>
          <cell r="U192">
            <v>0.16582361371705034</v>
          </cell>
          <cell r="V192">
            <v>0.43901415648493969</v>
          </cell>
          <cell r="W192">
            <v>0</v>
          </cell>
          <cell r="X192">
            <v>0</v>
          </cell>
          <cell r="Y192">
            <v>0.43901415648493969</v>
          </cell>
          <cell r="Z192">
            <v>1.1643347559579049</v>
          </cell>
          <cell r="AA192">
            <v>1.0441278047998654</v>
          </cell>
          <cell r="AC192">
            <v>2.6474767172427098</v>
          </cell>
        </row>
        <row r="193">
          <cell r="A193" t="str">
            <v>0606</v>
          </cell>
          <cell r="B193" t="str">
            <v>Greenwich Township</v>
          </cell>
          <cell r="C193" t="str">
            <v>Cumberland</v>
          </cell>
          <cell r="D193">
            <v>75354366</v>
          </cell>
          <cell r="E193">
            <v>804775.30999999994</v>
          </cell>
          <cell r="F193">
            <v>0</v>
          </cell>
          <cell r="G193">
            <v>44709.43</v>
          </cell>
          <cell r="H193">
            <v>8302.2199999999993</v>
          </cell>
          <cell r="I193">
            <v>857786.96</v>
          </cell>
          <cell r="J193">
            <v>1074234</v>
          </cell>
          <cell r="K193">
            <v>379403</v>
          </cell>
          <cell r="L193">
            <v>0</v>
          </cell>
          <cell r="M193">
            <v>1453637</v>
          </cell>
          <cell r="N193">
            <v>345798.62</v>
          </cell>
          <cell r="O193">
            <v>0</v>
          </cell>
          <cell r="P193">
            <v>0</v>
          </cell>
          <cell r="Q193">
            <v>345798.62</v>
          </cell>
          <cell r="R193">
            <v>2657222.58</v>
          </cell>
          <cell r="S193">
            <v>0.32281336402011152</v>
          </cell>
          <cell r="T193">
            <v>0.54705127486911542</v>
          </cell>
          <cell r="U193">
            <v>0.13013536111077303</v>
          </cell>
          <cell r="V193">
            <v>0.45889659532136462</v>
          </cell>
          <cell r="W193">
            <v>0</v>
          </cell>
          <cell r="X193">
            <v>0</v>
          </cell>
          <cell r="Y193">
            <v>0.45889659532136462</v>
          </cell>
          <cell r="Z193">
            <v>1.9290680516109711</v>
          </cell>
          <cell r="AA193">
            <v>1.1383374388685057</v>
          </cell>
          <cell r="AC193">
            <v>3.5263020858008414</v>
          </cell>
        </row>
        <row r="194">
          <cell r="A194" t="str">
            <v>0607</v>
          </cell>
          <cell r="B194" t="str">
            <v>Hopewell Township</v>
          </cell>
          <cell r="C194" t="str">
            <v>Cumberland</v>
          </cell>
          <cell r="D194">
            <v>307902527</v>
          </cell>
          <cell r="E194">
            <v>3691625.11</v>
          </cell>
          <cell r="F194">
            <v>0</v>
          </cell>
          <cell r="G194">
            <v>205084.65</v>
          </cell>
          <cell r="H194">
            <v>38082.949999999997</v>
          </cell>
          <cell r="I194">
            <v>3934792.71</v>
          </cell>
          <cell r="J194">
            <v>3642651</v>
          </cell>
          <cell r="K194">
            <v>2087786</v>
          </cell>
          <cell r="L194">
            <v>0</v>
          </cell>
          <cell r="M194">
            <v>5730437</v>
          </cell>
          <cell r="N194">
            <v>1008099.33</v>
          </cell>
          <cell r="O194">
            <v>0</v>
          </cell>
          <cell r="P194">
            <v>0</v>
          </cell>
          <cell r="Q194">
            <v>1008099.33</v>
          </cell>
          <cell r="R194">
            <v>10673329.040000001</v>
          </cell>
          <cell r="S194">
            <v>0.36865655460013808</v>
          </cell>
          <cell r="T194">
            <v>0.53689312664533007</v>
          </cell>
          <cell r="U194">
            <v>9.4450318754531706E-2</v>
          </cell>
          <cell r="V194">
            <v>0.32740859252512727</v>
          </cell>
          <cell r="W194">
            <v>0</v>
          </cell>
          <cell r="X194">
            <v>0</v>
          </cell>
          <cell r="Y194">
            <v>0.32740859252512727</v>
          </cell>
          <cell r="Z194">
            <v>1.8611204837562116</v>
          </cell>
          <cell r="AA194">
            <v>1.2779345295857218</v>
          </cell>
          <cell r="AC194">
            <v>3.466463605867061</v>
          </cell>
        </row>
        <row r="195">
          <cell r="A195" t="str">
            <v>0608</v>
          </cell>
          <cell r="B195" t="str">
            <v>Lawrence Township</v>
          </cell>
          <cell r="C195" t="str">
            <v>Cumberland</v>
          </cell>
          <cell r="D195">
            <v>230683986</v>
          </cell>
          <cell r="E195">
            <v>2425521.3400000003</v>
          </cell>
          <cell r="F195">
            <v>0</v>
          </cell>
          <cell r="G195">
            <v>134747.24</v>
          </cell>
          <cell r="H195">
            <v>25021.49</v>
          </cell>
          <cell r="I195">
            <v>2585290.0700000003</v>
          </cell>
          <cell r="J195">
            <v>2717848</v>
          </cell>
          <cell r="K195">
            <v>0</v>
          </cell>
          <cell r="L195">
            <v>0</v>
          </cell>
          <cell r="M195">
            <v>2717848</v>
          </cell>
          <cell r="N195">
            <v>1380174.39</v>
          </cell>
          <cell r="O195">
            <v>0</v>
          </cell>
          <cell r="P195">
            <v>0</v>
          </cell>
          <cell r="Q195">
            <v>1380174.39</v>
          </cell>
          <cell r="R195">
            <v>6683312.4600000009</v>
          </cell>
          <cell r="S195">
            <v>0.38682765252606488</v>
          </cell>
          <cell r="T195">
            <v>0.40666181871137591</v>
          </cell>
          <cell r="U195">
            <v>0.20651052876255913</v>
          </cell>
          <cell r="V195">
            <v>0.59829657616545606</v>
          </cell>
          <cell r="W195">
            <v>0</v>
          </cell>
          <cell r="X195">
            <v>0</v>
          </cell>
          <cell r="Y195">
            <v>0.59829657616545606</v>
          </cell>
          <cell r="Z195">
            <v>1.1781693420192592</v>
          </cell>
          <cell r="AA195">
            <v>1.120706345866592</v>
          </cell>
          <cell r="AC195">
            <v>2.8971722640513073</v>
          </cell>
        </row>
        <row r="196">
          <cell r="A196" t="str">
            <v>0609</v>
          </cell>
          <cell r="B196" t="str">
            <v>Maurice River Township</v>
          </cell>
          <cell r="C196" t="str">
            <v>Cumberland</v>
          </cell>
          <cell r="D196">
            <v>292039381</v>
          </cell>
          <cell r="E196">
            <v>3173881.25</v>
          </cell>
          <cell r="F196">
            <v>0</v>
          </cell>
          <cell r="G196">
            <v>176320.84</v>
          </cell>
          <cell r="H196">
            <v>32741.18</v>
          </cell>
          <cell r="I196">
            <v>3382943.27</v>
          </cell>
          <cell r="J196">
            <v>3297557</v>
          </cell>
          <cell r="K196">
            <v>0</v>
          </cell>
          <cell r="L196">
            <v>0</v>
          </cell>
          <cell r="M196">
            <v>3297557</v>
          </cell>
          <cell r="N196">
            <v>1293914.1299999999</v>
          </cell>
          <cell r="O196">
            <v>0</v>
          </cell>
          <cell r="P196">
            <v>0</v>
          </cell>
          <cell r="Q196">
            <v>1293914.1299999999</v>
          </cell>
          <cell r="R196">
            <v>7974414.3999999994</v>
          </cell>
          <cell r="S196">
            <v>0.4242246640706307</v>
          </cell>
          <cell r="T196">
            <v>0.41351713550276498</v>
          </cell>
          <cell r="U196">
            <v>0.16225820042660435</v>
          </cell>
          <cell r="V196">
            <v>0.44306152326764447</v>
          </cell>
          <cell r="W196">
            <v>0</v>
          </cell>
          <cell r="X196">
            <v>0</v>
          </cell>
          <cell r="Y196">
            <v>0.44306152326764447</v>
          </cell>
          <cell r="Z196">
            <v>1.1291480582887552</v>
          </cell>
          <cell r="AA196">
            <v>1.1583859883609329</v>
          </cell>
          <cell r="AC196">
            <v>2.7305955699173321</v>
          </cell>
        </row>
        <row r="197">
          <cell r="A197" t="str">
            <v>0610</v>
          </cell>
          <cell r="B197" t="str">
            <v>Millville City</v>
          </cell>
          <cell r="C197" t="str">
            <v>Cumberland</v>
          </cell>
          <cell r="D197">
            <v>1465107870</v>
          </cell>
          <cell r="E197">
            <v>19497582.41</v>
          </cell>
          <cell r="F197">
            <v>0</v>
          </cell>
          <cell r="G197">
            <v>1083342</v>
          </cell>
          <cell r="H197">
            <v>201202.45</v>
          </cell>
          <cell r="I197">
            <v>20782126.859999999</v>
          </cell>
          <cell r="J197">
            <v>15241970</v>
          </cell>
          <cell r="K197">
            <v>0</v>
          </cell>
          <cell r="L197">
            <v>0</v>
          </cell>
          <cell r="M197">
            <v>15241970</v>
          </cell>
          <cell r="N197">
            <v>20971315.010000002</v>
          </cell>
          <cell r="O197">
            <v>0</v>
          </cell>
          <cell r="P197">
            <v>0</v>
          </cell>
          <cell r="Q197">
            <v>20971315.010000002</v>
          </cell>
          <cell r="R197">
            <v>56995411.870000005</v>
          </cell>
          <cell r="S197">
            <v>0.36462806703461759</v>
          </cell>
          <cell r="T197">
            <v>0.26742450839315252</v>
          </cell>
          <cell r="U197">
            <v>0.36794742457222984</v>
          </cell>
          <cell r="V197">
            <v>1.4313836843972452</v>
          </cell>
          <cell r="W197">
            <v>0</v>
          </cell>
          <cell r="X197">
            <v>0</v>
          </cell>
          <cell r="Y197">
            <v>1.4313836843972452</v>
          </cell>
          <cell r="Z197">
            <v>1.04033090751195</v>
          </cell>
          <cell r="AA197">
            <v>1.4184707682991287</v>
          </cell>
          <cell r="AC197">
            <v>3.8901853602083238</v>
          </cell>
        </row>
        <row r="198">
          <cell r="A198" t="str">
            <v>0611</v>
          </cell>
          <cell r="B198" t="str">
            <v>Shiloh Borough</v>
          </cell>
          <cell r="C198" t="str">
            <v>Cumberland</v>
          </cell>
          <cell r="D198">
            <v>33195692</v>
          </cell>
          <cell r="E198">
            <v>378209.4</v>
          </cell>
          <cell r="F198">
            <v>0</v>
          </cell>
          <cell r="G198">
            <v>21010.92</v>
          </cell>
          <cell r="H198">
            <v>3901.57</v>
          </cell>
          <cell r="I198">
            <v>403121.89</v>
          </cell>
          <cell r="J198">
            <v>338251</v>
          </cell>
          <cell r="K198">
            <v>191136</v>
          </cell>
          <cell r="L198">
            <v>0</v>
          </cell>
          <cell r="M198">
            <v>529387</v>
          </cell>
          <cell r="N198">
            <v>107735.11</v>
          </cell>
          <cell r="O198">
            <v>0</v>
          </cell>
          <cell r="P198">
            <v>0</v>
          </cell>
          <cell r="Q198">
            <v>107735.11</v>
          </cell>
          <cell r="R198">
            <v>1040244</v>
          </cell>
          <cell r="S198">
            <v>0.38752628229530767</v>
          </cell>
          <cell r="T198">
            <v>0.50890656422916158</v>
          </cell>
          <cell r="U198">
            <v>0.10356715347553073</v>
          </cell>
          <cell r="V198">
            <v>0.32454545607905988</v>
          </cell>
          <cell r="W198">
            <v>0</v>
          </cell>
          <cell r="X198">
            <v>0</v>
          </cell>
          <cell r="Y198">
            <v>0.32454545607905988</v>
          </cell>
          <cell r="Z198">
            <v>1.5947460893419543</v>
          </cell>
          <cell r="AA198">
            <v>1.2143801370370588</v>
          </cell>
          <cell r="AC198">
            <v>3.1336716824580733</v>
          </cell>
        </row>
        <row r="199">
          <cell r="A199" t="str">
            <v>0612</v>
          </cell>
          <cell r="B199" t="str">
            <v>Stow Creek Township</v>
          </cell>
          <cell r="C199" t="str">
            <v>Cumberland</v>
          </cell>
          <cell r="D199">
            <v>108717513</v>
          </cell>
          <cell r="E199">
            <v>1388763.43</v>
          </cell>
          <cell r="F199">
            <v>0</v>
          </cell>
          <cell r="G199">
            <v>77151.25</v>
          </cell>
          <cell r="H199">
            <v>14326.45</v>
          </cell>
          <cell r="I199">
            <v>1480241.13</v>
          </cell>
          <cell r="J199">
            <v>1366405</v>
          </cell>
          <cell r="K199">
            <v>672950</v>
          </cell>
          <cell r="L199">
            <v>0</v>
          </cell>
          <cell r="M199">
            <v>2039355</v>
          </cell>
          <cell r="N199">
            <v>227976.47</v>
          </cell>
          <cell r="O199">
            <v>0</v>
          </cell>
          <cell r="P199">
            <v>0</v>
          </cell>
          <cell r="Q199">
            <v>227976.47</v>
          </cell>
          <cell r="R199">
            <v>3747572.5999999996</v>
          </cell>
          <cell r="S199">
            <v>0.39498664548886925</v>
          </cell>
          <cell r="T199">
            <v>0.54418025150466742</v>
          </cell>
          <cell r="U199">
            <v>6.083310300646344E-2</v>
          </cell>
          <cell r="V199">
            <v>0.20969617838848101</v>
          </cell>
          <cell r="W199">
            <v>0</v>
          </cell>
          <cell r="X199">
            <v>0</v>
          </cell>
          <cell r="Y199">
            <v>0.20969617838848101</v>
          </cell>
          <cell r="Z199">
            <v>1.8758293339546868</v>
          </cell>
          <cell r="AA199">
            <v>1.3615480056097309</v>
          </cell>
          <cell r="AC199">
            <v>3.4470735179528984</v>
          </cell>
        </row>
        <row r="200">
          <cell r="A200" t="str">
            <v>0613</v>
          </cell>
          <cell r="B200" t="str">
            <v>Upper Deerfield Township</v>
          </cell>
          <cell r="C200" t="str">
            <v>Cumberland</v>
          </cell>
          <cell r="D200">
            <v>650785104</v>
          </cell>
          <cell r="E200">
            <v>7864652.54</v>
          </cell>
          <cell r="F200">
            <v>0</v>
          </cell>
          <cell r="G200">
            <v>437062.96</v>
          </cell>
          <cell r="H200">
            <v>81196.52</v>
          </cell>
          <cell r="I200">
            <v>8382912.0199999996</v>
          </cell>
          <cell r="J200">
            <v>8040267</v>
          </cell>
          <cell r="K200">
            <v>4187197</v>
          </cell>
          <cell r="L200">
            <v>0</v>
          </cell>
          <cell r="M200">
            <v>12227464</v>
          </cell>
          <cell r="N200">
            <v>1142986.5900000001</v>
          </cell>
          <cell r="O200">
            <v>0</v>
          </cell>
          <cell r="P200">
            <v>0</v>
          </cell>
          <cell r="Q200">
            <v>1142986.5900000001</v>
          </cell>
          <cell r="R200">
            <v>21753362.609999999</v>
          </cell>
          <cell r="S200">
            <v>0.38536166432247965</v>
          </cell>
          <cell r="T200">
            <v>0.5620953513816318</v>
          </cell>
          <cell r="U200">
            <v>5.2542984295888592E-2</v>
          </cell>
          <cell r="V200">
            <v>0.17563195330912185</v>
          </cell>
          <cell r="W200">
            <v>0</v>
          </cell>
          <cell r="X200">
            <v>0</v>
          </cell>
          <cell r="Y200">
            <v>0.17563195330912185</v>
          </cell>
          <cell r="Z200">
            <v>1.878878899477699</v>
          </cell>
          <cell r="AA200">
            <v>1.288122910078163</v>
          </cell>
          <cell r="AC200">
            <v>3.3426337628649843</v>
          </cell>
        </row>
        <row r="201">
          <cell r="A201" t="str">
            <v>0614</v>
          </cell>
          <cell r="B201" t="str">
            <v>Vineland City</v>
          </cell>
          <cell r="C201" t="str">
            <v>Cumberland</v>
          </cell>
          <cell r="D201">
            <v>3905627200</v>
          </cell>
          <cell r="E201">
            <v>48806383</v>
          </cell>
          <cell r="F201">
            <v>0</v>
          </cell>
          <cell r="G201">
            <v>0</v>
          </cell>
          <cell r="H201">
            <v>503509.57</v>
          </cell>
          <cell r="I201">
            <v>49309892.57</v>
          </cell>
          <cell r="J201">
            <v>29849146</v>
          </cell>
          <cell r="K201">
            <v>0</v>
          </cell>
          <cell r="L201">
            <v>0</v>
          </cell>
          <cell r="M201">
            <v>29849146</v>
          </cell>
          <cell r="N201">
            <v>42671952.030000001</v>
          </cell>
          <cell r="O201">
            <v>0</v>
          </cell>
          <cell r="P201">
            <v>1625944</v>
          </cell>
          <cell r="Q201">
            <v>44297896.030000001</v>
          </cell>
          <cell r="R201">
            <v>123456934.59999999</v>
          </cell>
          <cell r="S201">
            <v>0.39940966240384851</v>
          </cell>
          <cell r="T201">
            <v>0.24177779965711219</v>
          </cell>
          <cell r="U201">
            <v>0.35881253793903939</v>
          </cell>
          <cell r="V201">
            <v>1.0925761688161122</v>
          </cell>
          <cell r="W201">
            <v>4.1630803882152394E-2</v>
          </cell>
          <cell r="X201">
            <v>0</v>
          </cell>
          <cell r="Y201">
            <v>1.1342069726982646</v>
          </cell>
          <cell r="Z201">
            <v>0.76425998876697698</v>
          </cell>
          <cell r="AA201">
            <v>1.2625345442596261</v>
          </cell>
          <cell r="AC201">
            <v>3.1610015057248675</v>
          </cell>
        </row>
        <row r="202">
          <cell r="A202" t="str">
            <v>0701</v>
          </cell>
          <cell r="B202" t="str">
            <v>Belleville Township</v>
          </cell>
          <cell r="C202" t="str">
            <v>Essex</v>
          </cell>
          <cell r="D202">
            <v>3106413400</v>
          </cell>
          <cell r="E202">
            <v>15775147.149999999</v>
          </cell>
          <cell r="F202">
            <v>0</v>
          </cell>
          <cell r="G202">
            <v>0</v>
          </cell>
          <cell r="H202">
            <v>576331.01</v>
          </cell>
          <cell r="I202">
            <v>16351478.159999998</v>
          </cell>
          <cell r="J202">
            <v>47122847</v>
          </cell>
          <cell r="K202">
            <v>0</v>
          </cell>
          <cell r="L202">
            <v>0</v>
          </cell>
          <cell r="M202">
            <v>47122847</v>
          </cell>
          <cell r="N202">
            <v>56828882.170000002</v>
          </cell>
          <cell r="O202">
            <v>0</v>
          </cell>
          <cell r="P202">
            <v>1258009.25</v>
          </cell>
          <cell r="Q202">
            <v>58086891.420000002</v>
          </cell>
          <cell r="R202">
            <v>121561216.58000001</v>
          </cell>
          <cell r="S202">
            <v>0.13451229446390917</v>
          </cell>
          <cell r="T202">
            <v>0.38764704998644228</v>
          </cell>
          <cell r="U202">
            <v>0.47784065554964844</v>
          </cell>
          <cell r="V202">
            <v>1.8294050035323695</v>
          </cell>
          <cell r="W202">
            <v>4.0497161453140779E-2</v>
          </cell>
          <cell r="X202">
            <v>0</v>
          </cell>
          <cell r="Y202">
            <v>1.8699021649855103</v>
          </cell>
          <cell r="Z202">
            <v>1.5169535065744952</v>
          </cell>
          <cell r="AA202">
            <v>0.5263780461415728</v>
          </cell>
          <cell r="AC202">
            <v>3.9132337177015786</v>
          </cell>
        </row>
        <row r="203">
          <cell r="A203" t="str">
            <v>0702</v>
          </cell>
          <cell r="B203" t="str">
            <v>Bloomfield Township</v>
          </cell>
          <cell r="C203" t="str">
            <v>Essex</v>
          </cell>
          <cell r="D203">
            <v>5322238200</v>
          </cell>
          <cell r="E203">
            <v>25803333.830000002</v>
          </cell>
          <cell r="F203">
            <v>0</v>
          </cell>
          <cell r="G203">
            <v>0</v>
          </cell>
          <cell r="H203">
            <v>942717.49</v>
          </cell>
          <cell r="I203">
            <v>26746051.32</v>
          </cell>
          <cell r="J203">
            <v>81313009</v>
          </cell>
          <cell r="K203">
            <v>0</v>
          </cell>
          <cell r="L203">
            <v>0</v>
          </cell>
          <cell r="M203">
            <v>81313009</v>
          </cell>
          <cell r="N203">
            <v>63496256.299999997</v>
          </cell>
          <cell r="O203">
            <v>266112</v>
          </cell>
          <cell r="P203">
            <v>2059811.74</v>
          </cell>
          <cell r="Q203">
            <v>65822180.039999999</v>
          </cell>
          <cell r="R203">
            <v>173881240.36000001</v>
          </cell>
          <cell r="S203">
            <v>0.15381792345525916</v>
          </cell>
          <cell r="T203">
            <v>0.46763531725246082</v>
          </cell>
          <cell r="U203">
            <v>0.37854675929227993</v>
          </cell>
          <cell r="V203">
            <v>1.1930367246621918</v>
          </cell>
          <cell r="W203">
            <v>3.8701983312208761E-2</v>
          </cell>
          <cell r="X203">
            <v>5.0000016910178883E-3</v>
          </cell>
          <cell r="Y203">
            <v>1.2367387096654185</v>
          </cell>
          <cell r="Z203">
            <v>1.5277972526671204</v>
          </cell>
          <cell r="AA203">
            <v>0.50253390237212603</v>
          </cell>
          <cell r="AC203">
            <v>3.267069864704665</v>
          </cell>
        </row>
        <row r="204">
          <cell r="A204" t="str">
            <v>0703</v>
          </cell>
          <cell r="B204" t="str">
            <v>Caldwell Borough</v>
          </cell>
          <cell r="C204" t="str">
            <v>Essex</v>
          </cell>
          <cell r="D204">
            <v>1050029100</v>
          </cell>
          <cell r="E204">
            <v>5551060.1900000004</v>
          </cell>
          <cell r="F204">
            <v>0</v>
          </cell>
          <cell r="G204">
            <v>0</v>
          </cell>
          <cell r="H204">
            <v>203045.07</v>
          </cell>
          <cell r="I204">
            <v>5754105.2600000007</v>
          </cell>
          <cell r="J204">
            <v>0</v>
          </cell>
          <cell r="K204">
            <v>16921113</v>
          </cell>
          <cell r="L204">
            <v>0</v>
          </cell>
          <cell r="M204">
            <v>16921113</v>
          </cell>
          <cell r="N204">
            <v>9339862.7200000007</v>
          </cell>
          <cell r="O204">
            <v>105002.91</v>
          </cell>
          <cell r="P204">
            <v>448702.93</v>
          </cell>
          <cell r="Q204">
            <v>9893568.5600000005</v>
          </cell>
          <cell r="R204">
            <v>32568786.820000004</v>
          </cell>
          <cell r="S204">
            <v>0.17667545591432626</v>
          </cell>
          <cell r="T204">
            <v>0.51954999409462188</v>
          </cell>
          <cell r="U204">
            <v>0.3037745499910518</v>
          </cell>
          <cell r="V204">
            <v>0.88948608376663085</v>
          </cell>
          <cell r="W204">
            <v>4.2732428082231246E-2</v>
          </cell>
          <cell r="X204">
            <v>0.01</v>
          </cell>
          <cell r="Y204">
            <v>0.94221851184886218</v>
          </cell>
          <cell r="Z204">
            <v>1.6114899101367763</v>
          </cell>
          <cell r="AA204">
            <v>0.54799483747640909</v>
          </cell>
          <cell r="AC204">
            <v>3.1017032594620479</v>
          </cell>
        </row>
        <row r="205">
          <cell r="A205" t="str">
            <v>0704</v>
          </cell>
          <cell r="B205" t="str">
            <v>Cedar Grove Township</v>
          </cell>
          <cell r="C205" t="str">
            <v>Essex</v>
          </cell>
          <cell r="D205">
            <v>2258487200</v>
          </cell>
          <cell r="E205">
            <v>11190042.880000001</v>
          </cell>
          <cell r="F205">
            <v>0</v>
          </cell>
          <cell r="G205">
            <v>0</v>
          </cell>
          <cell r="H205">
            <v>408767.17</v>
          </cell>
          <cell r="I205">
            <v>11598810.050000001</v>
          </cell>
          <cell r="J205">
            <v>33155574</v>
          </cell>
          <cell r="K205">
            <v>0</v>
          </cell>
          <cell r="L205">
            <v>0</v>
          </cell>
          <cell r="M205">
            <v>33155574</v>
          </cell>
          <cell r="N205">
            <v>11493548.18</v>
          </cell>
          <cell r="O205">
            <v>0</v>
          </cell>
          <cell r="P205">
            <v>886371.54</v>
          </cell>
          <cell r="Q205">
            <v>12379919.719999999</v>
          </cell>
          <cell r="R205">
            <v>57134303.770000003</v>
          </cell>
          <cell r="S205">
            <v>0.20300956316352781</v>
          </cell>
          <cell r="T205">
            <v>0.58030940804794195</v>
          </cell>
          <cell r="U205">
            <v>0.21668102878853018</v>
          </cell>
          <cell r="V205">
            <v>0.50890472967922951</v>
          </cell>
          <cell r="W205">
            <v>3.9246250321896888E-2</v>
          </cell>
          <cell r="X205">
            <v>0</v>
          </cell>
          <cell r="Y205">
            <v>0.54815098000112639</v>
          </cell>
          <cell r="Z205">
            <v>1.4680434761817556</v>
          </cell>
          <cell r="AA205">
            <v>0.51356545434483758</v>
          </cell>
          <cell r="AC205">
            <v>2.5297599105277198</v>
          </cell>
        </row>
        <row r="206">
          <cell r="A206" t="str">
            <v>0705</v>
          </cell>
          <cell r="B206" t="str">
            <v>East Orange City</v>
          </cell>
          <cell r="C206" t="str">
            <v>Essex</v>
          </cell>
          <cell r="D206">
            <v>4757119600</v>
          </cell>
          <cell r="E206">
            <v>20362715.290000003</v>
          </cell>
          <cell r="F206">
            <v>0</v>
          </cell>
          <cell r="G206">
            <v>0</v>
          </cell>
          <cell r="H206">
            <v>744786.01</v>
          </cell>
          <cell r="I206">
            <v>21107501.300000004</v>
          </cell>
          <cell r="J206">
            <v>30548408</v>
          </cell>
          <cell r="K206">
            <v>0</v>
          </cell>
          <cell r="L206">
            <v>0</v>
          </cell>
          <cell r="M206">
            <v>30548408</v>
          </cell>
          <cell r="N206">
            <v>96905189.569999993</v>
          </cell>
          <cell r="O206">
            <v>474482.96</v>
          </cell>
          <cell r="P206">
            <v>1666986.9</v>
          </cell>
          <cell r="Q206">
            <v>99046659.429999992</v>
          </cell>
          <cell r="R206">
            <v>150702568.72999999</v>
          </cell>
          <cell r="S206">
            <v>0.1400606603980081</v>
          </cell>
          <cell r="T206">
            <v>0.2027066177931631</v>
          </cell>
          <cell r="U206">
            <v>0.65723272180882886</v>
          </cell>
          <cell r="V206">
            <v>2.0370559859373727</v>
          </cell>
          <cell r="W206">
            <v>3.5041937982807914E-2</v>
          </cell>
          <cell r="X206">
            <v>9.9741650388609111E-3</v>
          </cell>
          <cell r="Y206">
            <v>2.0820720889590412</v>
          </cell>
          <cell r="Z206">
            <v>0.64216186618473914</v>
          </cell>
          <cell r="AA206">
            <v>0.44370339774513984</v>
          </cell>
          <cell r="AC206">
            <v>3.1679373528889201</v>
          </cell>
        </row>
        <row r="207">
          <cell r="A207" t="str">
            <v>0706</v>
          </cell>
          <cell r="B207" t="str">
            <v>Essex Fells Borough</v>
          </cell>
          <cell r="C207" t="str">
            <v>Essex</v>
          </cell>
          <cell r="D207">
            <v>754034900</v>
          </cell>
          <cell r="E207">
            <v>3374059.8099999996</v>
          </cell>
          <cell r="F207">
            <v>0</v>
          </cell>
          <cell r="G207">
            <v>0</v>
          </cell>
          <cell r="H207">
            <v>123271.16</v>
          </cell>
          <cell r="I207">
            <v>3497330.9699999997</v>
          </cell>
          <cell r="J207">
            <v>5661370</v>
          </cell>
          <cell r="K207">
            <v>2886606</v>
          </cell>
          <cell r="L207">
            <v>0</v>
          </cell>
          <cell r="M207">
            <v>8547976</v>
          </cell>
          <cell r="N207">
            <v>4301984.13</v>
          </cell>
          <cell r="O207">
            <v>0</v>
          </cell>
          <cell r="P207">
            <v>0</v>
          </cell>
          <cell r="Q207">
            <v>4301984.13</v>
          </cell>
          <cell r="R207">
            <v>16347291.099999998</v>
          </cell>
          <cell r="S207">
            <v>0.21393948077427949</v>
          </cell>
          <cell r="T207">
            <v>0.52289862263479248</v>
          </cell>
          <cell r="U207">
            <v>0.2631618965909282</v>
          </cell>
          <cell r="V207">
            <v>0.57052851665088711</v>
          </cell>
          <cell r="W207">
            <v>0</v>
          </cell>
          <cell r="X207">
            <v>0</v>
          </cell>
          <cell r="Y207">
            <v>0.57052851665088711</v>
          </cell>
          <cell r="Z207">
            <v>1.133631347832839</v>
          </cell>
          <cell r="AA207">
            <v>0.46381553028911521</v>
          </cell>
          <cell r="AC207">
            <v>2.1679753947728413</v>
          </cell>
        </row>
        <row r="208">
          <cell r="A208" t="str">
            <v>0707</v>
          </cell>
          <cell r="B208" t="str">
            <v>Fairfield Township</v>
          </cell>
          <cell r="C208" t="str">
            <v>Essex</v>
          </cell>
          <cell r="D208">
            <v>3202627100</v>
          </cell>
          <cell r="E208">
            <v>15749941.109999999</v>
          </cell>
          <cell r="F208">
            <v>0</v>
          </cell>
          <cell r="G208">
            <v>0</v>
          </cell>
          <cell r="H208">
            <v>575929.27</v>
          </cell>
          <cell r="I208">
            <v>16325870.379999999</v>
          </cell>
          <cell r="J208">
            <v>12892617</v>
          </cell>
          <cell r="K208">
            <v>19254330</v>
          </cell>
          <cell r="L208">
            <v>0</v>
          </cell>
          <cell r="M208">
            <v>32146947</v>
          </cell>
          <cell r="N208">
            <v>15679229.74</v>
          </cell>
          <cell r="O208">
            <v>320263</v>
          </cell>
          <cell r="P208">
            <v>1266396</v>
          </cell>
          <cell r="Q208">
            <v>17265888.740000002</v>
          </cell>
          <cell r="R208">
            <v>65738706.120000005</v>
          </cell>
          <cell r="S208">
            <v>0.24834486931030578</v>
          </cell>
          <cell r="T208">
            <v>0.48901094799947359</v>
          </cell>
          <cell r="U208">
            <v>0.26264418269022055</v>
          </cell>
          <cell r="V208">
            <v>0.48957400441656163</v>
          </cell>
          <cell r="W208">
            <v>3.9542411915517731E-2</v>
          </cell>
          <cell r="X208">
            <v>1.0000009055066074E-2</v>
          </cell>
          <cell r="Y208">
            <v>0.53911642538714555</v>
          </cell>
          <cell r="Z208">
            <v>1.0037680315638371</v>
          </cell>
          <cell r="AA208">
            <v>0.50976494828261454</v>
          </cell>
          <cell r="AC208">
            <v>2.0526494052335971</v>
          </cell>
        </row>
        <row r="209">
          <cell r="A209" t="str">
            <v>0708</v>
          </cell>
          <cell r="B209" t="str">
            <v>Glen Ridge Borough</v>
          </cell>
          <cell r="C209" t="str">
            <v>Essex</v>
          </cell>
          <cell r="D209">
            <v>1720115800</v>
          </cell>
          <cell r="E209">
            <v>9391907.7300000004</v>
          </cell>
          <cell r="F209">
            <v>0</v>
          </cell>
          <cell r="G209">
            <v>0</v>
          </cell>
          <cell r="H209">
            <v>343084.09</v>
          </cell>
          <cell r="I209">
            <v>9734991.8200000003</v>
          </cell>
          <cell r="J209">
            <v>35058925</v>
          </cell>
          <cell r="K209">
            <v>0</v>
          </cell>
          <cell r="L209">
            <v>0</v>
          </cell>
          <cell r="M209">
            <v>35058925</v>
          </cell>
          <cell r="N209">
            <v>12478359.109999999</v>
          </cell>
          <cell r="O209">
            <v>0</v>
          </cell>
          <cell r="P209">
            <v>754685.67</v>
          </cell>
          <cell r="Q209">
            <v>13233044.779999999</v>
          </cell>
          <cell r="R209">
            <v>58026961.600000009</v>
          </cell>
          <cell r="S209">
            <v>0.16776669933378002</v>
          </cell>
          <cell r="T209">
            <v>0.60418336637498515</v>
          </cell>
          <cell r="U209">
            <v>0.22804993429123466</v>
          </cell>
          <cell r="V209">
            <v>0.72543715428926347</v>
          </cell>
          <cell r="W209">
            <v>4.3874119986573E-2</v>
          </cell>
          <cell r="X209">
            <v>0</v>
          </cell>
          <cell r="Y209">
            <v>0.76931127427583657</v>
          </cell>
          <cell r="Z209">
            <v>2.0381723718833347</v>
          </cell>
          <cell r="AA209">
            <v>0.56594979361273234</v>
          </cell>
          <cell r="AC209">
            <v>3.3734334397719041</v>
          </cell>
        </row>
        <row r="210">
          <cell r="A210" t="str">
            <v>0709</v>
          </cell>
          <cell r="B210" t="str">
            <v>Irvington Township</v>
          </cell>
          <cell r="C210" t="str">
            <v>Essex</v>
          </cell>
          <cell r="D210">
            <v>1894845000</v>
          </cell>
          <cell r="E210">
            <v>12603085.4</v>
          </cell>
          <cell r="F210">
            <v>0</v>
          </cell>
          <cell r="G210">
            <v>0</v>
          </cell>
          <cell r="H210">
            <v>460437.18</v>
          </cell>
          <cell r="I210">
            <v>13063522.58</v>
          </cell>
          <cell r="J210">
            <v>17459529</v>
          </cell>
          <cell r="K210">
            <v>0</v>
          </cell>
          <cell r="L210">
            <v>3257569.25</v>
          </cell>
          <cell r="M210">
            <v>20717098.25</v>
          </cell>
          <cell r="N210">
            <v>80286496.510000005</v>
          </cell>
          <cell r="O210">
            <v>0</v>
          </cell>
          <cell r="P210">
            <v>995481.86</v>
          </cell>
          <cell r="Q210">
            <v>81281978.370000005</v>
          </cell>
          <cell r="R210">
            <v>115062599.20000002</v>
          </cell>
          <cell r="S210">
            <v>0.11353404729970673</v>
          </cell>
          <cell r="T210">
            <v>0.18005067149569481</v>
          </cell>
          <cell r="U210">
            <v>0.70641528120459829</v>
          </cell>
          <cell r="V210">
            <v>4.2371010035121603</v>
          </cell>
          <cell r="W210">
            <v>5.2536321440539997E-2</v>
          </cell>
          <cell r="X210">
            <v>0</v>
          </cell>
          <cell r="Y210">
            <v>4.2896373249527011</v>
          </cell>
          <cell r="Z210">
            <v>1.0933399961474422</v>
          </cell>
          <cell r="AA210">
            <v>0.68942433708298034</v>
          </cell>
          <cell r="AC210">
            <v>6.0724016581831242</v>
          </cell>
        </row>
        <row r="211">
          <cell r="A211" t="str">
            <v>0710</v>
          </cell>
          <cell r="B211" t="str">
            <v>Livingston Township</v>
          </cell>
          <cell r="C211" t="str">
            <v>Essex</v>
          </cell>
          <cell r="D211">
            <v>8642599600</v>
          </cell>
          <cell r="E211">
            <v>39233841.699999996</v>
          </cell>
          <cell r="F211">
            <v>0</v>
          </cell>
          <cell r="G211">
            <v>0</v>
          </cell>
          <cell r="H211">
            <v>1436884.15</v>
          </cell>
          <cell r="I211">
            <v>40670725.849999994</v>
          </cell>
          <cell r="J211">
            <v>122959836</v>
          </cell>
          <cell r="K211">
            <v>0</v>
          </cell>
          <cell r="L211">
            <v>0</v>
          </cell>
          <cell r="M211">
            <v>122959836</v>
          </cell>
          <cell r="N211">
            <v>37262232.390000001</v>
          </cell>
          <cell r="O211">
            <v>864259.96</v>
          </cell>
          <cell r="P211">
            <v>3192773</v>
          </cell>
          <cell r="Q211">
            <v>41319265.350000001</v>
          </cell>
          <cell r="R211">
            <v>204949827.19999999</v>
          </cell>
          <cell r="S211">
            <v>0.19844235248030498</v>
          </cell>
          <cell r="T211">
            <v>0.5999509132545392</v>
          </cell>
          <cell r="U211">
            <v>0.20160673426515582</v>
          </cell>
          <cell r="V211">
            <v>0.4311461147638958</v>
          </cell>
          <cell r="W211">
            <v>3.694227602537551E-2</v>
          </cell>
          <cell r="X211">
            <v>9.9999999999999985E-3</v>
          </cell>
          <cell r="Y211">
            <v>0.4780883907892714</v>
          </cell>
          <cell r="Z211">
            <v>1.4227181830800075</v>
          </cell>
          <cell r="AA211">
            <v>0.47058440437296195</v>
          </cell>
          <cell r="AC211">
            <v>2.3713909782422404</v>
          </cell>
        </row>
        <row r="212">
          <cell r="A212" t="str">
            <v>0711</v>
          </cell>
          <cell r="B212" t="str">
            <v>Maplewood Township</v>
          </cell>
          <cell r="C212" t="str">
            <v>Essex</v>
          </cell>
          <cell r="D212">
            <v>3909258589</v>
          </cell>
          <cell r="E212">
            <v>20801106.599999998</v>
          </cell>
          <cell r="F212">
            <v>0</v>
          </cell>
          <cell r="G212">
            <v>0</v>
          </cell>
          <cell r="H212">
            <v>759917.06</v>
          </cell>
          <cell r="I212">
            <v>21561023.659999996</v>
          </cell>
          <cell r="J212">
            <v>80175846</v>
          </cell>
          <cell r="K212">
            <v>0</v>
          </cell>
          <cell r="L212">
            <v>0</v>
          </cell>
          <cell r="M212">
            <v>80175846</v>
          </cell>
          <cell r="N212">
            <v>37547246</v>
          </cell>
          <cell r="O212">
            <v>390926</v>
          </cell>
          <cell r="P212">
            <v>1662179</v>
          </cell>
          <cell r="Q212">
            <v>39600351</v>
          </cell>
          <cell r="R212">
            <v>141337220.66</v>
          </cell>
          <cell r="S212">
            <v>0.15255021684533523</v>
          </cell>
          <cell r="T212">
            <v>0.56726632677227007</v>
          </cell>
          <cell r="U212">
            <v>0.28018345638239467</v>
          </cell>
          <cell r="V212">
            <v>0.96046974497035509</v>
          </cell>
          <cell r="W212">
            <v>4.2519034291491842E-2</v>
          </cell>
          <cell r="X212">
            <v>1.0000003609380061E-2</v>
          </cell>
          <cell r="Y212">
            <v>1.012988782871227</v>
          </cell>
          <cell r="Z212">
            <v>2.0509220399387607</v>
          </cell>
          <cell r="AA212">
            <v>0.55153741225175312</v>
          </cell>
          <cell r="AC212">
            <v>3.6154482350617405</v>
          </cell>
        </row>
        <row r="213">
          <cell r="A213" t="str">
            <v>0712</v>
          </cell>
          <cell r="B213" t="str">
            <v>Millburn Township</v>
          </cell>
          <cell r="C213" t="str">
            <v>Essex</v>
          </cell>
          <cell r="D213">
            <v>9875653000</v>
          </cell>
          <cell r="E213">
            <v>44808276.359999999</v>
          </cell>
          <cell r="F213">
            <v>0</v>
          </cell>
          <cell r="G213">
            <v>0</v>
          </cell>
          <cell r="H213">
            <v>1637564.33</v>
          </cell>
          <cell r="I213">
            <v>46445840.689999998</v>
          </cell>
          <cell r="J213">
            <v>98593366</v>
          </cell>
          <cell r="K213">
            <v>0</v>
          </cell>
          <cell r="L213">
            <v>0</v>
          </cell>
          <cell r="M213">
            <v>98593366</v>
          </cell>
          <cell r="N213">
            <v>44495929.060000002</v>
          </cell>
          <cell r="O213">
            <v>0</v>
          </cell>
          <cell r="P213">
            <v>3595925</v>
          </cell>
          <cell r="Q213">
            <v>48091854.060000002</v>
          </cell>
          <cell r="R213">
            <v>193131060.75</v>
          </cell>
          <cell r="S213">
            <v>0.24048871532954597</v>
          </cell>
          <cell r="T213">
            <v>0.51049979023117853</v>
          </cell>
          <cell r="U213">
            <v>0.2490114944392755</v>
          </cell>
          <cell r="V213">
            <v>0.45056189256548407</v>
          </cell>
          <cell r="W213">
            <v>3.6412022577139963E-2</v>
          </cell>
          <cell r="X213">
            <v>0</v>
          </cell>
          <cell r="Y213">
            <v>0.486973915142624</v>
          </cell>
          <cell r="Z213">
            <v>0.99834781558242269</v>
          </cell>
          <cell r="AA213">
            <v>0.47030652747722096</v>
          </cell>
          <cell r="AC213">
            <v>1.9556282582022677</v>
          </cell>
        </row>
        <row r="214">
          <cell r="A214" t="str">
            <v>0713</v>
          </cell>
          <cell r="B214" t="str">
            <v>Montclair Township</v>
          </cell>
          <cell r="C214" t="str">
            <v>Essex</v>
          </cell>
          <cell r="D214">
            <v>7156605800</v>
          </cell>
          <cell r="E214">
            <v>40908730.409999996</v>
          </cell>
          <cell r="F214">
            <v>0</v>
          </cell>
          <cell r="G214">
            <v>0</v>
          </cell>
          <cell r="H214">
            <v>1494533.98</v>
          </cell>
          <cell r="I214">
            <v>42403264.389999993</v>
          </cell>
          <cell r="J214">
            <v>129208540</v>
          </cell>
          <cell r="K214">
            <v>0</v>
          </cell>
          <cell r="L214">
            <v>7847551.1100000003</v>
          </cell>
          <cell r="M214">
            <v>137056091.11000001</v>
          </cell>
          <cell r="N214">
            <v>59144711.539999999</v>
          </cell>
          <cell r="O214">
            <v>0</v>
          </cell>
          <cell r="P214">
            <v>3277995</v>
          </cell>
          <cell r="Q214">
            <v>62422706.539999999</v>
          </cell>
          <cell r="R214">
            <v>241882062.03999999</v>
          </cell>
          <cell r="S214">
            <v>0.17530553540174373</v>
          </cell>
          <cell r="T214">
            <v>0.56662362621720608</v>
          </cell>
          <cell r="U214">
            <v>0.25807083838105022</v>
          </cell>
          <cell r="V214">
            <v>0.82643522911377898</v>
          </cell>
          <cell r="W214">
            <v>4.5803766360863411E-2</v>
          </cell>
          <cell r="X214">
            <v>0</v>
          </cell>
          <cell r="Y214">
            <v>0.87223899547464245</v>
          </cell>
          <cell r="Z214">
            <v>1.915099069869127</v>
          </cell>
          <cell r="AA214">
            <v>0.59250524026347784</v>
          </cell>
          <cell r="AC214">
            <v>3.3798433056072477</v>
          </cell>
        </row>
        <row r="215">
          <cell r="A215" t="str">
            <v>0714</v>
          </cell>
          <cell r="B215" t="str">
            <v>Newark City</v>
          </cell>
          <cell r="C215" t="str">
            <v>Essex</v>
          </cell>
          <cell r="D215">
            <v>12716672300</v>
          </cell>
          <cell r="E215">
            <v>64767274.649999999</v>
          </cell>
          <cell r="F215">
            <v>0</v>
          </cell>
          <cell r="G215">
            <v>0</v>
          </cell>
          <cell r="H215">
            <v>2365691.1</v>
          </cell>
          <cell r="I215">
            <v>67132965.75</v>
          </cell>
          <cell r="J215">
            <v>137177824</v>
          </cell>
          <cell r="K215">
            <v>0</v>
          </cell>
          <cell r="L215">
            <v>9779572.1899999995</v>
          </cell>
          <cell r="M215">
            <v>146957396.19</v>
          </cell>
          <cell r="N215">
            <v>251016772.80000001</v>
          </cell>
          <cell r="O215">
            <v>3815002</v>
          </cell>
          <cell r="P215">
            <v>5086687.2</v>
          </cell>
          <cell r="Q215">
            <v>259918462</v>
          </cell>
          <cell r="R215">
            <v>474008823.94</v>
          </cell>
          <cell r="S215">
            <v>0.14162809289494932</v>
          </cell>
          <cell r="T215">
            <v>0.31003092931578391</v>
          </cell>
          <cell r="U215">
            <v>0.54834097778926671</v>
          </cell>
          <cell r="V215">
            <v>1.9739187019862108</v>
          </cell>
          <cell r="W215">
            <v>4.0000143748298057E-2</v>
          </cell>
          <cell r="X215">
            <v>3.0000002437744658E-2</v>
          </cell>
          <cell r="Y215">
            <v>2.0439188481722534</v>
          </cell>
          <cell r="Z215">
            <v>1.1556277674152222</v>
          </cell>
          <cell r="AA215">
            <v>0.52791299615387588</v>
          </cell>
          <cell r="AC215">
            <v>3.7274596117413514</v>
          </cell>
        </row>
        <row r="216">
          <cell r="A216" t="str">
            <v>0715</v>
          </cell>
          <cell r="B216" t="str">
            <v>North Caldwell Borough</v>
          </cell>
          <cell r="C216" t="str">
            <v>Essex</v>
          </cell>
          <cell r="D216">
            <v>1904799900</v>
          </cell>
          <cell r="E216">
            <v>9007272.4700000007</v>
          </cell>
          <cell r="F216">
            <v>0</v>
          </cell>
          <cell r="G216">
            <v>0</v>
          </cell>
          <cell r="H216">
            <v>329031.94</v>
          </cell>
          <cell r="I216">
            <v>9336304.4100000001</v>
          </cell>
          <cell r="J216">
            <v>14758529</v>
          </cell>
          <cell r="K216">
            <v>10316701</v>
          </cell>
          <cell r="L216">
            <v>0</v>
          </cell>
          <cell r="M216">
            <v>25075230</v>
          </cell>
          <cell r="N216">
            <v>7504068.1500000004</v>
          </cell>
          <cell r="O216">
            <v>285720</v>
          </cell>
          <cell r="P216">
            <v>0</v>
          </cell>
          <cell r="Q216">
            <v>7789788.1500000004</v>
          </cell>
          <cell r="R216">
            <v>42201322.560000002</v>
          </cell>
          <cell r="S216">
            <v>0.22123250750556572</v>
          </cell>
          <cell r="T216">
            <v>0.59418114122724774</v>
          </cell>
          <cell r="U216">
            <v>0.18458635126718645</v>
          </cell>
          <cell r="V216">
            <v>0.39395571944328645</v>
          </cell>
          <cell r="W216">
            <v>0</v>
          </cell>
          <cell r="X216">
            <v>1.5000000787484291E-2</v>
          </cell>
          <cell r="Y216">
            <v>0.4089557202307707</v>
          </cell>
          <cell r="Z216">
            <v>1.3164233156459113</v>
          </cell>
          <cell r="AA216">
            <v>0.49014620433358908</v>
          </cell>
          <cell r="AC216">
            <v>2.2155252402102708</v>
          </cell>
        </row>
        <row r="217">
          <cell r="A217" t="str">
            <v>0716</v>
          </cell>
          <cell r="B217" t="str">
            <v>Nutley Township</v>
          </cell>
          <cell r="C217" t="str">
            <v>Essex</v>
          </cell>
          <cell r="D217">
            <v>4968025300</v>
          </cell>
          <cell r="E217">
            <v>19436908.719999999</v>
          </cell>
          <cell r="F217">
            <v>0</v>
          </cell>
          <cell r="G217">
            <v>0</v>
          </cell>
          <cell r="H217">
            <v>710051.02</v>
          </cell>
          <cell r="I217">
            <v>20146959.739999998</v>
          </cell>
          <cell r="J217">
            <v>64222239</v>
          </cell>
          <cell r="K217">
            <v>0</v>
          </cell>
          <cell r="L217">
            <v>0</v>
          </cell>
          <cell r="M217">
            <v>64222239</v>
          </cell>
          <cell r="N217">
            <v>42043801.460000001</v>
          </cell>
          <cell r="O217">
            <v>0</v>
          </cell>
          <cell r="P217">
            <v>1563260.54</v>
          </cell>
          <cell r="Q217">
            <v>43607062</v>
          </cell>
          <cell r="R217">
            <v>127976260.73999999</v>
          </cell>
          <cell r="S217">
            <v>0.15742731990686229</v>
          </cell>
          <cell r="T217">
            <v>0.50182931294168398</v>
          </cell>
          <cell r="U217">
            <v>0.34074336715145381</v>
          </cell>
          <cell r="V217">
            <v>0.84628799011953504</v>
          </cell>
          <cell r="W217">
            <v>3.1466436775191141E-2</v>
          </cell>
          <cell r="X217">
            <v>0</v>
          </cell>
          <cell r="Y217">
            <v>0.87775442689472616</v>
          </cell>
          <cell r="Z217">
            <v>1.2927115930750193</v>
          </cell>
          <cell r="AA217">
            <v>0.40553255113253944</v>
          </cell>
          <cell r="AC217">
            <v>2.5759985711022848</v>
          </cell>
        </row>
        <row r="218">
          <cell r="A218" t="str">
            <v>0717</v>
          </cell>
          <cell r="B218" t="str">
            <v>City of Orange Township</v>
          </cell>
          <cell r="C218" t="str">
            <v>Essex</v>
          </cell>
          <cell r="D218">
            <v>2266551600</v>
          </cell>
          <cell r="E218">
            <v>8587144.0500000007</v>
          </cell>
          <cell r="F218">
            <v>0</v>
          </cell>
          <cell r="G218">
            <v>0</v>
          </cell>
          <cell r="H218">
            <v>313800.15000000002</v>
          </cell>
          <cell r="I218">
            <v>8900944.2000000011</v>
          </cell>
          <cell r="J218">
            <v>13393139</v>
          </cell>
          <cell r="K218">
            <v>0</v>
          </cell>
          <cell r="L218">
            <v>0</v>
          </cell>
          <cell r="M218">
            <v>13393139</v>
          </cell>
          <cell r="N218">
            <v>60801150.039999999</v>
          </cell>
          <cell r="O218">
            <v>679965</v>
          </cell>
          <cell r="P218">
            <v>691037.96</v>
          </cell>
          <cell r="Q218">
            <v>62172153</v>
          </cell>
          <cell r="R218">
            <v>84466236.200000003</v>
          </cell>
          <cell r="S218">
            <v>0.10537872409662313</v>
          </cell>
          <cell r="T218">
            <v>0.1585620432794897</v>
          </cell>
          <cell r="U218">
            <v>0.73605923262388717</v>
          </cell>
          <cell r="V218">
            <v>2.6825398565821312</v>
          </cell>
          <cell r="W218">
            <v>3.0488516564105575E-2</v>
          </cell>
          <cell r="X218">
            <v>2.9999978822454337E-2</v>
          </cell>
          <cell r="Y218">
            <v>2.7430283519686913</v>
          </cell>
          <cell r="Z218">
            <v>0.59090377646818182</v>
          </cell>
          <cell r="AA218">
            <v>0.39270865044501968</v>
          </cell>
          <cell r="AC218">
            <v>3.7266407788818929</v>
          </cell>
        </row>
        <row r="219">
          <cell r="A219" t="str">
            <v>0718</v>
          </cell>
          <cell r="B219" t="str">
            <v>Roseland Borough</v>
          </cell>
          <cell r="C219" t="str">
            <v>Essex</v>
          </cell>
          <cell r="D219">
            <v>1654140700</v>
          </cell>
          <cell r="E219">
            <v>7771944.9100000001</v>
          </cell>
          <cell r="F219">
            <v>0</v>
          </cell>
          <cell r="G219">
            <v>0</v>
          </cell>
          <cell r="H219">
            <v>283916.68</v>
          </cell>
          <cell r="I219">
            <v>8055861.5899999999</v>
          </cell>
          <cell r="J219">
            <v>9778217</v>
          </cell>
          <cell r="K219">
            <v>9210437</v>
          </cell>
          <cell r="L219">
            <v>0</v>
          </cell>
          <cell r="M219">
            <v>18988654</v>
          </cell>
          <cell r="N219">
            <v>10288852.939999999</v>
          </cell>
          <cell r="O219">
            <v>330828.14</v>
          </cell>
          <cell r="P219">
            <v>621990</v>
          </cell>
          <cell r="Q219">
            <v>11241671.08</v>
          </cell>
          <cell r="R219">
            <v>38286186.670000002</v>
          </cell>
          <cell r="S219">
            <v>0.21041169911842775</v>
          </cell>
          <cell r="T219">
            <v>0.49596618654317393</v>
          </cell>
          <cell r="U219">
            <v>0.29362211433839824</v>
          </cell>
          <cell r="V219">
            <v>0.62200591158902019</v>
          </cell>
          <cell r="W219">
            <v>3.760200084551453E-2</v>
          </cell>
          <cell r="X219">
            <v>0.02</v>
          </cell>
          <cell r="Y219">
            <v>0.67960791243453478</v>
          </cell>
          <cell r="Z219">
            <v>1.147946725450864</v>
          </cell>
          <cell r="AA219">
            <v>0.48701187208560914</v>
          </cell>
          <cell r="AC219">
            <v>2.3145665099710078</v>
          </cell>
        </row>
        <row r="220">
          <cell r="A220" t="str">
            <v>0719</v>
          </cell>
          <cell r="B220" t="str">
            <v>South Orange Village Township</v>
          </cell>
          <cell r="C220" t="str">
            <v>Essex</v>
          </cell>
          <cell r="D220">
            <v>2837369200</v>
          </cell>
          <cell r="E220">
            <v>15246844.08</v>
          </cell>
          <cell r="F220">
            <v>0</v>
          </cell>
          <cell r="G220">
            <v>0</v>
          </cell>
          <cell r="H220">
            <v>556990.03</v>
          </cell>
          <cell r="I220">
            <v>15803834.109999999</v>
          </cell>
          <cell r="J220">
            <v>58894903</v>
          </cell>
          <cell r="K220">
            <v>0</v>
          </cell>
          <cell r="L220">
            <v>0</v>
          </cell>
          <cell r="M220">
            <v>58894903</v>
          </cell>
          <cell r="N220">
            <v>26974137.34</v>
          </cell>
          <cell r="O220">
            <v>283736.92</v>
          </cell>
          <cell r="P220">
            <v>1225847.57</v>
          </cell>
          <cell r="Q220">
            <v>28483721.830000002</v>
          </cell>
          <cell r="R220">
            <v>103182458.94</v>
          </cell>
          <cell r="S220">
            <v>0.15316396093244722</v>
          </cell>
          <cell r="T220">
            <v>0.57078406160340722</v>
          </cell>
          <cell r="U220">
            <v>0.27605197746414556</v>
          </cell>
          <cell r="V220">
            <v>0.95067421398667473</v>
          </cell>
          <cell r="W220">
            <v>4.3203668031640018E-2</v>
          </cell>
          <cell r="X220">
            <v>9.9999999999999985E-3</v>
          </cell>
          <cell r="Y220">
            <v>1.0038778820183147</v>
          </cell>
          <cell r="Z220">
            <v>2.0756869779230707</v>
          </cell>
          <cell r="AA220">
            <v>0.5569889921269322</v>
          </cell>
          <cell r="AC220">
            <v>3.6365538520683174</v>
          </cell>
        </row>
        <row r="221">
          <cell r="A221" t="str">
            <v>0720</v>
          </cell>
          <cell r="B221" t="str">
            <v>Verona Township</v>
          </cell>
          <cell r="C221" t="str">
            <v>Essex</v>
          </cell>
          <cell r="D221">
            <v>2395699200</v>
          </cell>
          <cell r="E221">
            <v>12453000.020000001</v>
          </cell>
          <cell r="F221">
            <v>0</v>
          </cell>
          <cell r="G221">
            <v>0</v>
          </cell>
          <cell r="H221">
            <v>454956.51</v>
          </cell>
          <cell r="I221">
            <v>12907956.530000001</v>
          </cell>
          <cell r="J221">
            <v>41462350</v>
          </cell>
          <cell r="K221">
            <v>0</v>
          </cell>
          <cell r="L221">
            <v>0</v>
          </cell>
          <cell r="M221">
            <v>41462350</v>
          </cell>
          <cell r="N221">
            <v>17499646.309999999</v>
          </cell>
          <cell r="O221">
            <v>479139.84000000003</v>
          </cell>
          <cell r="P221">
            <v>998504.29</v>
          </cell>
          <cell r="Q221">
            <v>18977290.439999998</v>
          </cell>
          <cell r="R221">
            <v>73347596.969999999</v>
          </cell>
          <cell r="S221">
            <v>0.17598335955409011</v>
          </cell>
          <cell r="T221">
            <v>0.56528573140519622</v>
          </cell>
          <cell r="U221">
            <v>0.25873090904071372</v>
          </cell>
          <cell r="V221">
            <v>0.73046091554398807</v>
          </cell>
          <cell r="W221">
            <v>4.1679034246035564E-2</v>
          </cell>
          <cell r="X221">
            <v>0.02</v>
          </cell>
          <cell r="Y221">
            <v>0.79213994979002356</v>
          </cell>
          <cell r="Z221">
            <v>1.7306993298657862</v>
          </cell>
          <cell r="AA221">
            <v>0.53879704639046511</v>
          </cell>
          <cell r="AC221">
            <v>3.0616363260462749</v>
          </cell>
        </row>
        <row r="222">
          <cell r="A222" t="str">
            <v>0721</v>
          </cell>
          <cell r="B222" t="str">
            <v>West Caldwell Township</v>
          </cell>
          <cell r="C222" t="str">
            <v>Essex</v>
          </cell>
          <cell r="D222">
            <v>2347881900</v>
          </cell>
          <cell r="E222">
            <v>11800955.33</v>
          </cell>
          <cell r="F222">
            <v>0</v>
          </cell>
          <cell r="G222">
            <v>0</v>
          </cell>
          <cell r="H222">
            <v>431097.74</v>
          </cell>
          <cell r="I222">
            <v>12232053.07</v>
          </cell>
          <cell r="J222">
            <v>35043143</v>
          </cell>
          <cell r="K222">
            <v>0</v>
          </cell>
          <cell r="L222">
            <v>0</v>
          </cell>
          <cell r="M222">
            <v>35043143</v>
          </cell>
          <cell r="N222">
            <v>15199815.560000001</v>
          </cell>
          <cell r="O222">
            <v>0</v>
          </cell>
          <cell r="P222">
            <v>929579.13</v>
          </cell>
          <cell r="Q222">
            <v>16129394.690000001</v>
          </cell>
          <cell r="R222">
            <v>63404590.759999998</v>
          </cell>
          <cell r="S222">
            <v>0.19292062173070323</v>
          </cell>
          <cell r="T222">
            <v>0.55269094209038938</v>
          </cell>
          <cell r="U222">
            <v>0.25438843617890738</v>
          </cell>
          <cell r="V222">
            <v>0.64738416186947056</v>
          </cell>
          <cell r="W222">
            <v>3.9592243971044709E-2</v>
          </cell>
          <cell r="X222">
            <v>0</v>
          </cell>
          <cell r="Y222">
            <v>0.68697640584051523</v>
          </cell>
          <cell r="Z222">
            <v>1.4925428319030867</v>
          </cell>
          <cell r="AA222">
            <v>0.52098246807047666</v>
          </cell>
          <cell r="AC222">
            <v>2.7005017058140788</v>
          </cell>
        </row>
        <row r="223">
          <cell r="A223" t="str">
            <v>0722</v>
          </cell>
          <cell r="B223" t="str">
            <v>West Orange Township</v>
          </cell>
          <cell r="C223" t="str">
            <v>Essex</v>
          </cell>
          <cell r="D223">
            <v>5482265400</v>
          </cell>
          <cell r="E223">
            <v>29046833.609999999</v>
          </cell>
          <cell r="F223">
            <v>0</v>
          </cell>
          <cell r="G223">
            <v>0</v>
          </cell>
          <cell r="H223">
            <v>1061078.42</v>
          </cell>
          <cell r="I223">
            <v>30107912.030000001</v>
          </cell>
          <cell r="J223">
            <v>154661462</v>
          </cell>
          <cell r="K223">
            <v>0</v>
          </cell>
          <cell r="L223">
            <v>0</v>
          </cell>
          <cell r="M223">
            <v>154661462</v>
          </cell>
          <cell r="N223">
            <v>64382191.759999998</v>
          </cell>
          <cell r="O223">
            <v>548226.54</v>
          </cell>
          <cell r="P223">
            <v>2349615.11</v>
          </cell>
          <cell r="Q223">
            <v>67280033.409999996</v>
          </cell>
          <cell r="R223">
            <v>252049407.44</v>
          </cell>
          <cell r="S223">
            <v>0.11945242139546448</v>
          </cell>
          <cell r="T223">
            <v>0.61361565405313223</v>
          </cell>
          <cell r="U223">
            <v>0.26693192455140335</v>
          </cell>
          <cell r="V223">
            <v>1.1743720353268559</v>
          </cell>
          <cell r="W223">
            <v>4.2858470697168367E-2</v>
          </cell>
          <cell r="X223">
            <v>0.01</v>
          </cell>
          <cell r="Y223">
            <v>1.2272305060240243</v>
          </cell>
          <cell r="Z223">
            <v>2.821123216690677</v>
          </cell>
          <cell r="AA223">
            <v>0.54918742222877426</v>
          </cell>
          <cell r="AC223">
            <v>4.5975411449434755</v>
          </cell>
        </row>
        <row r="224">
          <cell r="A224" t="str">
            <v>0801</v>
          </cell>
          <cell r="B224" t="str">
            <v>Clayton Borough</v>
          </cell>
          <cell r="C224" t="str">
            <v>Gloucester</v>
          </cell>
          <cell r="D224">
            <v>473189900</v>
          </cell>
          <cell r="E224">
            <v>3313085.65</v>
          </cell>
          <cell r="F224">
            <v>226775.62</v>
          </cell>
          <cell r="G224">
            <v>0</v>
          </cell>
          <cell r="H224">
            <v>205185.65</v>
          </cell>
          <cell r="I224">
            <v>3745046.92</v>
          </cell>
          <cell r="J224">
            <v>10144217</v>
          </cell>
          <cell r="K224">
            <v>0</v>
          </cell>
          <cell r="L224">
            <v>0</v>
          </cell>
          <cell r="M224">
            <v>10144217</v>
          </cell>
          <cell r="N224">
            <v>5228009</v>
          </cell>
          <cell r="O224">
            <v>0</v>
          </cell>
          <cell r="P224">
            <v>0</v>
          </cell>
          <cell r="Q224">
            <v>5228009</v>
          </cell>
          <cell r="R224">
            <v>19117272.919999998</v>
          </cell>
          <cell r="S224">
            <v>0.19589859577105417</v>
          </cell>
          <cell r="T224">
            <v>0.53063096616606764</v>
          </cell>
          <cell r="U224">
            <v>0.2734704380628783</v>
          </cell>
          <cell r="V224">
            <v>1.1048437424382895</v>
          </cell>
          <cell r="W224">
            <v>0</v>
          </cell>
          <cell r="X224">
            <v>0</v>
          </cell>
          <cell r="Y224">
            <v>1.1048437424382895</v>
          </cell>
          <cell r="Z224">
            <v>2.1437940666104667</v>
          </cell>
          <cell r="AA224">
            <v>0.79144692648765325</v>
          </cell>
          <cell r="AC224">
            <v>4.0400847355364089</v>
          </cell>
        </row>
        <row r="225">
          <cell r="A225" t="str">
            <v>0802</v>
          </cell>
          <cell r="B225" t="str">
            <v>Deptford Township</v>
          </cell>
          <cell r="C225" t="str">
            <v>Gloucester</v>
          </cell>
          <cell r="D225">
            <v>2851637498</v>
          </cell>
          <cell r="E225">
            <v>18424814.059999999</v>
          </cell>
          <cell r="F225">
            <v>0</v>
          </cell>
          <cell r="G225">
            <v>0</v>
          </cell>
          <cell r="H225">
            <v>1141131.3799999999</v>
          </cell>
          <cell r="I225">
            <v>19565945.439999998</v>
          </cell>
          <cell r="J225">
            <v>47945104</v>
          </cell>
          <cell r="K225">
            <v>0</v>
          </cell>
          <cell r="L225">
            <v>0</v>
          </cell>
          <cell r="M225">
            <v>47945104</v>
          </cell>
          <cell r="N225">
            <v>24503706.280000001</v>
          </cell>
          <cell r="O225">
            <v>0</v>
          </cell>
          <cell r="P225">
            <v>1161915</v>
          </cell>
          <cell r="Q225">
            <v>25665621.280000001</v>
          </cell>
          <cell r="R225">
            <v>93176670.719999999</v>
          </cell>
          <cell r="S225">
            <v>0.20998759978016951</v>
          </cell>
          <cell r="T225">
            <v>0.51456124832016326</v>
          </cell>
          <cell r="U225">
            <v>0.27545115189966729</v>
          </cell>
          <cell r="V225">
            <v>0.85928545606465456</v>
          </cell>
          <cell r="W225">
            <v>4.07455365843278E-2</v>
          </cell>
          <cell r="X225">
            <v>0</v>
          </cell>
          <cell r="Y225">
            <v>0.90003099264898223</v>
          </cell>
          <cell r="Z225">
            <v>1.6813183314368101</v>
          </cell>
          <cell r="AA225">
            <v>0.68613017796696107</v>
          </cell>
          <cell r="AC225">
            <v>3.2674795020527538</v>
          </cell>
        </row>
        <row r="226">
          <cell r="A226" t="str">
            <v>0803</v>
          </cell>
          <cell r="B226" t="str">
            <v>East Greenwich Township</v>
          </cell>
          <cell r="C226" t="str">
            <v>Gloucester</v>
          </cell>
          <cell r="D226">
            <v>1273439300</v>
          </cell>
          <cell r="E226">
            <v>8412348.9900000002</v>
          </cell>
          <cell r="F226">
            <v>575813.81000000006</v>
          </cell>
          <cell r="G226">
            <v>0</v>
          </cell>
          <cell r="H226">
            <v>520983.22</v>
          </cell>
          <cell r="I226">
            <v>9509146.0200000014</v>
          </cell>
          <cell r="J226">
            <v>15111050</v>
          </cell>
          <cell r="K226">
            <v>10094784</v>
          </cell>
          <cell r="L226">
            <v>0</v>
          </cell>
          <cell r="M226">
            <v>25205834</v>
          </cell>
          <cell r="N226">
            <v>4088000</v>
          </cell>
          <cell r="O226">
            <v>382184.55</v>
          </cell>
          <cell r="P226">
            <v>0</v>
          </cell>
          <cell r="Q226">
            <v>4470184.55</v>
          </cell>
          <cell r="R226">
            <v>39185164.57</v>
          </cell>
          <cell r="S226">
            <v>0.24267209604320927</v>
          </cell>
          <cell r="T226">
            <v>0.64324941024485272</v>
          </cell>
          <cell r="U226">
            <v>0.11407849371193797</v>
          </cell>
          <cell r="V226">
            <v>0.3210204051343476</v>
          </cell>
          <cell r="W226">
            <v>0</v>
          </cell>
          <cell r="X226">
            <v>3.00119958603445E-2</v>
          </cell>
          <cell r="Y226">
            <v>0.35103240099469207</v>
          </cell>
          <cell r="Z226">
            <v>1.979351037776202</v>
          </cell>
          <cell r="AA226">
            <v>0.746729429506377</v>
          </cell>
          <cell r="AC226">
            <v>3.077112868277271</v>
          </cell>
        </row>
        <row r="227">
          <cell r="A227" t="str">
            <v>0804</v>
          </cell>
          <cell r="B227" t="str">
            <v>Elk Township</v>
          </cell>
          <cell r="C227" t="str">
            <v>Gloucester</v>
          </cell>
          <cell r="D227">
            <v>384584500</v>
          </cell>
          <cell r="E227">
            <v>2547147.65</v>
          </cell>
          <cell r="F227">
            <v>174346.71</v>
          </cell>
          <cell r="G227">
            <v>0</v>
          </cell>
          <cell r="H227">
            <v>157754.93</v>
          </cell>
          <cell r="I227">
            <v>2879249.29</v>
          </cell>
          <cell r="J227">
            <v>3651015</v>
          </cell>
          <cell r="K227">
            <v>3823587</v>
          </cell>
          <cell r="L227">
            <v>0</v>
          </cell>
          <cell r="M227">
            <v>7474602</v>
          </cell>
          <cell r="N227">
            <v>3600118.32</v>
          </cell>
          <cell r="O227">
            <v>0</v>
          </cell>
          <cell r="P227">
            <v>0</v>
          </cell>
          <cell r="Q227">
            <v>3600118.32</v>
          </cell>
          <cell r="R227">
            <v>13953969.610000001</v>
          </cell>
          <cell r="S227">
            <v>0.20633908274650456</v>
          </cell>
          <cell r="T227">
            <v>0.53566133572796271</v>
          </cell>
          <cell r="U227">
            <v>0.2579995815255326</v>
          </cell>
          <cell r="V227">
            <v>0.93610593250638019</v>
          </cell>
          <cell r="W227">
            <v>0</v>
          </cell>
          <cell r="X227">
            <v>0</v>
          </cell>
          <cell r="Y227">
            <v>0.93610593250638019</v>
          </cell>
          <cell r="Z227">
            <v>1.9435525872727579</v>
          </cell>
          <cell r="AA227">
            <v>0.74866493319413552</v>
          </cell>
          <cell r="AC227">
            <v>3.628323452973274</v>
          </cell>
        </row>
        <row r="228">
          <cell r="A228" t="str">
            <v>0805</v>
          </cell>
          <cell r="B228" t="str">
            <v>Franklin Township</v>
          </cell>
          <cell r="C228" t="str">
            <v>Gloucester</v>
          </cell>
          <cell r="D228">
            <v>1244641300</v>
          </cell>
          <cell r="E228">
            <v>8778537.5199999996</v>
          </cell>
          <cell r="F228">
            <v>0</v>
          </cell>
          <cell r="G228">
            <v>0</v>
          </cell>
          <cell r="H228">
            <v>543669.34</v>
          </cell>
          <cell r="I228">
            <v>9322206.8599999994</v>
          </cell>
          <cell r="J228">
            <v>11866314</v>
          </cell>
          <cell r="K228">
            <v>13511693</v>
          </cell>
          <cell r="L228">
            <v>0</v>
          </cell>
          <cell r="M228">
            <v>25378007</v>
          </cell>
          <cell r="N228">
            <v>8975418.0800000001</v>
          </cell>
          <cell r="O228">
            <v>124612.1</v>
          </cell>
          <cell r="P228">
            <v>549026.42000000004</v>
          </cell>
          <cell r="Q228">
            <v>9649056.5999999996</v>
          </cell>
          <cell r="R228">
            <v>44349270.460000008</v>
          </cell>
          <cell r="S228">
            <v>0.21019977923668415</v>
          </cell>
          <cell r="T228">
            <v>0.57223054036230914</v>
          </cell>
          <cell r="U228">
            <v>0.21756968040100649</v>
          </cell>
          <cell r="V228">
            <v>0.72112487991520124</v>
          </cell>
          <cell r="W228">
            <v>4.4111216621206456E-2</v>
          </cell>
          <cell r="X228">
            <v>1.0011888565806069E-2</v>
          </cell>
          <cell r="Y228">
            <v>0.77524798510221382</v>
          </cell>
          <cell r="Z228">
            <v>2.0389815925279033</v>
          </cell>
          <cell r="AA228">
            <v>0.74898742794409912</v>
          </cell>
          <cell r="AC228">
            <v>3.5632170055742174</v>
          </cell>
        </row>
        <row r="229">
          <cell r="A229" t="str">
            <v>0806</v>
          </cell>
          <cell r="B229" t="str">
            <v>Glassboro Borough</v>
          </cell>
          <cell r="C229" t="str">
            <v>Gloucester</v>
          </cell>
          <cell r="D229">
            <v>1337916600</v>
          </cell>
          <cell r="E229">
            <v>8588230.5700000003</v>
          </cell>
          <cell r="F229">
            <v>587850.18000000005</v>
          </cell>
          <cell r="G229">
            <v>0</v>
          </cell>
          <cell r="H229">
            <v>531879.21</v>
          </cell>
          <cell r="I229">
            <v>9707959.9600000009</v>
          </cell>
          <cell r="J229">
            <v>22707964</v>
          </cell>
          <cell r="K229">
            <v>0</v>
          </cell>
          <cell r="L229">
            <v>0</v>
          </cell>
          <cell r="M229">
            <v>22707964</v>
          </cell>
          <cell r="N229">
            <v>14397281.550000001</v>
          </cell>
          <cell r="O229">
            <v>0</v>
          </cell>
          <cell r="P229">
            <v>0</v>
          </cell>
          <cell r="Q229">
            <v>14397281.550000001</v>
          </cell>
          <cell r="R229">
            <v>46813205.509999998</v>
          </cell>
          <cell r="S229">
            <v>0.20737652664964881</v>
          </cell>
          <cell r="T229">
            <v>0.4850760325555839</v>
          </cell>
          <cell r="U229">
            <v>0.30754744079476737</v>
          </cell>
          <cell r="V229">
            <v>1.0760970863206272</v>
          </cell>
          <cell r="W229">
            <v>0</v>
          </cell>
          <cell r="X229">
            <v>0</v>
          </cell>
          <cell r="Y229">
            <v>1.0760970863206272</v>
          </cell>
          <cell r="Z229">
            <v>1.6972630431523159</v>
          </cell>
          <cell r="AA229">
            <v>0.72560277374538895</v>
          </cell>
          <cell r="AC229">
            <v>3.4989629032183318</v>
          </cell>
        </row>
        <row r="230">
          <cell r="A230" t="str">
            <v>0807</v>
          </cell>
          <cell r="B230" t="str">
            <v>Greenwich Township</v>
          </cell>
          <cell r="C230" t="str">
            <v>Gloucester</v>
          </cell>
          <cell r="D230">
            <v>722056426</v>
          </cell>
          <cell r="E230">
            <v>4237990.71</v>
          </cell>
          <cell r="F230">
            <v>290062</v>
          </cell>
          <cell r="G230">
            <v>0</v>
          </cell>
          <cell r="H230">
            <v>262500.28000000003</v>
          </cell>
          <cell r="I230">
            <v>4790552.99</v>
          </cell>
          <cell r="J230">
            <v>11359613</v>
          </cell>
          <cell r="K230">
            <v>0</v>
          </cell>
          <cell r="L230">
            <v>0</v>
          </cell>
          <cell r="M230">
            <v>11359613</v>
          </cell>
          <cell r="N230">
            <v>7403004.5999999996</v>
          </cell>
          <cell r="O230">
            <v>0</v>
          </cell>
          <cell r="P230">
            <v>0</v>
          </cell>
          <cell r="Q230">
            <v>7403004.5999999996</v>
          </cell>
          <cell r="R230">
            <v>23553170.590000004</v>
          </cell>
          <cell r="S230">
            <v>0.20339312585091754</v>
          </cell>
          <cell r="T230">
            <v>0.48229655351891199</v>
          </cell>
          <cell r="U230">
            <v>0.31431032063017034</v>
          </cell>
          <cell r="V230">
            <v>1.0252667704947478</v>
          </cell>
          <cell r="W230">
            <v>0</v>
          </cell>
          <cell r="X230">
            <v>0</v>
          </cell>
          <cell r="Y230">
            <v>1.0252667704947478</v>
          </cell>
          <cell r="Z230">
            <v>1.5732306494284976</v>
          </cell>
          <cell r="AA230">
            <v>0.66345964352652964</v>
          </cell>
          <cell r="AC230">
            <v>3.2619570634497759</v>
          </cell>
        </row>
        <row r="231">
          <cell r="A231" t="str">
            <v>0808</v>
          </cell>
          <cell r="B231" t="str">
            <v>Harrison Township</v>
          </cell>
          <cell r="C231" t="str">
            <v>Gloucester</v>
          </cell>
          <cell r="D231">
            <v>1552968900</v>
          </cell>
          <cell r="E231">
            <v>10346581.550000001</v>
          </cell>
          <cell r="F231">
            <v>708196.34</v>
          </cell>
          <cell r="G231">
            <v>0</v>
          </cell>
          <cell r="H231">
            <v>640794.68000000005</v>
          </cell>
          <cell r="I231">
            <v>11695572.57</v>
          </cell>
          <cell r="J231">
            <v>15080944</v>
          </cell>
          <cell r="K231">
            <v>12278806</v>
          </cell>
          <cell r="L231">
            <v>0</v>
          </cell>
          <cell r="M231">
            <v>27359750</v>
          </cell>
          <cell r="N231">
            <v>8711673.4399999995</v>
          </cell>
          <cell r="O231">
            <v>931516</v>
          </cell>
          <cell r="P231">
            <v>0</v>
          </cell>
          <cell r="Q231">
            <v>9643189.4399999995</v>
          </cell>
          <cell r="R231">
            <v>48698512.010000005</v>
          </cell>
          <cell r="S231">
            <v>0.2401628322359905</v>
          </cell>
          <cell r="T231">
            <v>0.56181901398510503</v>
          </cell>
          <cell r="U231">
            <v>0.1980181537789043</v>
          </cell>
          <cell r="V231">
            <v>0.56096895694434057</v>
          </cell>
          <cell r="W231">
            <v>0</v>
          </cell>
          <cell r="X231">
            <v>5.9982914017144839E-2</v>
          </cell>
          <cell r="Y231">
            <v>0.62095187096148541</v>
          </cell>
          <cell r="Z231">
            <v>1.7617706317235329</v>
          </cell>
          <cell r="AA231">
            <v>0.75311054651512988</v>
          </cell>
          <cell r="AC231">
            <v>3.1358330492001487</v>
          </cell>
        </row>
        <row r="232">
          <cell r="A232" t="str">
            <v>0809</v>
          </cell>
          <cell r="B232" t="str">
            <v>Logan Township</v>
          </cell>
          <cell r="C232" t="str">
            <v>Gloucester</v>
          </cell>
          <cell r="D232">
            <v>1815851040</v>
          </cell>
          <cell r="E232">
            <v>11674715.35</v>
          </cell>
          <cell r="F232">
            <v>799069.95</v>
          </cell>
          <cell r="G232">
            <v>0</v>
          </cell>
          <cell r="H232">
            <v>723072.04</v>
          </cell>
          <cell r="I232">
            <v>13196857.34</v>
          </cell>
          <cell r="J232">
            <v>14819981</v>
          </cell>
          <cell r="K232">
            <v>0</v>
          </cell>
          <cell r="L232">
            <v>0</v>
          </cell>
          <cell r="M232">
            <v>14819981</v>
          </cell>
          <cell r="N232">
            <v>8297003.6699999999</v>
          </cell>
          <cell r="O232">
            <v>181709</v>
          </cell>
          <cell r="P232">
            <v>0</v>
          </cell>
          <cell r="Q232">
            <v>8478712.6699999999</v>
          </cell>
          <cell r="R232">
            <v>36495551.009999998</v>
          </cell>
          <cell r="S232">
            <v>0.36160181103674754</v>
          </cell>
          <cell r="T232">
            <v>0.4060763734171115</v>
          </cell>
          <cell r="U232">
            <v>0.23232181554614101</v>
          </cell>
          <cell r="V232">
            <v>0.45692094159882191</v>
          </cell>
          <cell r="W232">
            <v>0</v>
          </cell>
          <cell r="X232">
            <v>1.0006823026628879E-2</v>
          </cell>
          <cell r="Y232">
            <v>0.46692776462545077</v>
          </cell>
          <cell r="Z232">
            <v>0.81614519437673705</v>
          </cell>
          <cell r="AA232">
            <v>0.72675880616286681</v>
          </cell>
          <cell r="AC232">
            <v>2.0098317651650541</v>
          </cell>
        </row>
        <row r="233">
          <cell r="A233" t="str">
            <v>0810</v>
          </cell>
          <cell r="B233" t="str">
            <v>Mantua Township</v>
          </cell>
          <cell r="C233" t="str">
            <v>Gloucester</v>
          </cell>
          <cell r="D233">
            <v>2002009200</v>
          </cell>
          <cell r="E233">
            <v>10263852.07</v>
          </cell>
          <cell r="F233">
            <v>702543.51</v>
          </cell>
          <cell r="G233">
            <v>0</v>
          </cell>
          <cell r="H233">
            <v>635671.14</v>
          </cell>
          <cell r="I233">
            <v>11602066.720000001</v>
          </cell>
          <cell r="J233">
            <v>15269674</v>
          </cell>
          <cell r="K233">
            <v>11737321</v>
          </cell>
          <cell r="L233">
            <v>0</v>
          </cell>
          <cell r="M233">
            <v>27006995</v>
          </cell>
          <cell r="N233">
            <v>10324894.76</v>
          </cell>
          <cell r="O233">
            <v>400400</v>
          </cell>
          <cell r="P233">
            <v>0</v>
          </cell>
          <cell r="Q233">
            <v>10725294.76</v>
          </cell>
          <cell r="R233">
            <v>49334356.479999997</v>
          </cell>
          <cell r="S233">
            <v>0.23517215076482137</v>
          </cell>
          <cell r="T233">
            <v>0.54742773448253157</v>
          </cell>
          <cell r="U233">
            <v>0.21740011475264712</v>
          </cell>
          <cell r="V233">
            <v>0.51572663901844207</v>
          </cell>
          <cell r="W233">
            <v>0</v>
          </cell>
          <cell r="X233">
            <v>1.9999908092330446E-2</v>
          </cell>
          <cell r="Y233">
            <v>0.5357265471107725</v>
          </cell>
          <cell r="Z233">
            <v>1.3489945500749947</v>
          </cell>
          <cell r="AA233">
            <v>0.57952114905366081</v>
          </cell>
          <cell r="AC233">
            <v>2.4642422462394276</v>
          </cell>
        </row>
        <row r="234">
          <cell r="A234" t="str">
            <v>0811</v>
          </cell>
          <cell r="B234" t="str">
            <v>Monroe Township</v>
          </cell>
          <cell r="C234" t="str">
            <v>Gloucester</v>
          </cell>
          <cell r="D234">
            <v>2814545900</v>
          </cell>
          <cell r="E234">
            <v>19030599.5</v>
          </cell>
          <cell r="F234">
            <v>0</v>
          </cell>
          <cell r="G234">
            <v>0</v>
          </cell>
          <cell r="H234">
            <v>1178621.98</v>
          </cell>
          <cell r="I234">
            <v>20209221.48</v>
          </cell>
          <cell r="J234">
            <v>55669147</v>
          </cell>
          <cell r="K234">
            <v>0</v>
          </cell>
          <cell r="L234">
            <v>0</v>
          </cell>
          <cell r="M234">
            <v>55669147</v>
          </cell>
          <cell r="N234">
            <v>25150991.039999999</v>
          </cell>
          <cell r="O234">
            <v>84000</v>
          </cell>
          <cell r="P234">
            <v>1179424.69</v>
          </cell>
          <cell r="Q234">
            <v>26414415.73</v>
          </cell>
          <cell r="R234">
            <v>102292784.21000001</v>
          </cell>
          <cell r="S234">
            <v>0.19756253225556816</v>
          </cell>
          <cell r="T234">
            <v>0.54421382143353425</v>
          </cell>
          <cell r="U234">
            <v>0.2582236463108975</v>
          </cell>
          <cell r="V234">
            <v>0.89360742136058247</v>
          </cell>
          <cell r="W234">
            <v>4.1904617366517273E-2</v>
          </cell>
          <cell r="X234">
            <v>2.9844956516786596E-3</v>
          </cell>
          <cell r="Y234">
            <v>0.93849653437877856</v>
          </cell>
          <cell r="Z234">
            <v>1.9779086565971442</v>
          </cell>
          <cell r="AA234">
            <v>0.71802778131989253</v>
          </cell>
          <cell r="AC234">
            <v>3.6344329722958153</v>
          </cell>
        </row>
        <row r="235">
          <cell r="A235" t="str">
            <v>0812</v>
          </cell>
          <cell r="B235" t="str">
            <v>National Park Borough</v>
          </cell>
          <cell r="C235" t="str">
            <v>Gloucester</v>
          </cell>
          <cell r="D235">
            <v>161442630</v>
          </cell>
          <cell r="E235">
            <v>1021605.2200000001</v>
          </cell>
          <cell r="F235">
            <v>69927.789999999994</v>
          </cell>
          <cell r="G235">
            <v>0</v>
          </cell>
          <cell r="H235">
            <v>63270.79</v>
          </cell>
          <cell r="I235">
            <v>1154803.8</v>
          </cell>
          <cell r="J235">
            <v>2376751</v>
          </cell>
          <cell r="K235">
            <v>2420286</v>
          </cell>
          <cell r="L235">
            <v>0</v>
          </cell>
          <cell r="M235">
            <v>4797037</v>
          </cell>
          <cell r="N235">
            <v>1605032.66</v>
          </cell>
          <cell r="O235">
            <v>0</v>
          </cell>
          <cell r="P235">
            <v>0</v>
          </cell>
          <cell r="Q235">
            <v>1605032.66</v>
          </cell>
          <cell r="R235">
            <v>7556873.46</v>
          </cell>
          <cell r="S235">
            <v>0.15281502411183687</v>
          </cell>
          <cell r="T235">
            <v>0.63479123018158889</v>
          </cell>
          <cell r="U235">
            <v>0.21239374570657427</v>
          </cell>
          <cell r="V235">
            <v>0.99418143770328804</v>
          </cell>
          <cell r="W235">
            <v>0</v>
          </cell>
          <cell r="X235">
            <v>0</v>
          </cell>
          <cell r="Y235">
            <v>0.99418143770328804</v>
          </cell>
          <cell r="Z235">
            <v>2.9713570696909484</v>
          </cell>
          <cell r="AA235">
            <v>0.71530289118803381</v>
          </cell>
          <cell r="AC235">
            <v>4.6808413985822703</v>
          </cell>
        </row>
        <row r="236">
          <cell r="A236" t="str">
            <v>0813</v>
          </cell>
          <cell r="B236" t="str">
            <v>Newfield Borough</v>
          </cell>
          <cell r="C236" t="str">
            <v>Gloucester</v>
          </cell>
          <cell r="D236">
            <v>135393400</v>
          </cell>
          <cell r="E236">
            <v>895274.67</v>
          </cell>
          <cell r="F236">
            <v>61280.27</v>
          </cell>
          <cell r="G236">
            <v>0</v>
          </cell>
          <cell r="H236">
            <v>55445.21</v>
          </cell>
          <cell r="I236">
            <v>1012000.15</v>
          </cell>
          <cell r="J236">
            <v>2923137</v>
          </cell>
          <cell r="K236">
            <v>0</v>
          </cell>
          <cell r="L236">
            <v>0</v>
          </cell>
          <cell r="M236">
            <v>2923137</v>
          </cell>
          <cell r="N236">
            <v>1144368.05</v>
          </cell>
          <cell r="O236">
            <v>0</v>
          </cell>
          <cell r="P236">
            <v>0</v>
          </cell>
          <cell r="Q236">
            <v>1144368.05</v>
          </cell>
          <cell r="R236">
            <v>5079505.2</v>
          </cell>
          <cell r="S236">
            <v>0.19923203346656679</v>
          </cell>
          <cell r="T236">
            <v>0.57547672163028796</v>
          </cell>
          <cell r="U236">
            <v>0.22529124490314528</v>
          </cell>
          <cell r="V236">
            <v>0.84521701205524047</v>
          </cell>
          <cell r="W236">
            <v>0</v>
          </cell>
          <cell r="X236">
            <v>0</v>
          </cell>
          <cell r="Y236">
            <v>0.84521701205524047</v>
          </cell>
          <cell r="Z236">
            <v>2.1589951947436141</v>
          </cell>
          <cell r="AA236">
            <v>0.74745161137839811</v>
          </cell>
          <cell r="AC236">
            <v>3.7516638181772524</v>
          </cell>
        </row>
        <row r="237">
          <cell r="A237" t="str">
            <v>0814</v>
          </cell>
          <cell r="B237" t="str">
            <v>Paulsboro Borough</v>
          </cell>
          <cell r="C237" t="str">
            <v>Gloucester</v>
          </cell>
          <cell r="D237">
            <v>342251800</v>
          </cell>
          <cell r="E237">
            <v>2084729.5399999998</v>
          </cell>
          <cell r="F237">
            <v>0</v>
          </cell>
          <cell r="G237">
            <v>0</v>
          </cell>
          <cell r="H237">
            <v>129109.62</v>
          </cell>
          <cell r="I237">
            <v>2213839.1599999997</v>
          </cell>
          <cell r="J237">
            <v>6879773</v>
          </cell>
          <cell r="K237">
            <v>0</v>
          </cell>
          <cell r="L237">
            <v>0</v>
          </cell>
          <cell r="M237">
            <v>6879773</v>
          </cell>
          <cell r="N237">
            <v>5818785.6100000003</v>
          </cell>
          <cell r="O237">
            <v>0</v>
          </cell>
          <cell r="P237">
            <v>129598.62</v>
          </cell>
          <cell r="Q237">
            <v>5948384.2300000004</v>
          </cell>
          <cell r="R237">
            <v>15041996.389999999</v>
          </cell>
          <cell r="S237">
            <v>0.14717721654765001</v>
          </cell>
          <cell r="T237">
            <v>0.45737100459442409</v>
          </cell>
          <cell r="U237">
            <v>0.39545177885792598</v>
          </cell>
          <cell r="V237">
            <v>1.7001475551041663</v>
          </cell>
          <cell r="W237">
            <v>3.7866453879862719E-2</v>
          </cell>
          <cell r="X237">
            <v>0</v>
          </cell>
          <cell r="Y237">
            <v>1.7380140089840286</v>
          </cell>
          <cell r="Z237">
            <v>2.0101495448672586</v>
          </cell>
          <cell r="AA237">
            <v>0.64684514734473264</v>
          </cell>
          <cell r="AC237">
            <v>4.3950087011960193</v>
          </cell>
        </row>
        <row r="238">
          <cell r="A238" t="str">
            <v>0815</v>
          </cell>
          <cell r="B238" t="str">
            <v>Pitman Borough</v>
          </cell>
          <cell r="C238" t="str">
            <v>Gloucester</v>
          </cell>
          <cell r="D238">
            <v>789305400</v>
          </cell>
          <cell r="E238">
            <v>4188927.46</v>
          </cell>
          <cell r="F238">
            <v>0</v>
          </cell>
          <cell r="G238">
            <v>0</v>
          </cell>
          <cell r="H238">
            <v>259425.92000000001</v>
          </cell>
          <cell r="I238">
            <v>4448353.38</v>
          </cell>
          <cell r="J238">
            <v>15843780</v>
          </cell>
          <cell r="K238">
            <v>0</v>
          </cell>
          <cell r="L238">
            <v>0</v>
          </cell>
          <cell r="M238">
            <v>15843780</v>
          </cell>
          <cell r="N238">
            <v>6282954.3200000003</v>
          </cell>
          <cell r="O238">
            <v>0</v>
          </cell>
          <cell r="P238">
            <v>262361.01</v>
          </cell>
          <cell r="Q238">
            <v>6545315.3300000001</v>
          </cell>
          <cell r="R238">
            <v>26837448.710000001</v>
          </cell>
          <cell r="S238">
            <v>0.16575172357357809</v>
          </cell>
          <cell r="T238">
            <v>0.59036088605905335</v>
          </cell>
          <cell r="U238">
            <v>0.24388739036736848</v>
          </cell>
          <cell r="V238">
            <v>0.7960105581439072</v>
          </cell>
          <cell r="W238">
            <v>3.3239479927541359E-2</v>
          </cell>
          <cell r="X238">
            <v>0</v>
          </cell>
          <cell r="Y238">
            <v>0.8292500380714487</v>
          </cell>
          <cell r="Z238">
            <v>2.0073066774913739</v>
          </cell>
          <cell r="AA238">
            <v>0.56357822713489603</v>
          </cell>
          <cell r="AC238">
            <v>3.400134942697719</v>
          </cell>
        </row>
        <row r="239">
          <cell r="A239" t="str">
            <v>0816</v>
          </cell>
          <cell r="B239" t="str">
            <v>South Harrison Township</v>
          </cell>
          <cell r="C239" t="str">
            <v>Gloucester</v>
          </cell>
          <cell r="D239">
            <v>401526500</v>
          </cell>
          <cell r="E239">
            <v>2834903.09</v>
          </cell>
          <cell r="F239">
            <v>194045.07</v>
          </cell>
          <cell r="G239">
            <v>0</v>
          </cell>
          <cell r="H239">
            <v>175568.25</v>
          </cell>
          <cell r="I239">
            <v>3204516.4099999997</v>
          </cell>
          <cell r="J239">
            <v>4367335</v>
          </cell>
          <cell r="K239">
            <v>3448277</v>
          </cell>
          <cell r="L239">
            <v>0</v>
          </cell>
          <cell r="M239">
            <v>7815612</v>
          </cell>
          <cell r="N239">
            <v>1110319.1200000001</v>
          </cell>
          <cell r="O239">
            <v>0</v>
          </cell>
          <cell r="P239">
            <v>0</v>
          </cell>
          <cell r="Q239">
            <v>1110319.1200000001</v>
          </cell>
          <cell r="R239">
            <v>12130447.530000001</v>
          </cell>
          <cell r="S239">
            <v>0.26417132608461968</v>
          </cell>
          <cell r="T239">
            <v>0.64429708637468541</v>
          </cell>
          <cell r="U239">
            <v>9.1531587540694806E-2</v>
          </cell>
          <cell r="V239">
            <v>0.27652449340205443</v>
          </cell>
          <cell r="W239">
            <v>0</v>
          </cell>
          <cell r="X239">
            <v>0</v>
          </cell>
          <cell r="Y239">
            <v>0.27652449340205443</v>
          </cell>
          <cell r="Z239">
            <v>1.9464747656754908</v>
          </cell>
          <cell r="AA239">
            <v>0.79808341666116678</v>
          </cell>
          <cell r="AC239">
            <v>3.0210826757387124</v>
          </cell>
        </row>
        <row r="240">
          <cell r="A240" t="str">
            <v>0817</v>
          </cell>
          <cell r="B240" t="str">
            <v>Swedesboro Borough</v>
          </cell>
          <cell r="C240" t="str">
            <v>Gloucester</v>
          </cell>
          <cell r="D240">
            <v>173175400</v>
          </cell>
          <cell r="E240">
            <v>1210049.77</v>
          </cell>
          <cell r="F240">
            <v>82826.509999999995</v>
          </cell>
          <cell r="G240">
            <v>0</v>
          </cell>
          <cell r="H240">
            <v>74942.350000000006</v>
          </cell>
          <cell r="I240">
            <v>1367818.6300000001</v>
          </cell>
          <cell r="J240">
            <v>2072715</v>
          </cell>
          <cell r="K240">
            <v>1870403</v>
          </cell>
          <cell r="L240">
            <v>0</v>
          </cell>
          <cell r="M240">
            <v>3943118</v>
          </cell>
          <cell r="N240">
            <v>1987686.14</v>
          </cell>
          <cell r="O240">
            <v>0</v>
          </cell>
          <cell r="P240">
            <v>0</v>
          </cell>
          <cell r="Q240">
            <v>1987686.14</v>
          </cell>
          <cell r="R240">
            <v>7298622.7699999996</v>
          </cell>
          <cell r="S240">
            <v>0.18740777172677472</v>
          </cell>
          <cell r="T240">
            <v>0.54025507609567824</v>
          </cell>
          <cell r="U240">
            <v>0.27233715217754706</v>
          </cell>
          <cell r="V240">
            <v>1.1477878151284766</v>
          </cell>
          <cell r="W240">
            <v>0</v>
          </cell>
          <cell r="X240">
            <v>0</v>
          </cell>
          <cell r="Y240">
            <v>1.1477878151284766</v>
          </cell>
          <cell r="Z240">
            <v>2.2769504213646976</v>
          </cell>
          <cell r="AA240">
            <v>0.78984580373424873</v>
          </cell>
          <cell r="AC240">
            <v>4.2145840402274226</v>
          </cell>
        </row>
        <row r="241">
          <cell r="A241" t="str">
            <v>0818</v>
          </cell>
          <cell r="B241" t="str">
            <v>Washington Township</v>
          </cell>
          <cell r="C241" t="str">
            <v>Gloucester</v>
          </cell>
          <cell r="D241">
            <v>4722105100</v>
          </cell>
          <cell r="E241">
            <v>31770774.989999998</v>
          </cell>
          <cell r="F241">
            <v>0</v>
          </cell>
          <cell r="G241">
            <v>0</v>
          </cell>
          <cell r="H241">
            <v>1967664.55</v>
          </cell>
          <cell r="I241">
            <v>33738439.539999999</v>
          </cell>
          <cell r="J241">
            <v>94760664</v>
          </cell>
          <cell r="K241">
            <v>0</v>
          </cell>
          <cell r="L241">
            <v>0</v>
          </cell>
          <cell r="M241">
            <v>94760664</v>
          </cell>
          <cell r="N241">
            <v>30444959.27</v>
          </cell>
          <cell r="O241">
            <v>472769.51</v>
          </cell>
          <cell r="P241">
            <v>2004379.37</v>
          </cell>
          <cell r="Q241">
            <v>32922108.150000002</v>
          </cell>
          <cell r="R241">
            <v>161421211.69</v>
          </cell>
          <cell r="S241">
            <v>0.20900871197022544</v>
          </cell>
          <cell r="T241">
            <v>0.58703972673667149</v>
          </cell>
          <cell r="U241">
            <v>0.20395156129310307</v>
          </cell>
          <cell r="V241">
            <v>0.64473277543102536</v>
          </cell>
          <cell r="W241">
            <v>4.2446733555337429E-2</v>
          </cell>
          <cell r="X241">
            <v>1.0011837940667605E-2</v>
          </cell>
          <cell r="Y241">
            <v>0.69719134692703055</v>
          </cell>
          <cell r="Z241">
            <v>2.0067461861448193</v>
          </cell>
          <cell r="AA241">
            <v>0.71447879336696674</v>
          </cell>
          <cell r="AC241">
            <v>3.4184163264388161</v>
          </cell>
        </row>
        <row r="242">
          <cell r="A242" t="str">
            <v>0819</v>
          </cell>
          <cell r="B242" t="str">
            <v>Wenonah Borough</v>
          </cell>
          <cell r="C242" t="str">
            <v>Gloucester</v>
          </cell>
          <cell r="D242">
            <v>217736900</v>
          </cell>
          <cell r="E242">
            <v>1394475.64</v>
          </cell>
          <cell r="F242">
            <v>0</v>
          </cell>
          <cell r="G242">
            <v>0</v>
          </cell>
          <cell r="H242">
            <v>86361.2</v>
          </cell>
          <cell r="I242">
            <v>1480836.8399999999</v>
          </cell>
          <cell r="J242">
            <v>3271187</v>
          </cell>
          <cell r="K242">
            <v>2870413</v>
          </cell>
          <cell r="L242">
            <v>0</v>
          </cell>
          <cell r="M242">
            <v>6141600</v>
          </cell>
          <cell r="N242">
            <v>1476294.15</v>
          </cell>
          <cell r="O242">
            <v>0</v>
          </cell>
          <cell r="P242">
            <v>87286.81</v>
          </cell>
          <cell r="Q242">
            <v>1563580.96</v>
          </cell>
          <cell r="R242">
            <v>9186017.8000000007</v>
          </cell>
          <cell r="S242">
            <v>0.16120552694770521</v>
          </cell>
          <cell r="T242">
            <v>0.66858133020382338</v>
          </cell>
          <cell r="U242">
            <v>0.17021314284847128</v>
          </cell>
          <cell r="V242">
            <v>0.67801743755881516</v>
          </cell>
          <cell r="W242">
            <v>4.0088202780511707E-2</v>
          </cell>
          <cell r="X242">
            <v>0</v>
          </cell>
          <cell r="Y242">
            <v>0.71810564033932689</v>
          </cell>
          <cell r="Z242">
            <v>2.8206518968534962</v>
          </cell>
          <cell r="AA242">
            <v>0.68010375825135738</v>
          </cell>
          <cell r="AC242">
            <v>4.2188612954441806</v>
          </cell>
        </row>
        <row r="243">
          <cell r="A243" t="str">
            <v>0820</v>
          </cell>
          <cell r="B243" t="str">
            <v>West Deptford Township</v>
          </cell>
          <cell r="C243" t="str">
            <v>Gloucester</v>
          </cell>
          <cell r="D243">
            <v>2239679130</v>
          </cell>
          <cell r="E243">
            <v>15028227.82</v>
          </cell>
          <cell r="F243">
            <v>0</v>
          </cell>
          <cell r="G243">
            <v>0</v>
          </cell>
          <cell r="H243">
            <v>930740.06</v>
          </cell>
          <cell r="I243">
            <v>15958967.880000001</v>
          </cell>
          <cell r="J243">
            <v>37479621</v>
          </cell>
          <cell r="K243">
            <v>0</v>
          </cell>
          <cell r="L243">
            <v>0</v>
          </cell>
          <cell r="M243">
            <v>37479621</v>
          </cell>
          <cell r="N243">
            <v>22700527.030000001</v>
          </cell>
          <cell r="O243">
            <v>112054.39999999999</v>
          </cell>
          <cell r="P243">
            <v>935938</v>
          </cell>
          <cell r="Q243">
            <v>23748519.43</v>
          </cell>
          <cell r="R243">
            <v>77187108.310000002</v>
          </cell>
          <cell r="S243">
            <v>0.20675690836746155</v>
          </cell>
          <cell r="T243">
            <v>0.48556840411061641</v>
          </cell>
          <cell r="U243">
            <v>0.30767468752192201</v>
          </cell>
          <cell r="V243">
            <v>1.0135615734384238</v>
          </cell>
          <cell r="W243">
            <v>4.178893250659526E-2</v>
          </cell>
          <cell r="X243">
            <v>5.0031452496501136E-3</v>
          </cell>
          <cell r="Y243">
            <v>1.0603536511946692</v>
          </cell>
          <cell r="Z243">
            <v>1.673437078462217</v>
          </cell>
          <cell r="AA243">
            <v>0.71255599367932676</v>
          </cell>
          <cell r="AC243">
            <v>3.4463467233362133</v>
          </cell>
        </row>
        <row r="244">
          <cell r="A244" t="str">
            <v>0821</v>
          </cell>
          <cell r="B244" t="str">
            <v>Westville Borough</v>
          </cell>
          <cell r="C244" t="str">
            <v>Gloucester</v>
          </cell>
          <cell r="D244">
            <v>234434932</v>
          </cell>
          <cell r="E244">
            <v>1614114.43</v>
          </cell>
          <cell r="F244">
            <v>0</v>
          </cell>
          <cell r="G244">
            <v>0</v>
          </cell>
          <cell r="H244">
            <v>99963.64</v>
          </cell>
          <cell r="I244">
            <v>1714078.0699999998</v>
          </cell>
          <cell r="J244">
            <v>3002327</v>
          </cell>
          <cell r="K244">
            <v>3600719</v>
          </cell>
          <cell r="L244">
            <v>0</v>
          </cell>
          <cell r="M244">
            <v>6603046</v>
          </cell>
          <cell r="N244">
            <v>3338237.88</v>
          </cell>
          <cell r="O244">
            <v>0</v>
          </cell>
          <cell r="P244">
            <v>100762.12</v>
          </cell>
          <cell r="Q244">
            <v>3439000</v>
          </cell>
          <cell r="R244">
            <v>11756124.07</v>
          </cell>
          <cell r="S244">
            <v>0.14580299253340559</v>
          </cell>
          <cell r="T244">
            <v>0.56166862145067509</v>
          </cell>
          <cell r="U244">
            <v>0.2925283860159193</v>
          </cell>
          <cell r="V244">
            <v>1.4239507105536644</v>
          </cell>
          <cell r="W244">
            <v>4.2980847239949715E-2</v>
          </cell>
          <cell r="X244">
            <v>0</v>
          </cell>
          <cell r="Y244">
            <v>1.4669315577936142</v>
          </cell>
          <cell r="Z244">
            <v>2.8165793995239583</v>
          </cell>
          <cell r="AA244">
            <v>0.73115301349373985</v>
          </cell>
          <cell r="AC244">
            <v>5.0146639708113128</v>
          </cell>
        </row>
        <row r="245">
          <cell r="A245" t="str">
            <v>0822</v>
          </cell>
          <cell r="B245" t="str">
            <v>Woodbury City</v>
          </cell>
          <cell r="C245" t="str">
            <v>Gloucester</v>
          </cell>
          <cell r="D245">
            <v>631488369</v>
          </cell>
          <cell r="E245">
            <v>4026588.38</v>
          </cell>
          <cell r="F245">
            <v>0</v>
          </cell>
          <cell r="G245">
            <v>0</v>
          </cell>
          <cell r="H245">
            <v>249370.45</v>
          </cell>
          <cell r="I245">
            <v>4275958.83</v>
          </cell>
          <cell r="J245">
            <v>14170656</v>
          </cell>
          <cell r="K245">
            <v>0</v>
          </cell>
          <cell r="L245">
            <v>0</v>
          </cell>
          <cell r="M245">
            <v>14170656</v>
          </cell>
          <cell r="N245">
            <v>10601404.470000001</v>
          </cell>
          <cell r="O245">
            <v>0</v>
          </cell>
          <cell r="P245">
            <v>251039.88</v>
          </cell>
          <cell r="Q245">
            <v>10852444.350000001</v>
          </cell>
          <cell r="R245">
            <v>29299059.18</v>
          </cell>
          <cell r="S245">
            <v>0.14594184761123105</v>
          </cell>
          <cell r="T245">
            <v>0.48365566665270648</v>
          </cell>
          <cell r="U245">
            <v>0.37040248573606249</v>
          </cell>
          <cell r="V245">
            <v>1.6787964736053596</v>
          </cell>
          <cell r="W245">
            <v>3.9753682304162916E-2</v>
          </cell>
          <cell r="X245">
            <v>0</v>
          </cell>
          <cell r="Y245">
            <v>1.7185501559095226</v>
          </cell>
          <cell r="Z245">
            <v>2.2440090262375043</v>
          </cell>
          <cell r="AA245">
            <v>0.67712392498554475</v>
          </cell>
          <cell r="AC245">
            <v>4.6396831071325719</v>
          </cell>
        </row>
        <row r="246">
          <cell r="A246" t="str">
            <v>0823</v>
          </cell>
          <cell r="B246" t="str">
            <v>Woodbury Heights Borough</v>
          </cell>
          <cell r="C246" t="str">
            <v>Gloucester</v>
          </cell>
          <cell r="D246">
            <v>251566457</v>
          </cell>
          <cell r="E246">
            <v>1682062.1700000002</v>
          </cell>
          <cell r="F246">
            <v>115134.74</v>
          </cell>
          <cell r="G246">
            <v>0</v>
          </cell>
          <cell r="H246">
            <v>104171.88</v>
          </cell>
          <cell r="I246">
            <v>1901368.79</v>
          </cell>
          <cell r="J246">
            <v>3170966</v>
          </cell>
          <cell r="K246">
            <v>3567296</v>
          </cell>
          <cell r="L246">
            <v>0</v>
          </cell>
          <cell r="M246">
            <v>6738262</v>
          </cell>
          <cell r="N246">
            <v>3300317.53</v>
          </cell>
          <cell r="O246">
            <v>0</v>
          </cell>
          <cell r="P246">
            <v>0</v>
          </cell>
          <cell r="Q246">
            <v>3300317.53</v>
          </cell>
          <cell r="R246">
            <v>11939948.32</v>
          </cell>
          <cell r="S246">
            <v>0.15924430651137023</v>
          </cell>
          <cell r="T246">
            <v>0.56434599375217398</v>
          </cell>
          <cell r="U246">
            <v>0.27640969973645579</v>
          </cell>
          <cell r="V246">
            <v>1.3119068294546119</v>
          </cell>
          <cell r="W246">
            <v>0</v>
          </cell>
          <cell r="X246">
            <v>0</v>
          </cell>
          <cell r="Y246">
            <v>1.3119068294546119</v>
          </cell>
          <cell r="Z246">
            <v>2.6785216440838933</v>
          </cell>
          <cell r="AA246">
            <v>0.75581172970130905</v>
          </cell>
          <cell r="AC246">
            <v>4.7462402032398145</v>
          </cell>
        </row>
        <row r="247">
          <cell r="A247" t="str">
            <v>0824</v>
          </cell>
          <cell r="B247" t="str">
            <v>Woolwich Township</v>
          </cell>
          <cell r="C247" t="str">
            <v>Gloucester</v>
          </cell>
          <cell r="D247">
            <v>1462961510</v>
          </cell>
          <cell r="E247">
            <v>9130363.2000000011</v>
          </cell>
          <cell r="F247">
            <v>624861.5</v>
          </cell>
          <cell r="G247">
            <v>0</v>
          </cell>
          <cell r="H247">
            <v>565538.23</v>
          </cell>
          <cell r="I247">
            <v>10320762.930000002</v>
          </cell>
          <cell r="J247">
            <v>17397124</v>
          </cell>
          <cell r="K247">
            <v>12055904</v>
          </cell>
          <cell r="L247">
            <v>0</v>
          </cell>
          <cell r="M247">
            <v>29453028</v>
          </cell>
          <cell r="N247">
            <v>7753088.46</v>
          </cell>
          <cell r="O247">
            <v>732250.45</v>
          </cell>
          <cell r="P247">
            <v>0</v>
          </cell>
          <cell r="Q247">
            <v>8485338.9100000001</v>
          </cell>
          <cell r="R247">
            <v>48259129.839999996</v>
          </cell>
          <cell r="S247">
            <v>0.21386135564851291</v>
          </cell>
          <cell r="T247">
            <v>0.61030996824123429</v>
          </cell>
          <cell r="U247">
            <v>0.17582867611025291</v>
          </cell>
          <cell r="V247">
            <v>0.52995847170305932</v>
          </cell>
          <cell r="W247">
            <v>0</v>
          </cell>
          <cell r="X247">
            <v>5.005261211554362E-2</v>
          </cell>
          <cell r="Y247">
            <v>0.580011083818603</v>
          </cell>
          <cell r="Z247">
            <v>2.0132469513842506</v>
          </cell>
          <cell r="AA247">
            <v>0.70547057181292505</v>
          </cell>
          <cell r="AC247">
            <v>3.2987286070157782</v>
          </cell>
        </row>
        <row r="248">
          <cell r="A248" t="str">
            <v>0901</v>
          </cell>
          <cell r="B248" t="str">
            <v>Bayonne City</v>
          </cell>
          <cell r="C248" t="str">
            <v>Hudson</v>
          </cell>
          <cell r="D248">
            <v>7604155436</v>
          </cell>
          <cell r="E248">
            <v>32482458.509999998</v>
          </cell>
          <cell r="F248">
            <v>0</v>
          </cell>
          <cell r="G248">
            <v>0</v>
          </cell>
          <cell r="H248">
            <v>693126.95</v>
          </cell>
          <cell r="I248">
            <v>33175585.459999997</v>
          </cell>
          <cell r="J248">
            <v>73298177</v>
          </cell>
          <cell r="K248">
            <v>0</v>
          </cell>
          <cell r="L248">
            <v>8330057</v>
          </cell>
          <cell r="M248">
            <v>81628234</v>
          </cell>
          <cell r="N248">
            <v>86119435.079999998</v>
          </cell>
          <cell r="O248">
            <v>0</v>
          </cell>
          <cell r="P248">
            <v>3020630.96</v>
          </cell>
          <cell r="Q248">
            <v>89140066.039999992</v>
          </cell>
          <cell r="R248">
            <v>203943885.49999997</v>
          </cell>
          <cell r="S248">
            <v>0.16267016477922308</v>
          </cell>
          <cell r="T248">
            <v>0.40024849874697527</v>
          </cell>
          <cell r="U248">
            <v>0.43708133647380176</v>
          </cell>
          <cell r="V248">
            <v>1.1325312298626715</v>
          </cell>
          <cell r="W248">
            <v>3.9723424717221942E-2</v>
          </cell>
          <cell r="X248">
            <v>0</v>
          </cell>
          <cell r="Y248">
            <v>1.1722546545798935</v>
          </cell>
          <cell r="Z248">
            <v>1.0734687722656384</v>
          </cell>
          <cell r="AA248">
            <v>0.43628231615227597</v>
          </cell>
          <cell r="AC248">
            <v>2.6820057429978075</v>
          </cell>
        </row>
        <row r="249">
          <cell r="A249" t="str">
            <v>0902</v>
          </cell>
          <cell r="B249" t="str">
            <v>East Newark Borough</v>
          </cell>
          <cell r="C249" t="str">
            <v>Hudson</v>
          </cell>
          <cell r="D249">
            <v>160376298</v>
          </cell>
          <cell r="E249">
            <v>926087.67</v>
          </cell>
          <cell r="F249">
            <v>0</v>
          </cell>
          <cell r="G249">
            <v>0</v>
          </cell>
          <cell r="H249">
            <v>19686.2</v>
          </cell>
          <cell r="I249">
            <v>945773.87</v>
          </cell>
          <cell r="J249">
            <v>1492697</v>
          </cell>
          <cell r="K249">
            <v>0</v>
          </cell>
          <cell r="L249">
            <v>7954</v>
          </cell>
          <cell r="M249">
            <v>1500651</v>
          </cell>
          <cell r="N249">
            <v>2061170.15</v>
          </cell>
          <cell r="O249">
            <v>0</v>
          </cell>
          <cell r="P249">
            <v>0</v>
          </cell>
          <cell r="Q249">
            <v>2061170.15</v>
          </cell>
          <cell r="R249">
            <v>4507595.0200000005</v>
          </cell>
          <cell r="S249">
            <v>0.20981784428362418</v>
          </cell>
          <cell r="T249">
            <v>0.33291611010786853</v>
          </cell>
          <cell r="U249">
            <v>0.45726604560850714</v>
          </cell>
          <cell r="V249">
            <v>1.2852087095812623</v>
          </cell>
          <cell r="W249">
            <v>0</v>
          </cell>
          <cell r="X249">
            <v>0</v>
          </cell>
          <cell r="Y249">
            <v>1.2852087095812623</v>
          </cell>
          <cell r="Z249">
            <v>0.93570622262399394</v>
          </cell>
          <cell r="AA249">
            <v>0.58972172434108683</v>
          </cell>
          <cell r="AC249">
            <v>2.8106366565463436</v>
          </cell>
        </row>
        <row r="250">
          <cell r="A250" t="str">
            <v>0903</v>
          </cell>
          <cell r="B250" t="str">
            <v>Guttenberg Town</v>
          </cell>
          <cell r="C250" t="str">
            <v>Hudson</v>
          </cell>
          <cell r="D250">
            <v>783493221</v>
          </cell>
          <cell r="E250">
            <v>4289098.7299999995</v>
          </cell>
          <cell r="F250">
            <v>0</v>
          </cell>
          <cell r="G250">
            <v>0</v>
          </cell>
          <cell r="H250">
            <v>91381.53</v>
          </cell>
          <cell r="I250">
            <v>4380480.26</v>
          </cell>
          <cell r="J250">
            <v>11321822</v>
          </cell>
          <cell r="K250">
            <v>0</v>
          </cell>
          <cell r="L250">
            <v>0</v>
          </cell>
          <cell r="M250">
            <v>11321822</v>
          </cell>
          <cell r="N250">
            <v>15583387.58</v>
          </cell>
          <cell r="O250">
            <v>0</v>
          </cell>
          <cell r="P250">
            <v>0</v>
          </cell>
          <cell r="Q250">
            <v>15583387.58</v>
          </cell>
          <cell r="R250">
            <v>31285689.84</v>
          </cell>
          <cell r="S250">
            <v>0.14001546018011665</v>
          </cell>
          <cell r="T250">
            <v>0.36188500422722342</v>
          </cell>
          <cell r="U250">
            <v>0.49809953559265996</v>
          </cell>
          <cell r="V250">
            <v>1.9889626562576219</v>
          </cell>
          <cell r="W250">
            <v>0</v>
          </cell>
          <cell r="X250">
            <v>0</v>
          </cell>
          <cell r="Y250">
            <v>1.9889626562576219</v>
          </cell>
          <cell r="Z250">
            <v>1.4450440280197394</v>
          </cell>
          <cell r="AA250">
            <v>0.55909612777619677</v>
          </cell>
          <cell r="AC250">
            <v>3.9931028120535581</v>
          </cell>
        </row>
        <row r="251">
          <cell r="A251" t="str">
            <v>0904</v>
          </cell>
          <cell r="B251" t="str">
            <v>Harrison Town</v>
          </cell>
          <cell r="C251" t="str">
            <v>Hudson</v>
          </cell>
          <cell r="D251">
            <v>1545759614</v>
          </cell>
          <cell r="E251">
            <v>6257556.0800000001</v>
          </cell>
          <cell r="F251">
            <v>0</v>
          </cell>
          <cell r="G251">
            <v>0</v>
          </cell>
          <cell r="H251">
            <v>133027.93</v>
          </cell>
          <cell r="I251">
            <v>6390584.0099999998</v>
          </cell>
          <cell r="J251">
            <v>10183124</v>
          </cell>
          <cell r="K251">
            <v>0</v>
          </cell>
          <cell r="L251">
            <v>975780.5</v>
          </cell>
          <cell r="M251">
            <v>11158904.5</v>
          </cell>
          <cell r="N251">
            <v>17411642.16</v>
          </cell>
          <cell r="O251">
            <v>0</v>
          </cell>
          <cell r="P251">
            <v>574012</v>
          </cell>
          <cell r="Q251">
            <v>17985654.16</v>
          </cell>
          <cell r="R251">
            <v>35535142.670000002</v>
          </cell>
          <cell r="S251">
            <v>0.1798384227508717</v>
          </cell>
          <cell r="T251">
            <v>0.3140244744091244</v>
          </cell>
          <cell r="U251">
            <v>0.50613710284000391</v>
          </cell>
          <cell r="V251">
            <v>1.1264133182353928</v>
          </cell>
          <cell r="W251">
            <v>3.7134622667143902E-2</v>
          </cell>
          <cell r="X251">
            <v>0</v>
          </cell>
          <cell r="Y251">
            <v>1.1635479409025369</v>
          </cell>
          <cell r="Z251">
            <v>0.72190425981720596</v>
          </cell>
          <cell r="AA251">
            <v>0.41342676779236898</v>
          </cell>
          <cell r="AC251">
            <v>2.298878968512112</v>
          </cell>
        </row>
        <row r="252">
          <cell r="A252" t="str">
            <v>0905</v>
          </cell>
          <cell r="B252" t="str">
            <v>Hoboken City</v>
          </cell>
          <cell r="C252" t="str">
            <v>Hudson</v>
          </cell>
          <cell r="D252">
            <v>12035275575</v>
          </cell>
          <cell r="E252">
            <v>64717793.440000005</v>
          </cell>
          <cell r="F252">
            <v>0</v>
          </cell>
          <cell r="G252">
            <v>0</v>
          </cell>
          <cell r="H252">
            <v>1379771.66</v>
          </cell>
          <cell r="I252">
            <v>66097565.100000001</v>
          </cell>
          <cell r="J252">
            <v>55993538</v>
          </cell>
          <cell r="K252">
            <v>0</v>
          </cell>
          <cell r="L252">
            <v>0</v>
          </cell>
          <cell r="M252">
            <v>55993538</v>
          </cell>
          <cell r="N252">
            <v>64244834.020000003</v>
          </cell>
          <cell r="O252">
            <v>3610582.67</v>
          </cell>
          <cell r="P252">
            <v>6010866.7000000002</v>
          </cell>
          <cell r="Q252">
            <v>73866283.390000001</v>
          </cell>
          <cell r="R252">
            <v>195957386.49000001</v>
          </cell>
          <cell r="S252">
            <v>0.33730581063538045</v>
          </cell>
          <cell r="T252">
            <v>0.28574344148469971</v>
          </cell>
          <cell r="U252">
            <v>0.37695074787991983</v>
          </cell>
          <cell r="V252">
            <v>0.53380442865347522</v>
          </cell>
          <cell r="W252">
            <v>4.9943739655500169E-2</v>
          </cell>
          <cell r="X252">
            <v>2.999999997922773E-2</v>
          </cell>
          <cell r="Y252">
            <v>0.61374816828820311</v>
          </cell>
          <cell r="Z252">
            <v>0.46524516743356742</v>
          </cell>
          <cell r="AA252">
            <v>0.5491986011296629</v>
          </cell>
          <cell r="AC252">
            <v>1.6281919368514335</v>
          </cell>
        </row>
        <row r="253">
          <cell r="A253" t="str">
            <v>0906</v>
          </cell>
          <cell r="B253" t="str">
            <v>Jersey City City</v>
          </cell>
          <cell r="C253" t="str">
            <v>Hudson</v>
          </cell>
          <cell r="D253">
            <v>43959568210</v>
          </cell>
          <cell r="E253">
            <v>183624499.43000001</v>
          </cell>
          <cell r="F253">
            <v>0</v>
          </cell>
          <cell r="G253">
            <v>0</v>
          </cell>
          <cell r="H253">
            <v>3994595.07</v>
          </cell>
          <cell r="I253">
            <v>187619094.5</v>
          </cell>
          <cell r="J253">
            <v>430510082</v>
          </cell>
          <cell r="K253">
            <v>1098989.21</v>
          </cell>
          <cell r="L253">
            <v>655198</v>
          </cell>
          <cell r="M253">
            <v>432264269.20999998</v>
          </cell>
          <cell r="N253">
            <v>349926168.83999997</v>
          </cell>
          <cell r="O253">
            <v>1098989.21</v>
          </cell>
          <cell r="P253">
            <v>16460156</v>
          </cell>
          <cell r="Q253">
            <v>367485314.04999995</v>
          </cell>
          <cell r="R253">
            <v>987368677.75999999</v>
          </cell>
          <cell r="S253">
            <v>0.19001928937592311</v>
          </cell>
          <cell r="T253">
            <v>0.43779418868204223</v>
          </cell>
          <cell r="U253">
            <v>0.37218652194203461</v>
          </cell>
          <cell r="V253">
            <v>0.79601821193593558</v>
          </cell>
          <cell r="W253">
            <v>3.7443852772547512E-2</v>
          </cell>
          <cell r="X253">
            <v>2.5000000108053835E-3</v>
          </cell>
          <cell r="Y253">
            <v>0.83596206471928847</v>
          </cell>
          <cell r="Z253">
            <v>0.98332237283365254</v>
          </cell>
          <cell r="AA253">
            <v>0.42679922060135267</v>
          </cell>
          <cell r="AC253">
            <v>2.2460836581542938</v>
          </cell>
        </row>
        <row r="254">
          <cell r="A254" t="str">
            <v>0907</v>
          </cell>
          <cell r="B254" t="str">
            <v>Kearny Town</v>
          </cell>
          <cell r="C254" t="str">
            <v>Hudson</v>
          </cell>
          <cell r="D254">
            <v>1144302680</v>
          </cell>
          <cell r="E254">
            <v>20404450.43</v>
          </cell>
          <cell r="F254">
            <v>0</v>
          </cell>
          <cell r="G254">
            <v>0</v>
          </cell>
          <cell r="H254">
            <v>434014.13</v>
          </cell>
          <cell r="I254">
            <v>20838464.559999999</v>
          </cell>
          <cell r="J254">
            <v>58196283</v>
          </cell>
          <cell r="K254">
            <v>0</v>
          </cell>
          <cell r="L254">
            <v>0</v>
          </cell>
          <cell r="M254">
            <v>58196283</v>
          </cell>
          <cell r="N254">
            <v>40000000</v>
          </cell>
          <cell r="O254">
            <v>0</v>
          </cell>
          <cell r="P254">
            <v>1875127</v>
          </cell>
          <cell r="Q254">
            <v>41875127</v>
          </cell>
          <cell r="R254">
            <v>120909874.56</v>
          </cell>
          <cell r="S254">
            <v>0.17234708609063334</v>
          </cell>
          <cell r="T254">
            <v>0.48131952176594828</v>
          </cell>
          <cell r="U254">
            <v>0.34633339214341835</v>
          </cell>
          <cell r="V254">
            <v>3.495578634841614</v>
          </cell>
          <cell r="W254">
            <v>0.16386634697036628</v>
          </cell>
          <cell r="X254">
            <v>0</v>
          </cell>
          <cell r="Y254">
            <v>3.6594449818119803</v>
          </cell>
          <cell r="Z254">
            <v>5.0857420870499057</v>
          </cell>
          <cell r="AA254">
            <v>1.8210622874710036</v>
          </cell>
          <cell r="AC254">
            <v>10.566249356332889</v>
          </cell>
        </row>
        <row r="255">
          <cell r="A255" t="str">
            <v>0908</v>
          </cell>
          <cell r="B255" t="str">
            <v>North Bergen Township</v>
          </cell>
          <cell r="C255" t="str">
            <v>Hudson</v>
          </cell>
          <cell r="D255">
            <v>9745882743</v>
          </cell>
          <cell r="E255">
            <v>34163101.170000002</v>
          </cell>
          <cell r="F255">
            <v>0</v>
          </cell>
          <cell r="G255">
            <v>0</v>
          </cell>
          <cell r="H255">
            <v>730510.35</v>
          </cell>
          <cell r="I255">
            <v>34893611.520000003</v>
          </cell>
          <cell r="J255">
            <v>56043426</v>
          </cell>
          <cell r="K255">
            <v>0</v>
          </cell>
          <cell r="L255">
            <v>0</v>
          </cell>
          <cell r="M255">
            <v>56043426</v>
          </cell>
          <cell r="N255">
            <v>64425000</v>
          </cell>
          <cell r="O255">
            <v>0</v>
          </cell>
          <cell r="P255">
            <v>3263533.61</v>
          </cell>
          <cell r="Q255">
            <v>67688533.609999999</v>
          </cell>
          <cell r="R255">
            <v>158625571.13</v>
          </cell>
          <cell r="S255">
            <v>0.21997469431585714</v>
          </cell>
          <cell r="T255">
            <v>0.35330637803705794</v>
          </cell>
          <cell r="U255">
            <v>0.42671892764708497</v>
          </cell>
          <cell r="V255">
            <v>0.66104838010977895</v>
          </cell>
          <cell r="W255">
            <v>3.3486280268906779E-2</v>
          </cell>
          <cell r="X255">
            <v>0</v>
          </cell>
          <cell r="Y255">
            <v>0.69453466037868583</v>
          </cell>
          <cell r="Z255">
            <v>0.57504720175556501</v>
          </cell>
          <cell r="AA255">
            <v>0.35803438682927319</v>
          </cell>
          <cell r="AC255">
            <v>1.627616248963524</v>
          </cell>
        </row>
        <row r="256">
          <cell r="A256" t="str">
            <v>0909</v>
          </cell>
          <cell r="B256" t="str">
            <v>Secaucus Town</v>
          </cell>
          <cell r="C256" t="str">
            <v>Hudson</v>
          </cell>
          <cell r="D256">
            <v>2858679283</v>
          </cell>
          <cell r="E256">
            <v>20590082.279999997</v>
          </cell>
          <cell r="F256">
            <v>0</v>
          </cell>
          <cell r="G256">
            <v>0</v>
          </cell>
          <cell r="H256">
            <v>443232.73</v>
          </cell>
          <cell r="I256">
            <v>21033315.009999998</v>
          </cell>
          <cell r="J256">
            <v>39875975</v>
          </cell>
          <cell r="K256">
            <v>0</v>
          </cell>
          <cell r="L256">
            <v>0</v>
          </cell>
          <cell r="M256">
            <v>39875975</v>
          </cell>
          <cell r="N256">
            <v>50295074.380000003</v>
          </cell>
          <cell r="O256">
            <v>285867.93</v>
          </cell>
          <cell r="P256">
            <v>1957709.13</v>
          </cell>
          <cell r="Q256">
            <v>52538651.440000005</v>
          </cell>
          <cell r="R256">
            <v>113447941.45</v>
          </cell>
          <cell r="S256">
            <v>0.18540058762785067</v>
          </cell>
          <cell r="T256">
            <v>0.35149139323585321</v>
          </cell>
          <cell r="U256">
            <v>0.46310801913629612</v>
          </cell>
          <cell r="V256">
            <v>1.7593814975710935</v>
          </cell>
          <cell r="W256">
            <v>6.8482992885634586E-2</v>
          </cell>
          <cell r="X256">
            <v>1.0000000059468021E-2</v>
          </cell>
          <cell r="Y256">
            <v>1.8378644905161963</v>
          </cell>
          <cell r="Z256">
            <v>1.3949090140028835</v>
          </cell>
          <cell r="AA256">
            <v>0.73577036553491537</v>
          </cell>
          <cell r="AC256">
            <v>3.9685438700539954</v>
          </cell>
        </row>
        <row r="257">
          <cell r="A257" t="str">
            <v>0910</v>
          </cell>
          <cell r="B257" t="str">
            <v>Union City City</v>
          </cell>
          <cell r="C257" t="str">
            <v>Hudson</v>
          </cell>
          <cell r="D257">
            <v>1563582053</v>
          </cell>
          <cell r="E257">
            <v>18663611.099999998</v>
          </cell>
          <cell r="F257">
            <v>0</v>
          </cell>
          <cell r="G257">
            <v>0</v>
          </cell>
          <cell r="H257">
            <v>398117.88</v>
          </cell>
          <cell r="I257">
            <v>19061728.979999997</v>
          </cell>
          <cell r="J257">
            <v>15418637</v>
          </cell>
          <cell r="K257">
            <v>0</v>
          </cell>
          <cell r="L257">
            <v>0</v>
          </cell>
          <cell r="M257">
            <v>15418637</v>
          </cell>
          <cell r="N257">
            <v>84065821.310000002</v>
          </cell>
          <cell r="O257">
            <v>0</v>
          </cell>
          <cell r="P257">
            <v>1659978.5</v>
          </cell>
          <cell r="Q257">
            <v>85725799.810000002</v>
          </cell>
          <cell r="R257">
            <v>120206165.78999999</v>
          </cell>
          <cell r="S257">
            <v>0.15857530148079768</v>
          </cell>
          <cell r="T257">
            <v>0.12826827058885099</v>
          </cell>
          <cell r="U257">
            <v>0.71315642793035139</v>
          </cell>
          <cell r="V257">
            <v>5.37648927017967</v>
          </cell>
          <cell r="W257">
            <v>0.10616510318822391</v>
          </cell>
          <cell r="X257">
            <v>0</v>
          </cell>
          <cell r="Y257">
            <v>5.4826543733678941</v>
          </cell>
          <cell r="Z257">
            <v>0.98610987318616916</v>
          </cell>
          <cell r="AA257">
            <v>1.2191064065634936</v>
          </cell>
          <cell r="AB257">
            <v>0.25</v>
          </cell>
          <cell r="AC257">
            <v>7.4378706531175567</v>
          </cell>
        </row>
        <row r="258">
          <cell r="A258" t="str">
            <v>0911</v>
          </cell>
          <cell r="B258" t="str">
            <v>Weehawken Township</v>
          </cell>
          <cell r="C258" t="str">
            <v>Hudson</v>
          </cell>
          <cell r="D258">
            <v>4082647868</v>
          </cell>
          <cell r="E258">
            <v>14645691.040000001</v>
          </cell>
          <cell r="F258">
            <v>0</v>
          </cell>
          <cell r="G258">
            <v>0</v>
          </cell>
          <cell r="H258">
            <v>312160.09999999998</v>
          </cell>
          <cell r="I258">
            <v>14957851.140000001</v>
          </cell>
          <cell r="J258">
            <v>25930964</v>
          </cell>
          <cell r="K258">
            <v>0</v>
          </cell>
          <cell r="L258">
            <v>0</v>
          </cell>
          <cell r="M258">
            <v>25930964</v>
          </cell>
          <cell r="N258">
            <v>34097857.880000003</v>
          </cell>
          <cell r="O258">
            <v>0</v>
          </cell>
          <cell r="P258">
            <v>1354064.24</v>
          </cell>
          <cell r="Q258">
            <v>35451922.120000005</v>
          </cell>
          <cell r="R258">
            <v>76340737.260000005</v>
          </cell>
          <cell r="S258">
            <v>0.19593537705899802</v>
          </cell>
          <cell r="T258">
            <v>0.339674005396159</v>
          </cell>
          <cell r="U258">
            <v>0.46439061754484295</v>
          </cell>
          <cell r="V258">
            <v>0.83518978325955395</v>
          </cell>
          <cell r="W258">
            <v>3.3166324497716879E-2</v>
          </cell>
          <cell r="X258">
            <v>0</v>
          </cell>
          <cell r="Y258">
            <v>0.86835610775727101</v>
          </cell>
          <cell r="Z258">
            <v>0.63515063846794639</v>
          </cell>
          <cell r="AA258">
            <v>0.36637622502886896</v>
          </cell>
          <cell r="AB258">
            <v>0.19400000000000001</v>
          </cell>
          <cell r="AC258">
            <v>1.6758829712540864</v>
          </cell>
        </row>
        <row r="259">
          <cell r="A259" t="str">
            <v>0912</v>
          </cell>
          <cell r="B259" t="str">
            <v>West New York Town</v>
          </cell>
          <cell r="C259" t="str">
            <v>Hudson</v>
          </cell>
          <cell r="D259">
            <v>934842436</v>
          </cell>
          <cell r="E259">
            <v>13416446.23</v>
          </cell>
          <cell r="F259">
            <v>0</v>
          </cell>
          <cell r="G259">
            <v>0</v>
          </cell>
          <cell r="H259">
            <v>287781.31</v>
          </cell>
          <cell r="I259">
            <v>13704227.540000001</v>
          </cell>
          <cell r="J259">
            <v>18636109</v>
          </cell>
          <cell r="K259">
            <v>0</v>
          </cell>
          <cell r="L259">
            <v>281000</v>
          </cell>
          <cell r="M259">
            <v>18917109</v>
          </cell>
          <cell r="N259">
            <v>40295410.479999997</v>
          </cell>
          <cell r="O259">
            <v>0</v>
          </cell>
          <cell r="P259">
            <v>1257974</v>
          </cell>
          <cell r="Q259">
            <v>41553384.479999997</v>
          </cell>
          <cell r="R259">
            <v>74174721.019999996</v>
          </cell>
          <cell r="S259">
            <v>0.18475603752260666</v>
          </cell>
          <cell r="T259">
            <v>0.25503444758355492</v>
          </cell>
          <cell r="U259">
            <v>0.56020951489383841</v>
          </cell>
          <cell r="V259">
            <v>4.310395947836497</v>
          </cell>
          <cell r="W259">
            <v>0.13456535043302206</v>
          </cell>
          <cell r="X259">
            <v>0</v>
          </cell>
          <cell r="Y259">
            <v>4.4449612982695186</v>
          </cell>
          <cell r="Z259">
            <v>2.0235612196791632</v>
          </cell>
          <cell r="AA259">
            <v>1.4659398217562303</v>
          </cell>
          <cell r="AC259">
            <v>7.9344623397049121</v>
          </cell>
        </row>
        <row r="260">
          <cell r="A260" t="str">
            <v>1001</v>
          </cell>
          <cell r="B260" t="str">
            <v>Alexandria Township</v>
          </cell>
          <cell r="C260" t="str">
            <v>Hunterdon</v>
          </cell>
          <cell r="D260">
            <v>724429749</v>
          </cell>
          <cell r="E260">
            <v>2811743.9699999997</v>
          </cell>
          <cell r="F260">
            <v>276102.53000000003</v>
          </cell>
          <cell r="G260">
            <v>0</v>
          </cell>
          <cell r="H260">
            <v>268532.52</v>
          </cell>
          <cell r="I260">
            <v>3356379.02</v>
          </cell>
          <cell r="J260">
            <v>9475209</v>
          </cell>
          <cell r="K260">
            <v>5147574</v>
          </cell>
          <cell r="L260">
            <v>0</v>
          </cell>
          <cell r="M260">
            <v>14622783</v>
          </cell>
          <cell r="N260">
            <v>2136500</v>
          </cell>
          <cell r="O260">
            <v>144717.23000000001</v>
          </cell>
          <cell r="P260">
            <v>0</v>
          </cell>
          <cell r="Q260">
            <v>2281217.23</v>
          </cell>
          <cell r="R260">
            <v>20260379.25</v>
          </cell>
          <cell r="S260">
            <v>0.16566220101728846</v>
          </cell>
          <cell r="T260">
            <v>0.72174280745509733</v>
          </cell>
          <cell r="U260">
            <v>0.11259499152761417</v>
          </cell>
          <cell r="V260">
            <v>0.2949216266931633</v>
          </cell>
          <cell r="W260">
            <v>0</v>
          </cell>
          <cell r="X260">
            <v>1.9976709984614396E-2</v>
          </cell>
          <cell r="Y260">
            <v>0.31489833667777772</v>
          </cell>
          <cell r="Z260">
            <v>2.0185232619429603</v>
          </cell>
          <cell r="AA260">
            <v>0.46331325082012892</v>
          </cell>
          <cell r="AC260">
            <v>2.7967348494408668</v>
          </cell>
        </row>
        <row r="261">
          <cell r="A261" t="str">
            <v>1002</v>
          </cell>
          <cell r="B261" t="str">
            <v>Bethlehem Township</v>
          </cell>
          <cell r="C261" t="str">
            <v>Hunterdon</v>
          </cell>
          <cell r="D261">
            <v>528057093</v>
          </cell>
          <cell r="E261">
            <v>2120661.73</v>
          </cell>
          <cell r="F261">
            <v>208242.75</v>
          </cell>
          <cell r="G261">
            <v>0</v>
          </cell>
          <cell r="H261">
            <v>202533.21</v>
          </cell>
          <cell r="I261">
            <v>2531437.69</v>
          </cell>
          <cell r="J261">
            <v>7980398</v>
          </cell>
          <cell r="K261">
            <v>3661444</v>
          </cell>
          <cell r="L261">
            <v>0</v>
          </cell>
          <cell r="M261">
            <v>11641842</v>
          </cell>
          <cell r="N261">
            <v>2278761.04</v>
          </cell>
          <cell r="O261">
            <v>105429.58</v>
          </cell>
          <cell r="P261">
            <v>0</v>
          </cell>
          <cell r="Q261">
            <v>2384190.62</v>
          </cell>
          <cell r="R261">
            <v>16557470.310000002</v>
          </cell>
          <cell r="S261">
            <v>0.1528879498259538</v>
          </cell>
          <cell r="T261">
            <v>0.70311719012830276</v>
          </cell>
          <cell r="U261">
            <v>0.1439948600457433</v>
          </cell>
          <cell r="V261">
            <v>0.43153686792727164</v>
          </cell>
          <cell r="W261">
            <v>0</v>
          </cell>
          <cell r="X261">
            <v>1.9965564594735974E-2</v>
          </cell>
          <cell r="Y261">
            <v>0.45150243252200761</v>
          </cell>
          <cell r="Z261">
            <v>2.2046559272332322</v>
          </cell>
          <cell r="AA261">
            <v>0.47938711998325534</v>
          </cell>
          <cell r="AC261">
            <v>3.1355454797384956</v>
          </cell>
        </row>
        <row r="262">
          <cell r="A262" t="str">
            <v>1003</v>
          </cell>
          <cell r="B262" t="str">
            <v>Bloomsbury Borough</v>
          </cell>
          <cell r="C262" t="str">
            <v>Hunterdon</v>
          </cell>
          <cell r="D262">
            <v>88564095</v>
          </cell>
          <cell r="E262">
            <v>321993.44</v>
          </cell>
          <cell r="F262">
            <v>31599.57</v>
          </cell>
          <cell r="G262">
            <v>0</v>
          </cell>
          <cell r="H262">
            <v>30737.15</v>
          </cell>
          <cell r="I262">
            <v>384330.16000000003</v>
          </cell>
          <cell r="J262">
            <v>1974892</v>
          </cell>
          <cell r="K262">
            <v>0</v>
          </cell>
          <cell r="L262">
            <v>0</v>
          </cell>
          <cell r="M262">
            <v>1974892</v>
          </cell>
          <cell r="N262">
            <v>643728.79</v>
          </cell>
          <cell r="O262">
            <v>0</v>
          </cell>
          <cell r="P262">
            <v>0</v>
          </cell>
          <cell r="Q262">
            <v>643728.79</v>
          </cell>
          <cell r="R262">
            <v>3002950.9499999997</v>
          </cell>
          <cell r="S262">
            <v>0.12798416171266469</v>
          </cell>
          <cell r="T262">
            <v>0.65765043548247104</v>
          </cell>
          <cell r="U262">
            <v>0.21436540280486435</v>
          </cell>
          <cell r="V262">
            <v>0.72685075142471678</v>
          </cell>
          <cell r="W262">
            <v>0</v>
          </cell>
          <cell r="X262">
            <v>0</v>
          </cell>
          <cell r="Y262">
            <v>0.72685075142471678</v>
          </cell>
          <cell r="Z262">
            <v>2.229901406433386</v>
          </cell>
          <cell r="AA262">
            <v>0.43395707933333488</v>
          </cell>
          <cell r="AC262">
            <v>3.3907092371914374</v>
          </cell>
        </row>
        <row r="263">
          <cell r="A263" t="str">
            <v>1004</v>
          </cell>
          <cell r="B263" t="str">
            <v>Califon Borough</v>
          </cell>
          <cell r="C263" t="str">
            <v>Hunterdon</v>
          </cell>
          <cell r="D263">
            <v>148982708</v>
          </cell>
          <cell r="E263">
            <v>545624.48</v>
          </cell>
          <cell r="F263">
            <v>53578.21</v>
          </cell>
          <cell r="G263">
            <v>0</v>
          </cell>
          <cell r="H263">
            <v>52109.46</v>
          </cell>
          <cell r="I263">
            <v>651312.14999999991</v>
          </cell>
          <cell r="J263">
            <v>2543167</v>
          </cell>
          <cell r="K263">
            <v>1182688</v>
          </cell>
          <cell r="L263">
            <v>0</v>
          </cell>
          <cell r="M263">
            <v>3725855</v>
          </cell>
          <cell r="N263">
            <v>1062638</v>
          </cell>
          <cell r="O263">
            <v>29797</v>
          </cell>
          <cell r="P263">
            <v>0</v>
          </cell>
          <cell r="Q263">
            <v>1092435</v>
          </cell>
          <cell r="R263">
            <v>5469602.1500000004</v>
          </cell>
          <cell r="S263">
            <v>0.11907852383742387</v>
          </cell>
          <cell r="T263">
            <v>0.6811930553303589</v>
          </cell>
          <cell r="U263">
            <v>0.1997284208322172</v>
          </cell>
          <cell r="V263">
            <v>0.71326264253432692</v>
          </cell>
          <cell r="W263">
            <v>0</v>
          </cell>
          <cell r="X263">
            <v>2.0000307686714892E-2</v>
          </cell>
          <cell r="Y263">
            <v>0.73326295022104171</v>
          </cell>
          <cell r="Z263">
            <v>2.5008640600088969</v>
          </cell>
          <cell r="AA263">
            <v>0.4371729838606504</v>
          </cell>
          <cell r="AC263">
            <v>3.6712999940905897</v>
          </cell>
        </row>
        <row r="264">
          <cell r="A264" t="str">
            <v>1005</v>
          </cell>
          <cell r="B264" t="str">
            <v>Clinton Town</v>
          </cell>
          <cell r="C264" t="str">
            <v>Hunterdon</v>
          </cell>
          <cell r="D264">
            <v>443689100</v>
          </cell>
          <cell r="E264">
            <v>1453418.9100000001</v>
          </cell>
          <cell r="F264">
            <v>142721.32999999999</v>
          </cell>
          <cell r="G264">
            <v>0</v>
          </cell>
          <cell r="H264">
            <v>138808.28</v>
          </cell>
          <cell r="I264">
            <v>1734948.5200000003</v>
          </cell>
          <cell r="J264">
            <v>5673577</v>
          </cell>
          <cell r="K264">
            <v>2860694</v>
          </cell>
          <cell r="L264">
            <v>0</v>
          </cell>
          <cell r="M264">
            <v>8534271</v>
          </cell>
          <cell r="N264">
            <v>3624441.51</v>
          </cell>
          <cell r="O264">
            <v>0</v>
          </cell>
          <cell r="P264">
            <v>0</v>
          </cell>
          <cell r="Q264">
            <v>3624441.51</v>
          </cell>
          <cell r="R264">
            <v>13893661.029999999</v>
          </cell>
          <cell r="S264">
            <v>0.12487338767325608</v>
          </cell>
          <cell r="T264">
            <v>0.61425645706860899</v>
          </cell>
          <cell r="U264">
            <v>0.26087015525813501</v>
          </cell>
          <cell r="V264">
            <v>0.81688766075163877</v>
          </cell>
          <cell r="W264">
            <v>0</v>
          </cell>
          <cell r="X264">
            <v>0</v>
          </cell>
          <cell r="Y264">
            <v>0.81688766075163877</v>
          </cell>
          <cell r="Z264">
            <v>1.923479977308435</v>
          </cell>
          <cell r="AA264">
            <v>0.39102797882571383</v>
          </cell>
          <cell r="AC264">
            <v>3.1313956168857877</v>
          </cell>
        </row>
        <row r="265">
          <cell r="A265" t="str">
            <v>1006</v>
          </cell>
          <cell r="B265" t="str">
            <v>Clinton Township</v>
          </cell>
          <cell r="C265" t="str">
            <v>Hunterdon</v>
          </cell>
          <cell r="D265">
            <v>2155482300</v>
          </cell>
          <cell r="E265">
            <v>7604705.8899999997</v>
          </cell>
          <cell r="F265">
            <v>746759.45</v>
          </cell>
          <cell r="G265">
            <v>0</v>
          </cell>
          <cell r="H265">
            <v>726285.05</v>
          </cell>
          <cell r="I265">
            <v>9077750.3900000006</v>
          </cell>
          <cell r="J265">
            <v>28478260</v>
          </cell>
          <cell r="K265">
            <v>13986784</v>
          </cell>
          <cell r="L265">
            <v>0</v>
          </cell>
          <cell r="M265">
            <v>42465044</v>
          </cell>
          <cell r="N265">
            <v>10290785.35</v>
          </cell>
          <cell r="O265">
            <v>431096.46</v>
          </cell>
          <cell r="P265">
            <v>0</v>
          </cell>
          <cell r="Q265">
            <v>10721881.810000001</v>
          </cell>
          <cell r="R265">
            <v>62264676.200000003</v>
          </cell>
          <cell r="S265">
            <v>0.14579294302987156</v>
          </cell>
          <cell r="T265">
            <v>0.68200858964717459</v>
          </cell>
          <cell r="U265">
            <v>0.17219846732295382</v>
          </cell>
          <cell r="V265">
            <v>0.4774237928096185</v>
          </cell>
          <cell r="W265">
            <v>0</v>
          </cell>
          <cell r="X265">
            <v>0.02</v>
          </cell>
          <cell r="Y265">
            <v>0.49742379280961851</v>
          </cell>
          <cell r="Z265">
            <v>1.9700947671896913</v>
          </cell>
          <cell r="AA265">
            <v>0.42114706253908929</v>
          </cell>
          <cell r="AC265">
            <v>2.8886656225383991</v>
          </cell>
        </row>
        <row r="266">
          <cell r="A266" t="str">
            <v>1007</v>
          </cell>
          <cell r="B266" t="str">
            <v>Delaware Township</v>
          </cell>
          <cell r="C266" t="str">
            <v>Hunterdon</v>
          </cell>
          <cell r="D266">
            <v>811753930</v>
          </cell>
          <cell r="E266">
            <v>3269358.4099999997</v>
          </cell>
          <cell r="F266">
            <v>321041.39</v>
          </cell>
          <cell r="G266">
            <v>0</v>
          </cell>
          <cell r="H266">
            <v>312239.15000000002</v>
          </cell>
          <cell r="I266">
            <v>3902638.9499999997</v>
          </cell>
          <cell r="J266">
            <v>8935500</v>
          </cell>
          <cell r="K266">
            <v>4634743</v>
          </cell>
          <cell r="L266">
            <v>0</v>
          </cell>
          <cell r="M266">
            <v>13570243</v>
          </cell>
          <cell r="N266">
            <v>3774659.8</v>
          </cell>
          <cell r="O266">
            <v>487052</v>
          </cell>
          <cell r="P266">
            <v>0</v>
          </cell>
          <cell r="Q266">
            <v>4261711.8</v>
          </cell>
          <cell r="R266">
            <v>21734593.75</v>
          </cell>
          <cell r="S266">
            <v>0.17955886339030375</v>
          </cell>
          <cell r="T266">
            <v>0.62436147443519618</v>
          </cell>
          <cell r="U266">
            <v>0.19607966217450004</v>
          </cell>
          <cell r="V266">
            <v>0.46500049590151044</v>
          </cell>
          <cell r="W266">
            <v>0</v>
          </cell>
          <cell r="X266">
            <v>5.9999955897965286E-2</v>
          </cell>
          <cell r="Y266">
            <v>0.52500045179947574</v>
          </cell>
          <cell r="Z266">
            <v>1.6717187929105561</v>
          </cell>
          <cell r="AA266">
            <v>0.48076625264998712</v>
          </cell>
          <cell r="AC266">
            <v>2.6774854973600193</v>
          </cell>
        </row>
        <row r="267">
          <cell r="A267" t="str">
            <v>1008</v>
          </cell>
          <cell r="B267" t="str">
            <v>East Amwell Township</v>
          </cell>
          <cell r="C267" t="str">
            <v>Hunterdon</v>
          </cell>
          <cell r="D267">
            <v>675063273</v>
          </cell>
          <cell r="E267">
            <v>2722395.46</v>
          </cell>
          <cell r="F267">
            <v>267334.3</v>
          </cell>
          <cell r="G267">
            <v>0</v>
          </cell>
          <cell r="H267">
            <v>260004.66</v>
          </cell>
          <cell r="I267">
            <v>3249734.42</v>
          </cell>
          <cell r="J267">
            <v>8474177</v>
          </cell>
          <cell r="K267">
            <v>3902605</v>
          </cell>
          <cell r="L267">
            <v>0</v>
          </cell>
          <cell r="M267">
            <v>12376782</v>
          </cell>
          <cell r="N267">
            <v>1450741.89</v>
          </cell>
          <cell r="O267">
            <v>270000</v>
          </cell>
          <cell r="P267">
            <v>0</v>
          </cell>
          <cell r="Q267">
            <v>1720741.89</v>
          </cell>
          <cell r="R267">
            <v>17347258.310000002</v>
          </cell>
          <cell r="S267">
            <v>0.18733418053310807</v>
          </cell>
          <cell r="T267">
            <v>0.71347193768742578</v>
          </cell>
          <cell r="U267">
            <v>9.9193881779466031E-2</v>
          </cell>
          <cell r="V267">
            <v>0.21490457976670285</v>
          </cell>
          <cell r="W267">
            <v>0</v>
          </cell>
          <cell r="X267">
            <v>3.9996250840326784E-2</v>
          </cell>
          <cell r="Y267">
            <v>0.25490083060702962</v>
          </cell>
          <cell r="Z267">
            <v>1.833425472103857</v>
          </cell>
          <cell r="AA267">
            <v>0.48139701121023654</v>
          </cell>
          <cell r="AC267">
            <v>2.5697233139211235</v>
          </cell>
        </row>
        <row r="268">
          <cell r="A268" t="str">
            <v>1009</v>
          </cell>
          <cell r="B268" t="str">
            <v>Flemington Borough</v>
          </cell>
          <cell r="C268" t="str">
            <v>Hunterdon</v>
          </cell>
          <cell r="D268">
            <v>531029400</v>
          </cell>
          <cell r="E268">
            <v>1579193.2100000002</v>
          </cell>
          <cell r="F268">
            <v>0</v>
          </cell>
          <cell r="G268">
            <v>0</v>
          </cell>
          <cell r="H268">
            <v>150819.54999999999</v>
          </cell>
          <cell r="I268">
            <v>1730012.7600000002</v>
          </cell>
          <cell r="J268">
            <v>5555372</v>
          </cell>
          <cell r="K268">
            <v>2435601</v>
          </cell>
          <cell r="L268">
            <v>0</v>
          </cell>
          <cell r="M268">
            <v>7990973</v>
          </cell>
          <cell r="N268">
            <v>5509305.1200000001</v>
          </cell>
          <cell r="O268">
            <v>0</v>
          </cell>
          <cell r="P268">
            <v>165309.42000000001</v>
          </cell>
          <cell r="Q268">
            <v>5674614.54</v>
          </cell>
          <cell r="R268">
            <v>15395600.300000001</v>
          </cell>
          <cell r="S268">
            <v>0.11237059460422599</v>
          </cell>
          <cell r="T268">
            <v>0.51904263843482601</v>
          </cell>
          <cell r="U268">
            <v>0.36858676696094789</v>
          </cell>
          <cell r="V268">
            <v>1.037476478703439</v>
          </cell>
          <cell r="W268">
            <v>3.1129993932539332E-2</v>
          </cell>
          <cell r="X268">
            <v>0</v>
          </cell>
          <cell r="Y268">
            <v>1.0686064726359783</v>
          </cell>
          <cell r="Z268">
            <v>1.5048080200455944</v>
          </cell>
          <cell r="AA268">
            <v>0.3257847418617501</v>
          </cell>
          <cell r="AC268">
            <v>2.8991992345433228</v>
          </cell>
        </row>
        <row r="269">
          <cell r="A269" t="str">
            <v>1010</v>
          </cell>
          <cell r="B269" t="str">
            <v>Franklin Township</v>
          </cell>
          <cell r="C269" t="str">
            <v>Hunterdon</v>
          </cell>
          <cell r="D269">
            <v>548540200</v>
          </cell>
          <cell r="E269">
            <v>1820587.28</v>
          </cell>
          <cell r="F269">
            <v>178776.32000000001</v>
          </cell>
          <cell r="G269">
            <v>0</v>
          </cell>
          <cell r="H269">
            <v>173874.68</v>
          </cell>
          <cell r="I269">
            <v>2173238.2800000003</v>
          </cell>
          <cell r="J269">
            <v>6837516</v>
          </cell>
          <cell r="K269">
            <v>3543783</v>
          </cell>
          <cell r="L269">
            <v>0</v>
          </cell>
          <cell r="M269">
            <v>10381299</v>
          </cell>
          <cell r="N269">
            <v>2563172.1800000002</v>
          </cell>
          <cell r="O269">
            <v>27427.41</v>
          </cell>
          <cell r="P269">
            <v>0</v>
          </cell>
          <cell r="Q269">
            <v>2590599.5900000003</v>
          </cell>
          <cell r="R269">
            <v>15145136.869999999</v>
          </cell>
          <cell r="S269">
            <v>0.14349413271429884</v>
          </cell>
          <cell r="T269">
            <v>0.68545428734709091</v>
          </cell>
          <cell r="U269">
            <v>0.17105157993861039</v>
          </cell>
          <cell r="V269">
            <v>0.46727152905110692</v>
          </cell>
          <cell r="W269">
            <v>0</v>
          </cell>
          <cell r="X269">
            <v>5.0000729208178364E-3</v>
          </cell>
          <cell r="Y269">
            <v>0.4722716019719248</v>
          </cell>
          <cell r="Z269">
            <v>1.8925320332037654</v>
          </cell>
          <cell r="AA269">
            <v>0.3961857818260176</v>
          </cell>
          <cell r="AC269">
            <v>2.7609894170017073</v>
          </cell>
        </row>
        <row r="270">
          <cell r="A270" t="str">
            <v>1011</v>
          </cell>
          <cell r="B270" t="str">
            <v>Frenchtown Borough</v>
          </cell>
          <cell r="C270" t="str">
            <v>Hunterdon</v>
          </cell>
          <cell r="D270">
            <v>148360936</v>
          </cell>
          <cell r="E270">
            <v>618466.69000000006</v>
          </cell>
          <cell r="F270">
            <v>60730.39</v>
          </cell>
          <cell r="G270">
            <v>0</v>
          </cell>
          <cell r="H270">
            <v>59065.13</v>
          </cell>
          <cell r="I270">
            <v>738262.21000000008</v>
          </cell>
          <cell r="J270">
            <v>2392316</v>
          </cell>
          <cell r="K270">
            <v>1296161</v>
          </cell>
          <cell r="L270">
            <v>0</v>
          </cell>
          <cell r="M270">
            <v>3688477</v>
          </cell>
          <cell r="N270">
            <v>1425149.55</v>
          </cell>
          <cell r="O270">
            <v>22254.14</v>
          </cell>
          <cell r="P270">
            <v>0</v>
          </cell>
          <cell r="Q270">
            <v>1447403.69</v>
          </cell>
          <cell r="R270">
            <v>5874142.8999999994</v>
          </cell>
          <cell r="S270">
            <v>0.12567998813920583</v>
          </cell>
          <cell r="T270">
            <v>0.62791747882061233</v>
          </cell>
          <cell r="U270">
            <v>0.24640253304018192</v>
          </cell>
          <cell r="V270">
            <v>0.96059622460187233</v>
          </cell>
          <cell r="W270">
            <v>0</v>
          </cell>
          <cell r="X270">
            <v>1.4999999730387249E-2</v>
          </cell>
          <cell r="Y270">
            <v>0.97559622433225945</v>
          </cell>
          <cell r="Z270">
            <v>2.486151071465335</v>
          </cell>
          <cell r="AA270">
            <v>0.49761226230063693</v>
          </cell>
          <cell r="AC270">
            <v>3.9593595580982313</v>
          </cell>
        </row>
        <row r="271">
          <cell r="A271" t="str">
            <v>1012</v>
          </cell>
          <cell r="B271" t="str">
            <v>Glen Gardner Borough</v>
          </cell>
          <cell r="C271" t="str">
            <v>Hunterdon</v>
          </cell>
          <cell r="D271">
            <v>139508763</v>
          </cell>
          <cell r="E271">
            <v>610989.96</v>
          </cell>
          <cell r="F271">
            <v>59997.42</v>
          </cell>
          <cell r="G271">
            <v>0</v>
          </cell>
          <cell r="H271">
            <v>58352.43</v>
          </cell>
          <cell r="I271">
            <v>729339.81</v>
          </cell>
          <cell r="J271">
            <v>2368532</v>
          </cell>
          <cell r="K271">
            <v>1258586</v>
          </cell>
          <cell r="L271">
            <v>0</v>
          </cell>
          <cell r="M271">
            <v>3627118</v>
          </cell>
          <cell r="N271">
            <v>940284.98</v>
          </cell>
          <cell r="O271">
            <v>0</v>
          </cell>
          <cell r="P271">
            <v>0</v>
          </cell>
          <cell r="Q271">
            <v>940284.98</v>
          </cell>
          <cell r="R271">
            <v>5296742.79</v>
          </cell>
          <cell r="S271">
            <v>0.13769590839429832</v>
          </cell>
          <cell r="T271">
            <v>0.6847827322949922</v>
          </cell>
          <cell r="U271">
            <v>0.1775213593107095</v>
          </cell>
          <cell r="V271">
            <v>0.67399707357451089</v>
          </cell>
          <cell r="W271">
            <v>0</v>
          </cell>
          <cell r="X271">
            <v>0</v>
          </cell>
          <cell r="Y271">
            <v>0.67399707357451089</v>
          </cell>
          <cell r="Z271">
            <v>2.5999212680281594</v>
          </cell>
          <cell r="AA271">
            <v>0.52279139626519378</v>
          </cell>
          <cell r="AC271">
            <v>3.796709737867864</v>
          </cell>
        </row>
        <row r="272">
          <cell r="A272" t="str">
            <v>1013</v>
          </cell>
          <cell r="B272" t="str">
            <v>Hampton Borough</v>
          </cell>
          <cell r="C272" t="str">
            <v>Hunterdon</v>
          </cell>
          <cell r="D272">
            <v>122333936</v>
          </cell>
          <cell r="E272">
            <v>404090.82</v>
          </cell>
          <cell r="F272">
            <v>39680.1</v>
          </cell>
          <cell r="G272">
            <v>0</v>
          </cell>
          <cell r="H272">
            <v>38592.21</v>
          </cell>
          <cell r="I272">
            <v>482363.13</v>
          </cell>
          <cell r="J272">
            <v>2623768</v>
          </cell>
          <cell r="K272">
            <v>674581</v>
          </cell>
          <cell r="L272">
            <v>0</v>
          </cell>
          <cell r="M272">
            <v>3298349</v>
          </cell>
          <cell r="N272">
            <v>935582.07</v>
          </cell>
          <cell r="O272">
            <v>0</v>
          </cell>
          <cell r="P272">
            <v>0</v>
          </cell>
          <cell r="Q272">
            <v>935582.07</v>
          </cell>
          <cell r="R272">
            <v>4716294.2</v>
          </cell>
          <cell r="S272">
            <v>0.10227587795519626</v>
          </cell>
          <cell r="T272">
            <v>0.69935183432789239</v>
          </cell>
          <cell r="U272">
            <v>0.19837228771691129</v>
          </cell>
          <cell r="V272">
            <v>0.76477721602940985</v>
          </cell>
          <cell r="W272">
            <v>0</v>
          </cell>
          <cell r="X272">
            <v>0</v>
          </cell>
          <cell r="Y272">
            <v>0.76477721602940985</v>
          </cell>
          <cell r="Z272">
            <v>2.696184810075922</v>
          </cell>
          <cell r="AA272">
            <v>0.39430034361029631</v>
          </cell>
          <cell r="AC272">
            <v>3.8552623697156285</v>
          </cell>
        </row>
        <row r="273">
          <cell r="A273" t="str">
            <v>1014</v>
          </cell>
          <cell r="B273" t="str">
            <v>High Bridge Borough</v>
          </cell>
          <cell r="C273" t="str">
            <v>Hunterdon</v>
          </cell>
          <cell r="D273">
            <v>382959100</v>
          </cell>
          <cell r="E273">
            <v>1334602.68</v>
          </cell>
          <cell r="F273">
            <v>131052.12</v>
          </cell>
          <cell r="G273">
            <v>0</v>
          </cell>
          <cell r="H273">
            <v>127459.05</v>
          </cell>
          <cell r="I273">
            <v>1593113.8499999999</v>
          </cell>
          <cell r="J273">
            <v>7429290</v>
          </cell>
          <cell r="K273">
            <v>2523164</v>
          </cell>
          <cell r="L273">
            <v>0</v>
          </cell>
          <cell r="M273">
            <v>9952454</v>
          </cell>
          <cell r="N273">
            <v>3593163.05</v>
          </cell>
          <cell r="O273">
            <v>0</v>
          </cell>
          <cell r="P273">
            <v>0</v>
          </cell>
          <cell r="Q273">
            <v>3593163.05</v>
          </cell>
          <cell r="R273">
            <v>15138730.9</v>
          </cell>
          <cell r="S273">
            <v>0.10523430666172948</v>
          </cell>
          <cell r="T273">
            <v>0.6574166662807911</v>
          </cell>
          <cell r="U273">
            <v>0.23734902705747943</v>
          </cell>
          <cell r="V273">
            <v>0.93826287193593261</v>
          </cell>
          <cell r="W273">
            <v>0</v>
          </cell>
          <cell r="X273">
            <v>0</v>
          </cell>
          <cell r="Y273">
            <v>0.93826287193593261</v>
          </cell>
          <cell r="Z273">
            <v>2.5988294833573611</v>
          </cell>
          <cell r="AA273">
            <v>0.41600104293121637</v>
          </cell>
          <cell r="AC273">
            <v>3.9530933982245102</v>
          </cell>
        </row>
        <row r="274">
          <cell r="A274" t="str">
            <v>1015</v>
          </cell>
          <cell r="B274" t="str">
            <v>Holland Township</v>
          </cell>
          <cell r="C274" t="str">
            <v>Hunterdon</v>
          </cell>
          <cell r="D274">
            <v>632821722</v>
          </cell>
          <cell r="E274">
            <v>2550523.69</v>
          </cell>
          <cell r="F274">
            <v>250454.75</v>
          </cell>
          <cell r="G274">
            <v>0</v>
          </cell>
          <cell r="H274">
            <v>243589.01</v>
          </cell>
          <cell r="I274">
            <v>3044567.45</v>
          </cell>
          <cell r="J274">
            <v>10556240</v>
          </cell>
          <cell r="K274">
            <v>5031286</v>
          </cell>
          <cell r="L274">
            <v>0</v>
          </cell>
          <cell r="M274">
            <v>15587526</v>
          </cell>
          <cell r="N274">
            <v>1193600</v>
          </cell>
          <cell r="O274">
            <v>0</v>
          </cell>
          <cell r="P274">
            <v>0</v>
          </cell>
          <cell r="Q274">
            <v>1193600</v>
          </cell>
          <cell r="R274">
            <v>19825693.450000003</v>
          </cell>
          <cell r="S274">
            <v>0.15356675708107451</v>
          </cell>
          <cell r="T274">
            <v>0.78622853920905333</v>
          </cell>
          <cell r="U274">
            <v>6.0204703709871993E-2</v>
          </cell>
          <cell r="V274">
            <v>0.18861552290393724</v>
          </cell>
          <cell r="W274">
            <v>0</v>
          </cell>
          <cell r="X274">
            <v>0</v>
          </cell>
          <cell r="Y274">
            <v>0.18861552290393724</v>
          </cell>
          <cell r="Z274">
            <v>2.4631780891996624</v>
          </cell>
          <cell r="AA274">
            <v>0.48110982037370714</v>
          </cell>
          <cell r="AC274">
            <v>3.1329034324773075</v>
          </cell>
        </row>
        <row r="275">
          <cell r="A275" t="str">
            <v>1016</v>
          </cell>
          <cell r="B275" t="str">
            <v>Kingwood Township</v>
          </cell>
          <cell r="C275" t="str">
            <v>Hunterdon</v>
          </cell>
          <cell r="D275">
            <v>627861032</v>
          </cell>
          <cell r="E275">
            <v>2354850.2000000002</v>
          </cell>
          <cell r="F275">
            <v>231239.37</v>
          </cell>
          <cell r="G275">
            <v>0</v>
          </cell>
          <cell r="H275">
            <v>224899.31</v>
          </cell>
          <cell r="I275">
            <v>2810988.8800000004</v>
          </cell>
          <cell r="J275">
            <v>6522760</v>
          </cell>
          <cell r="K275">
            <v>4408956</v>
          </cell>
          <cell r="L275">
            <v>0</v>
          </cell>
          <cell r="M275">
            <v>10931716</v>
          </cell>
          <cell r="N275">
            <v>2038200</v>
          </cell>
          <cell r="O275">
            <v>188358.31</v>
          </cell>
          <cell r="P275">
            <v>0</v>
          </cell>
          <cell r="Q275">
            <v>2226558.31</v>
          </cell>
          <cell r="R275">
            <v>15969263.190000001</v>
          </cell>
          <cell r="S275">
            <v>0.17602495785530353</v>
          </cell>
          <cell r="T275">
            <v>0.68454730001854258</v>
          </cell>
          <cell r="U275">
            <v>0.13942774212615378</v>
          </cell>
          <cell r="V275">
            <v>0.32462597551363881</v>
          </cell>
          <cell r="W275">
            <v>0</v>
          </cell>
          <cell r="X275">
            <v>3.0000000063708367E-2</v>
          </cell>
          <cell r="Y275">
            <v>0.35462597557734721</v>
          </cell>
          <cell r="Z275">
            <v>1.7411043913934128</v>
          </cell>
          <cell r="AA275">
            <v>0.44770876622902123</v>
          </cell>
          <cell r="AC275">
            <v>2.5434391331997812</v>
          </cell>
        </row>
        <row r="276">
          <cell r="A276" t="str">
            <v>1017</v>
          </cell>
          <cell r="B276" t="str">
            <v>Lambertville City</v>
          </cell>
          <cell r="C276" t="str">
            <v>Hunterdon</v>
          </cell>
          <cell r="D276">
            <v>871158792</v>
          </cell>
          <cell r="E276">
            <v>3000106.98</v>
          </cell>
          <cell r="F276">
            <v>0</v>
          </cell>
          <cell r="G276">
            <v>0</v>
          </cell>
          <cell r="H276">
            <v>286489.89</v>
          </cell>
          <cell r="I276">
            <v>3286596.87</v>
          </cell>
          <cell r="J276">
            <v>0</v>
          </cell>
          <cell r="K276">
            <v>11486947</v>
          </cell>
          <cell r="L276">
            <v>0</v>
          </cell>
          <cell r="M276">
            <v>11486947</v>
          </cell>
          <cell r="N276">
            <v>3926505.48</v>
          </cell>
          <cell r="O276">
            <v>87116</v>
          </cell>
          <cell r="P276">
            <v>318290.14</v>
          </cell>
          <cell r="Q276">
            <v>4331911.62</v>
          </cell>
          <cell r="R276">
            <v>19105455.490000002</v>
          </cell>
          <cell r="S276">
            <v>0.17202399972721089</v>
          </cell>
          <cell r="T276">
            <v>0.60123910712374218</v>
          </cell>
          <cell r="U276">
            <v>0.2267368931490468</v>
          </cell>
          <cell r="V276">
            <v>0.45072213195318356</v>
          </cell>
          <cell r="W276">
            <v>3.6536409082122884E-2</v>
          </cell>
          <cell r="X276">
            <v>1.0000013866587942E-2</v>
          </cell>
          <cell r="Y276">
            <v>0.49725855490189441</v>
          </cell>
          <cell r="Z276">
            <v>1.3185824565494368</v>
          </cell>
          <cell r="AA276">
            <v>0.3772672560021641</v>
          </cell>
          <cell r="AC276">
            <v>2.1931082674534959</v>
          </cell>
        </row>
        <row r="277">
          <cell r="A277" t="str">
            <v>1018</v>
          </cell>
          <cell r="B277" t="str">
            <v>Lebanon Borough</v>
          </cell>
          <cell r="C277" t="str">
            <v>Hunterdon</v>
          </cell>
          <cell r="D277">
            <v>275139403</v>
          </cell>
          <cell r="E277">
            <v>899269.45</v>
          </cell>
          <cell r="F277">
            <v>88304.62</v>
          </cell>
          <cell r="G277">
            <v>0</v>
          </cell>
          <cell r="H277">
            <v>85883.97</v>
          </cell>
          <cell r="I277">
            <v>1073458.04</v>
          </cell>
          <cell r="J277">
            <v>2933231</v>
          </cell>
          <cell r="K277">
            <v>1692267</v>
          </cell>
          <cell r="L277">
            <v>0</v>
          </cell>
          <cell r="M277">
            <v>4625498</v>
          </cell>
          <cell r="N277">
            <v>1384564</v>
          </cell>
          <cell r="O277">
            <v>0</v>
          </cell>
          <cell r="P277">
            <v>0</v>
          </cell>
          <cell r="Q277">
            <v>1384564</v>
          </cell>
          <cell r="R277">
            <v>7083520.04</v>
          </cell>
          <cell r="S277">
            <v>0.15154302295162281</v>
          </cell>
          <cell r="T277">
            <v>0.65299427034584911</v>
          </cell>
          <cell r="U277">
            <v>0.19546270670252808</v>
          </cell>
          <cell r="V277">
            <v>0.50322272451830541</v>
          </cell>
          <cell r="W277">
            <v>0</v>
          </cell>
          <cell r="X277">
            <v>0</v>
          </cell>
          <cell r="Y277">
            <v>0.50322272451830541</v>
          </cell>
          <cell r="Z277">
            <v>1.68114706565675</v>
          </cell>
          <cell r="AA277">
            <v>0.3901506030381261</v>
          </cell>
          <cell r="AC277">
            <v>2.5745203932131813</v>
          </cell>
        </row>
        <row r="278">
          <cell r="A278" t="str">
            <v>1019</v>
          </cell>
          <cell r="B278" t="str">
            <v>Lebanon Township</v>
          </cell>
          <cell r="C278" t="str">
            <v>Hunterdon</v>
          </cell>
          <cell r="D278">
            <v>928251442</v>
          </cell>
          <cell r="E278">
            <v>3453393.6700000004</v>
          </cell>
          <cell r="F278">
            <v>339110.87</v>
          </cell>
          <cell r="G278">
            <v>0</v>
          </cell>
          <cell r="H278">
            <v>329813.53999999998</v>
          </cell>
          <cell r="I278">
            <v>4122318.0800000005</v>
          </cell>
          <cell r="J278">
            <v>11422876</v>
          </cell>
          <cell r="K278">
            <v>6459304</v>
          </cell>
          <cell r="L278">
            <v>0</v>
          </cell>
          <cell r="M278">
            <v>17882180</v>
          </cell>
          <cell r="N278">
            <v>2832790</v>
          </cell>
          <cell r="O278">
            <v>92825</v>
          </cell>
          <cell r="P278">
            <v>0</v>
          </cell>
          <cell r="Q278">
            <v>2925615</v>
          </cell>
          <cell r="R278">
            <v>24930113.080000002</v>
          </cell>
          <cell r="S278">
            <v>0.16535496918010772</v>
          </cell>
          <cell r="T278">
            <v>0.71729237419086744</v>
          </cell>
          <cell r="U278">
            <v>0.11735265662902479</v>
          </cell>
          <cell r="V278">
            <v>0.30517485584471626</v>
          </cell>
          <cell r="W278">
            <v>0</v>
          </cell>
          <cell r="X278">
            <v>9.9999844654159991E-3</v>
          </cell>
          <cell r="Y278">
            <v>0.31517484031013226</v>
          </cell>
          <cell r="Z278">
            <v>1.9264370827662014</v>
          </cell>
          <cell r="AA278">
            <v>0.44409498261786712</v>
          </cell>
          <cell r="AC278">
            <v>2.6857069056942011</v>
          </cell>
        </row>
        <row r="279">
          <cell r="A279" t="str">
            <v>1020</v>
          </cell>
          <cell r="B279" t="str">
            <v>Milford Borough</v>
          </cell>
          <cell r="C279" t="str">
            <v>Hunterdon</v>
          </cell>
          <cell r="D279">
            <v>114089793</v>
          </cell>
          <cell r="E279">
            <v>448550.39999999997</v>
          </cell>
          <cell r="F279">
            <v>0</v>
          </cell>
          <cell r="G279">
            <v>0</v>
          </cell>
          <cell r="H279">
            <v>42838.04</v>
          </cell>
          <cell r="I279">
            <v>491388.43999999994</v>
          </cell>
          <cell r="J279">
            <v>2106364</v>
          </cell>
          <cell r="K279">
            <v>973826</v>
          </cell>
          <cell r="L279">
            <v>0</v>
          </cell>
          <cell r="M279">
            <v>3080190</v>
          </cell>
          <cell r="N279">
            <v>933326.06</v>
          </cell>
          <cell r="O279">
            <v>0</v>
          </cell>
          <cell r="P279">
            <v>46467</v>
          </cell>
          <cell r="Q279">
            <v>979793.06</v>
          </cell>
          <cell r="R279">
            <v>4551371.5</v>
          </cell>
          <cell r="S279">
            <v>0.10796491563037645</v>
          </cell>
          <cell r="T279">
            <v>0.67676084011160154</v>
          </cell>
          <cell r="U279">
            <v>0.21527424425802202</v>
          </cell>
          <cell r="V279">
            <v>0.81806271661830443</v>
          </cell>
          <cell r="W279">
            <v>4.0728446233573239E-2</v>
          </cell>
          <cell r="X279">
            <v>0</v>
          </cell>
          <cell r="Y279">
            <v>0.85879116285187751</v>
          </cell>
          <cell r="Z279">
            <v>2.6997945381494382</v>
          </cell>
          <cell r="AA279">
            <v>0.43070324441731606</v>
          </cell>
          <cell r="AC279">
            <v>3.989288945418632</v>
          </cell>
        </row>
        <row r="280">
          <cell r="A280" t="str">
            <v>1021</v>
          </cell>
          <cell r="B280" t="str">
            <v>Raritan Township</v>
          </cell>
          <cell r="C280" t="str">
            <v>Hunterdon</v>
          </cell>
          <cell r="D280">
            <v>4289215100</v>
          </cell>
          <cell r="E280">
            <v>16384303.979999999</v>
          </cell>
          <cell r="F280">
            <v>1608889.88</v>
          </cell>
          <cell r="G280">
            <v>0</v>
          </cell>
          <cell r="H280">
            <v>1564777.97</v>
          </cell>
          <cell r="I280">
            <v>19557971.829999998</v>
          </cell>
          <cell r="J280">
            <v>55119652</v>
          </cell>
          <cell r="K280">
            <v>27203607</v>
          </cell>
          <cell r="L280">
            <v>0</v>
          </cell>
          <cell r="M280">
            <v>82323259</v>
          </cell>
          <cell r="N280">
            <v>14485301</v>
          </cell>
          <cell r="O280">
            <v>428921.51</v>
          </cell>
          <cell r="P280">
            <v>0</v>
          </cell>
          <cell r="Q280">
            <v>14914222.51</v>
          </cell>
          <cell r="R280">
            <v>116795453.33999999</v>
          </cell>
          <cell r="S280">
            <v>0.16745490745316371</v>
          </cell>
          <cell r="T280">
            <v>0.70484986055365573</v>
          </cell>
          <cell r="U280">
            <v>0.12769523199318061</v>
          </cell>
          <cell r="V280">
            <v>0.33771449233217521</v>
          </cell>
          <cell r="W280">
            <v>0</v>
          </cell>
          <cell r="X280">
            <v>0.01</v>
          </cell>
          <cell r="Y280">
            <v>0.34771449233217516</v>
          </cell>
          <cell r="Z280">
            <v>1.9193082435991611</v>
          </cell>
          <cell r="AA280">
            <v>0.45598020556255148</v>
          </cell>
          <cell r="AC280">
            <v>2.7230029414938874</v>
          </cell>
        </row>
        <row r="281">
          <cell r="A281" t="str">
            <v>1022</v>
          </cell>
          <cell r="B281" t="str">
            <v>Readington Township</v>
          </cell>
          <cell r="C281" t="str">
            <v>Hunterdon</v>
          </cell>
          <cell r="D281">
            <v>3289499800</v>
          </cell>
          <cell r="E281">
            <v>11767519.34</v>
          </cell>
          <cell r="F281">
            <v>1155531.6599999999</v>
          </cell>
          <cell r="G281">
            <v>0</v>
          </cell>
          <cell r="H281">
            <v>1123849.6599999999</v>
          </cell>
          <cell r="I281">
            <v>14046900.66</v>
          </cell>
          <cell r="J281">
            <v>33939660</v>
          </cell>
          <cell r="K281">
            <v>20120246</v>
          </cell>
          <cell r="L281">
            <v>0</v>
          </cell>
          <cell r="M281">
            <v>54059906</v>
          </cell>
          <cell r="N281">
            <v>16715900.91</v>
          </cell>
          <cell r="O281">
            <v>657900</v>
          </cell>
          <cell r="P281">
            <v>0</v>
          </cell>
          <cell r="Q281">
            <v>17373800.91</v>
          </cell>
          <cell r="R281">
            <v>85480607.569999993</v>
          </cell>
          <cell r="S281">
            <v>0.1643285074745989</v>
          </cell>
          <cell r="T281">
            <v>0.6324230435041116</v>
          </cell>
          <cell r="U281">
            <v>0.20324844902128955</v>
          </cell>
          <cell r="V281">
            <v>0.50815935328526241</v>
          </cell>
          <cell r="W281">
            <v>0</v>
          </cell>
          <cell r="X281">
            <v>2.0000001215990347E-2</v>
          </cell>
          <cell r="Y281">
            <v>0.52815935450125273</v>
          </cell>
          <cell r="Z281">
            <v>1.6434080950544518</v>
          </cell>
          <cell r="AA281">
            <v>0.42702238984784252</v>
          </cell>
          <cell r="AC281">
            <v>2.5985898394035467</v>
          </cell>
        </row>
        <row r="282">
          <cell r="A282" t="str">
            <v>1023</v>
          </cell>
          <cell r="B282" t="str">
            <v>Stockton Borough</v>
          </cell>
          <cell r="C282" t="str">
            <v>Hunterdon</v>
          </cell>
          <cell r="D282">
            <v>116757200</v>
          </cell>
          <cell r="E282">
            <v>340888.94</v>
          </cell>
          <cell r="F282">
            <v>33474.29</v>
          </cell>
          <cell r="G282">
            <v>0</v>
          </cell>
          <cell r="H282">
            <v>32556.5</v>
          </cell>
          <cell r="I282">
            <v>406919.73</v>
          </cell>
          <cell r="J282">
            <v>0</v>
          </cell>
          <cell r="K282">
            <v>1334961</v>
          </cell>
          <cell r="L282">
            <v>0</v>
          </cell>
          <cell r="M282">
            <v>1334961</v>
          </cell>
          <cell r="N282">
            <v>528272.4</v>
          </cell>
          <cell r="O282">
            <v>11676</v>
          </cell>
          <cell r="P282">
            <v>0</v>
          </cell>
          <cell r="Q282">
            <v>539948.4</v>
          </cell>
          <cell r="R282">
            <v>2281829.13</v>
          </cell>
          <cell r="S282">
            <v>0.17833050014573176</v>
          </cell>
          <cell r="T282">
            <v>0.58503986229678817</v>
          </cell>
          <cell r="U282">
            <v>0.23662963755748007</v>
          </cell>
          <cell r="V282">
            <v>0.45245381012905417</v>
          </cell>
          <cell r="W282">
            <v>0</v>
          </cell>
          <cell r="X282">
            <v>1.000023981390441E-2</v>
          </cell>
          <cell r="Y282">
            <v>0.46245404994295863</v>
          </cell>
          <cell r="Z282">
            <v>1.1433650344475543</v>
          </cell>
          <cell r="AA282">
            <v>0.34851789011726897</v>
          </cell>
          <cell r="AC282">
            <v>1.9543369745077821</v>
          </cell>
        </row>
        <row r="283">
          <cell r="A283" t="str">
            <v>1024</v>
          </cell>
          <cell r="B283" t="str">
            <v>Tewksbury Township</v>
          </cell>
          <cell r="C283" t="str">
            <v>Hunterdon</v>
          </cell>
          <cell r="D283">
            <v>1578052500</v>
          </cell>
          <cell r="E283">
            <v>5639490.6500000004</v>
          </cell>
          <cell r="F283">
            <v>553767.61</v>
          </cell>
          <cell r="G283">
            <v>0</v>
          </cell>
          <cell r="H283">
            <v>538586.74</v>
          </cell>
          <cell r="I283">
            <v>6731845.0000000009</v>
          </cell>
          <cell r="J283">
            <v>14053761</v>
          </cell>
          <cell r="K283">
            <v>9353932</v>
          </cell>
          <cell r="L283">
            <v>0</v>
          </cell>
          <cell r="M283">
            <v>23407693</v>
          </cell>
          <cell r="N283">
            <v>6344216.29</v>
          </cell>
          <cell r="O283">
            <v>789026.25</v>
          </cell>
          <cell r="P283">
            <v>0</v>
          </cell>
          <cell r="Q283">
            <v>7133242.54</v>
          </cell>
          <cell r="R283">
            <v>37272780.539999999</v>
          </cell>
          <cell r="S283">
            <v>0.1806102174957297</v>
          </cell>
          <cell r="T283">
            <v>0.6280103781063392</v>
          </cell>
          <cell r="U283">
            <v>0.19137940439793119</v>
          </cell>
          <cell r="V283">
            <v>0.4020282145239148</v>
          </cell>
          <cell r="W283">
            <v>0</v>
          </cell>
          <cell r="X283">
            <v>0.05</v>
          </cell>
          <cell r="Y283">
            <v>0.45202821452391473</v>
          </cell>
          <cell r="Z283">
            <v>1.4833278994203298</v>
          </cell>
          <cell r="AA283">
            <v>0.42659195432344615</v>
          </cell>
          <cell r="AC283">
            <v>2.3619480682676905</v>
          </cell>
        </row>
        <row r="284">
          <cell r="A284" t="str">
            <v>1025</v>
          </cell>
          <cell r="B284" t="str">
            <v>Union Township</v>
          </cell>
          <cell r="C284" t="str">
            <v>Hunterdon</v>
          </cell>
          <cell r="D284">
            <v>1083399300</v>
          </cell>
          <cell r="E284">
            <v>3127300.9</v>
          </cell>
          <cell r="F284">
            <v>307091.71000000002</v>
          </cell>
          <cell r="G284">
            <v>0</v>
          </cell>
          <cell r="H284">
            <v>298671.92</v>
          </cell>
          <cell r="I284">
            <v>3733064.53</v>
          </cell>
          <cell r="J284">
            <v>10464770</v>
          </cell>
          <cell r="K284">
            <v>6288281</v>
          </cell>
          <cell r="L284">
            <v>0</v>
          </cell>
          <cell r="M284">
            <v>16753051</v>
          </cell>
          <cell r="N284">
            <v>2375917.38</v>
          </cell>
          <cell r="O284">
            <v>216718.22</v>
          </cell>
          <cell r="P284">
            <v>0</v>
          </cell>
          <cell r="Q284">
            <v>2592635.6</v>
          </cell>
          <cell r="R284">
            <v>23078751.130000003</v>
          </cell>
          <cell r="S284">
            <v>0.16175331624194345</v>
          </cell>
          <cell r="T284">
            <v>0.72590804006819754</v>
          </cell>
          <cell r="U284">
            <v>0.11233864368985896</v>
          </cell>
          <cell r="V284">
            <v>0.21930209665079162</v>
          </cell>
          <cell r="W284">
            <v>0</v>
          </cell>
          <cell r="X284">
            <v>2.0003540707475075E-2</v>
          </cell>
          <cell r="Y284">
            <v>0.23930563735826671</v>
          </cell>
          <cell r="Z284">
            <v>1.5463413166318272</v>
          </cell>
          <cell r="AA284">
            <v>0.34456959036248219</v>
          </cell>
          <cell r="AC284">
            <v>2.1302165443525767</v>
          </cell>
        </row>
        <row r="285">
          <cell r="A285" t="str">
            <v>1026</v>
          </cell>
          <cell r="B285" t="str">
            <v>West Amwell Township</v>
          </cell>
          <cell r="C285" t="str">
            <v>Hunterdon</v>
          </cell>
          <cell r="D285">
            <v>617763440</v>
          </cell>
          <cell r="E285">
            <v>2023289.4</v>
          </cell>
          <cell r="F285">
            <v>198676.45</v>
          </cell>
          <cell r="G285">
            <v>0</v>
          </cell>
          <cell r="H285">
            <v>193230.35</v>
          </cell>
          <cell r="I285">
            <v>2415196.2000000002</v>
          </cell>
          <cell r="J285">
            <v>0</v>
          </cell>
          <cell r="K285">
            <v>9182314</v>
          </cell>
          <cell r="L285">
            <v>0</v>
          </cell>
          <cell r="M285">
            <v>9182314</v>
          </cell>
          <cell r="N285">
            <v>1929925.02</v>
          </cell>
          <cell r="O285">
            <v>370658.06</v>
          </cell>
          <cell r="P285">
            <v>0</v>
          </cell>
          <cell r="Q285">
            <v>2300583.08</v>
          </cell>
          <cell r="R285">
            <v>13898093.279999999</v>
          </cell>
          <cell r="S285">
            <v>0.17377896027475795</v>
          </cell>
          <cell r="T285">
            <v>0.66068875888275813</v>
          </cell>
          <cell r="U285">
            <v>0.16553228084248403</v>
          </cell>
          <cell r="V285">
            <v>0.31240518538941059</v>
          </cell>
          <cell r="W285">
            <v>0</v>
          </cell>
          <cell r="X285">
            <v>5.9999999352502956E-2</v>
          </cell>
          <cell r="Y285">
            <v>0.37240518474191353</v>
          </cell>
          <cell r="Z285">
            <v>1.4863802882216532</v>
          </cell>
          <cell r="AA285">
            <v>0.39095809878292576</v>
          </cell>
          <cell r="AC285">
            <v>2.2497435717464924</v>
          </cell>
        </row>
        <row r="286">
          <cell r="A286" t="str">
            <v>1101</v>
          </cell>
          <cell r="B286" t="str">
            <v>East Windsor Township</v>
          </cell>
          <cell r="C286" t="str">
            <v>Mercer</v>
          </cell>
          <cell r="D286">
            <v>2862969000</v>
          </cell>
          <cell r="E286">
            <v>19195469.829999998</v>
          </cell>
          <cell r="F286">
            <v>1981596.28</v>
          </cell>
          <cell r="G286">
            <v>0</v>
          </cell>
          <cell r="H286">
            <v>897948.63</v>
          </cell>
          <cell r="I286">
            <v>22075014.739999998</v>
          </cell>
          <cell r="J286">
            <v>0</v>
          </cell>
          <cell r="K286">
            <v>62822281</v>
          </cell>
          <cell r="L286">
            <v>0</v>
          </cell>
          <cell r="M286">
            <v>62822281</v>
          </cell>
          <cell r="N286">
            <v>12386357.09</v>
          </cell>
          <cell r="O286">
            <v>0</v>
          </cell>
          <cell r="P286">
            <v>0</v>
          </cell>
          <cell r="Q286">
            <v>12386357.09</v>
          </cell>
          <cell r="R286">
            <v>97283652.829999998</v>
          </cell>
          <cell r="S286">
            <v>0.22691391716731038</v>
          </cell>
          <cell r="T286">
            <v>0.64576400219860042</v>
          </cell>
          <cell r="U286">
            <v>0.1273220806340892</v>
          </cell>
          <cell r="V286">
            <v>0.43264027972360158</v>
          </cell>
          <cell r="W286">
            <v>0</v>
          </cell>
          <cell r="X286">
            <v>0</v>
          </cell>
          <cell r="Y286">
            <v>0.43264027972360158</v>
          </cell>
          <cell r="Z286">
            <v>2.1943053173122027</v>
          </cell>
          <cell r="AA286">
            <v>0.77105322272088861</v>
          </cell>
          <cell r="AC286">
            <v>3.397998819756693</v>
          </cell>
        </row>
        <row r="287">
          <cell r="A287" t="str">
            <v>1102</v>
          </cell>
          <cell r="B287" t="str">
            <v>Ewing Township</v>
          </cell>
          <cell r="C287" t="str">
            <v>Mercer</v>
          </cell>
          <cell r="D287">
            <v>3330077160</v>
          </cell>
          <cell r="E287">
            <v>20996772.690000001</v>
          </cell>
          <cell r="F287">
            <v>2167587.63</v>
          </cell>
          <cell r="G287">
            <v>0</v>
          </cell>
          <cell r="H287">
            <v>982121.74</v>
          </cell>
          <cell r="I287">
            <v>24146482.059999999</v>
          </cell>
          <cell r="J287">
            <v>65055762</v>
          </cell>
          <cell r="K287">
            <v>0</v>
          </cell>
          <cell r="L287">
            <v>0</v>
          </cell>
          <cell r="M287">
            <v>65055762</v>
          </cell>
          <cell r="N287">
            <v>33900307.460000001</v>
          </cell>
          <cell r="O287">
            <v>0</v>
          </cell>
          <cell r="P287">
            <v>0</v>
          </cell>
          <cell r="Q287">
            <v>33900307.460000001</v>
          </cell>
          <cell r="R287">
            <v>123102551.52</v>
          </cell>
          <cell r="S287">
            <v>0.19614932234834315</v>
          </cell>
          <cell r="T287">
            <v>0.52846802277230331</v>
          </cell>
          <cell r="U287">
            <v>0.27538265487935359</v>
          </cell>
          <cell r="V287">
            <v>1.0180036627139295</v>
          </cell>
          <cell r="W287">
            <v>0</v>
          </cell>
          <cell r="X287">
            <v>0</v>
          </cell>
          <cell r="Y287">
            <v>1.0180036627139295</v>
          </cell>
          <cell r="Z287">
            <v>1.9535812197216476</v>
          </cell>
          <cell r="AA287">
            <v>0.72510277990075156</v>
          </cell>
          <cell r="AC287">
            <v>3.6966876623363287</v>
          </cell>
        </row>
        <row r="288">
          <cell r="A288" t="str">
            <v>1103</v>
          </cell>
          <cell r="B288" t="str">
            <v>Hamilton Township</v>
          </cell>
          <cell r="C288" t="str">
            <v>Mercer</v>
          </cell>
          <cell r="D288">
            <v>8868318900</v>
          </cell>
          <cell r="E288">
            <v>57364909.360000007</v>
          </cell>
          <cell r="F288">
            <v>0</v>
          </cell>
          <cell r="G288">
            <v>0</v>
          </cell>
          <cell r="H288">
            <v>2683484.7799999998</v>
          </cell>
          <cell r="I288">
            <v>60048394.140000008</v>
          </cell>
          <cell r="J288">
            <v>126916495</v>
          </cell>
          <cell r="K288">
            <v>0</v>
          </cell>
          <cell r="L288">
            <v>0</v>
          </cell>
          <cell r="M288">
            <v>126916495</v>
          </cell>
          <cell r="N288">
            <v>102433155.09</v>
          </cell>
          <cell r="O288">
            <v>0</v>
          </cell>
          <cell r="P288">
            <v>3501384</v>
          </cell>
          <cell r="Q288">
            <v>105934539.09</v>
          </cell>
          <cell r="R288">
            <v>292899428.23000002</v>
          </cell>
          <cell r="S288">
            <v>0.20501369532495931</v>
          </cell>
          <cell r="T288">
            <v>0.43331083220940431</v>
          </cell>
          <cell r="U288">
            <v>0.36167547246563636</v>
          </cell>
          <cell r="V288">
            <v>1.155045913944299</v>
          </cell>
          <cell r="W288">
            <v>3.9481936085992576E-2</v>
          </cell>
          <cell r="X288">
            <v>0</v>
          </cell>
          <cell r="Y288">
            <v>1.1945278500302916</v>
          </cell>
          <cell r="Z288">
            <v>1.431122362999373</v>
          </cell>
          <cell r="AA288">
            <v>0.67711135353962082</v>
          </cell>
          <cell r="AC288">
            <v>3.3027615665692851</v>
          </cell>
        </row>
        <row r="289">
          <cell r="A289" t="str">
            <v>1104</v>
          </cell>
          <cell r="B289" t="str">
            <v>Hightstown Borough</v>
          </cell>
          <cell r="C289" t="str">
            <v>Mercer</v>
          </cell>
          <cell r="D289">
            <v>395713300</v>
          </cell>
          <cell r="E289">
            <v>2883872.47</v>
          </cell>
          <cell r="F289">
            <v>297709.36</v>
          </cell>
          <cell r="G289">
            <v>0</v>
          </cell>
          <cell r="H289">
            <v>134905.23000000001</v>
          </cell>
          <cell r="I289">
            <v>3316487.06</v>
          </cell>
          <cell r="J289">
            <v>0</v>
          </cell>
          <cell r="K289">
            <v>9637902</v>
          </cell>
          <cell r="L289">
            <v>0</v>
          </cell>
          <cell r="M289">
            <v>9637902</v>
          </cell>
          <cell r="N289">
            <v>6248066</v>
          </cell>
          <cell r="O289">
            <v>0</v>
          </cell>
          <cell r="P289">
            <v>0</v>
          </cell>
          <cell r="Q289">
            <v>6248066</v>
          </cell>
          <cell r="R289">
            <v>19202455.059999999</v>
          </cell>
          <cell r="S289">
            <v>0.17271161680302352</v>
          </cell>
          <cell r="T289">
            <v>0.50190988443328766</v>
          </cell>
          <cell r="U289">
            <v>0.32537849876368885</v>
          </cell>
          <cell r="V289">
            <v>1.5789375793029952</v>
          </cell>
          <cell r="W289">
            <v>0</v>
          </cell>
          <cell r="X289">
            <v>0</v>
          </cell>
          <cell r="Y289">
            <v>1.5789375793029952</v>
          </cell>
          <cell r="Z289">
            <v>2.4355769694877578</v>
          </cell>
          <cell r="AA289">
            <v>0.83810351079935896</v>
          </cell>
          <cell r="AC289">
            <v>4.8526180595901121</v>
          </cell>
        </row>
        <row r="290">
          <cell r="A290" t="str">
            <v>1105</v>
          </cell>
          <cell r="B290" t="str">
            <v>Hopewell Borough</v>
          </cell>
          <cell r="C290" t="str">
            <v>Mercer</v>
          </cell>
          <cell r="D290">
            <v>318522900</v>
          </cell>
          <cell r="E290">
            <v>1994218.89</v>
          </cell>
          <cell r="F290">
            <v>0</v>
          </cell>
          <cell r="G290">
            <v>0</v>
          </cell>
          <cell r="H290">
            <v>93289.55</v>
          </cell>
          <cell r="I290">
            <v>2087508.44</v>
          </cell>
          <cell r="J290">
            <v>0</v>
          </cell>
          <cell r="K290">
            <v>5802861</v>
          </cell>
          <cell r="L290">
            <v>0</v>
          </cell>
          <cell r="M290">
            <v>5802861</v>
          </cell>
          <cell r="N290">
            <v>2272387.08</v>
          </cell>
          <cell r="O290">
            <v>31852.29</v>
          </cell>
          <cell r="P290">
            <v>124070</v>
          </cell>
          <cell r="Q290">
            <v>2428309.37</v>
          </cell>
          <cell r="R290">
            <v>10318678.810000001</v>
          </cell>
          <cell r="S290">
            <v>0.20230384901378667</v>
          </cell>
          <cell r="T290">
            <v>0.56236472777661739</v>
          </cell>
          <cell r="U290">
            <v>0.23533142320959596</v>
          </cell>
          <cell r="V290">
            <v>0.71341403710690821</v>
          </cell>
          <cell r="W290">
            <v>3.8951673490351869E-2</v>
          </cell>
          <cell r="X290">
            <v>0.01</v>
          </cell>
          <cell r="Y290">
            <v>0.7623657105972601</v>
          </cell>
          <cell r="Z290">
            <v>1.8218033930998367</v>
          </cell>
          <cell r="AA290">
            <v>0.65537154157518973</v>
          </cell>
          <cell r="AC290">
            <v>3.2395406452722866</v>
          </cell>
        </row>
        <row r="291">
          <cell r="A291" t="str">
            <v>1106</v>
          </cell>
          <cell r="B291" t="str">
            <v>Hopewell Township</v>
          </cell>
          <cell r="C291" t="str">
            <v>Mercer</v>
          </cell>
          <cell r="D291">
            <v>3988214565</v>
          </cell>
          <cell r="E291">
            <v>25198142.030000001</v>
          </cell>
          <cell r="F291">
            <v>2601266.83</v>
          </cell>
          <cell r="G291">
            <v>0</v>
          </cell>
          <cell r="H291">
            <v>1178754.1100000001</v>
          </cell>
          <cell r="I291">
            <v>28978162.969999999</v>
          </cell>
          <cell r="J291">
            <v>0</v>
          </cell>
          <cell r="K291">
            <v>69859488</v>
          </cell>
          <cell r="L291">
            <v>0</v>
          </cell>
          <cell r="M291">
            <v>69859488</v>
          </cell>
          <cell r="N291">
            <v>17339858.649999999</v>
          </cell>
          <cell r="O291">
            <v>1196464</v>
          </cell>
          <cell r="P291">
            <v>0</v>
          </cell>
          <cell r="Q291">
            <v>18536322.649999999</v>
          </cell>
          <cell r="R291">
            <v>117373973.62</v>
          </cell>
          <cell r="S291">
            <v>0.24688746641412376</v>
          </cell>
          <cell r="T291">
            <v>0.59518721097550242</v>
          </cell>
          <cell r="U291">
            <v>0.15792532261037376</v>
          </cell>
          <cell r="V291">
            <v>0.4347774766726975</v>
          </cell>
          <cell r="W291">
            <v>0</v>
          </cell>
          <cell r="X291">
            <v>2.9999990735202584E-2</v>
          </cell>
          <cell r="Y291">
            <v>0.46477746740790005</v>
          </cell>
          <cell r="Z291">
            <v>1.7516481839537135</v>
          </cell>
          <cell r="AA291">
            <v>0.72659488344253609</v>
          </cell>
          <cell r="AC291">
            <v>2.94302053480415</v>
          </cell>
        </row>
        <row r="292">
          <cell r="A292" t="str">
            <v>1107</v>
          </cell>
          <cell r="B292" t="str">
            <v>Lawrence Township</v>
          </cell>
          <cell r="C292" t="str">
            <v>Mercer</v>
          </cell>
          <cell r="D292">
            <v>4706352200</v>
          </cell>
          <cell r="E292">
            <v>29615351.140000001</v>
          </cell>
          <cell r="F292">
            <v>3057266.6</v>
          </cell>
          <cell r="G292">
            <v>0</v>
          </cell>
          <cell r="H292">
            <v>1385275.57</v>
          </cell>
          <cell r="I292">
            <v>34057893.310000002</v>
          </cell>
          <cell r="J292">
            <v>76716670</v>
          </cell>
          <cell r="K292">
            <v>0</v>
          </cell>
          <cell r="L292">
            <v>0</v>
          </cell>
          <cell r="M292">
            <v>76716670</v>
          </cell>
          <cell r="N292">
            <v>30686650.899999999</v>
          </cell>
          <cell r="O292">
            <v>1411905.66</v>
          </cell>
          <cell r="P292">
            <v>0</v>
          </cell>
          <cell r="Q292">
            <v>32098556.559999999</v>
          </cell>
          <cell r="R292">
            <v>142873119.87</v>
          </cell>
          <cell r="S292">
            <v>0.23837859312506943</v>
          </cell>
          <cell r="T292">
            <v>0.53695663725831955</v>
          </cell>
          <cell r="U292">
            <v>0.224664769616611</v>
          </cell>
          <cell r="V292">
            <v>0.65202623169596186</v>
          </cell>
          <cell r="W292">
            <v>0</v>
          </cell>
          <cell r="X292">
            <v>0.03</v>
          </cell>
          <cell r="Y292">
            <v>0.68202623169596188</v>
          </cell>
          <cell r="Z292">
            <v>1.6300664875867132</v>
          </cell>
          <cell r="AA292">
            <v>0.72365798101553047</v>
          </cell>
          <cell r="AC292">
            <v>3.0357507002982054</v>
          </cell>
        </row>
        <row r="293">
          <cell r="A293" t="str">
            <v>1108</v>
          </cell>
          <cell r="B293" t="str">
            <v>Pennington Borough</v>
          </cell>
          <cell r="C293" t="str">
            <v>Mercer</v>
          </cell>
          <cell r="D293">
            <v>527334700</v>
          </cell>
          <cell r="E293">
            <v>3286784.65</v>
          </cell>
          <cell r="F293">
            <v>0</v>
          </cell>
          <cell r="G293">
            <v>0</v>
          </cell>
          <cell r="H293">
            <v>153754.67000000001</v>
          </cell>
          <cell r="I293">
            <v>3440539.32</v>
          </cell>
          <cell r="J293">
            <v>0</v>
          </cell>
          <cell r="K293">
            <v>9269377</v>
          </cell>
          <cell r="L293">
            <v>0</v>
          </cell>
          <cell r="M293">
            <v>9269377</v>
          </cell>
          <cell r="N293">
            <v>2847607.38</v>
          </cell>
          <cell r="O293">
            <v>52733.47</v>
          </cell>
          <cell r="P293">
            <v>204923</v>
          </cell>
          <cell r="Q293">
            <v>3105263.85</v>
          </cell>
          <cell r="R293">
            <v>15815180.17</v>
          </cell>
          <cell r="S293">
            <v>0.21754664082337799</v>
          </cell>
          <cell r="T293">
            <v>0.58610631686531078</v>
          </cell>
          <cell r="U293">
            <v>0.19634704231131123</v>
          </cell>
          <cell r="V293">
            <v>0.53999999999999992</v>
          </cell>
          <cell r="W293">
            <v>3.886013949015682E-2</v>
          </cell>
          <cell r="X293">
            <v>0.01</v>
          </cell>
          <cell r="Y293">
            <v>0.58886013949015681</v>
          </cell>
          <cell r="Z293">
            <v>1.7577786934939044</v>
          </cell>
          <cell r="AA293">
            <v>0.65243939380435234</v>
          </cell>
          <cell r="AC293">
            <v>2.9990782267884137</v>
          </cell>
        </row>
        <row r="294">
          <cell r="A294" t="str">
            <v>1111</v>
          </cell>
          <cell r="B294" t="str">
            <v>Trenton City</v>
          </cell>
          <cell r="C294" t="str">
            <v>Mercer</v>
          </cell>
          <cell r="D294">
            <v>2226768010</v>
          </cell>
          <cell r="E294">
            <v>16131195.220000001</v>
          </cell>
          <cell r="F294">
            <v>0</v>
          </cell>
          <cell r="G294">
            <v>0</v>
          </cell>
          <cell r="H294">
            <v>754835.3</v>
          </cell>
          <cell r="I294">
            <v>16886030.52</v>
          </cell>
          <cell r="J294">
            <v>24740363</v>
          </cell>
          <cell r="K294">
            <v>0</v>
          </cell>
          <cell r="L294">
            <v>1168468.76</v>
          </cell>
          <cell r="M294">
            <v>25908831.760000002</v>
          </cell>
          <cell r="N294">
            <v>80172437.390000001</v>
          </cell>
          <cell r="O294">
            <v>0</v>
          </cell>
          <cell r="P294">
            <v>986408.67</v>
          </cell>
          <cell r="Q294">
            <v>81158846.060000002</v>
          </cell>
          <cell r="R294">
            <v>123953708.34</v>
          </cell>
          <cell r="S294">
            <v>0.13622852229384136</v>
          </cell>
          <cell r="T294">
            <v>0.20902022300884396</v>
          </cell>
          <cell r="U294">
            <v>0.65475125469731466</v>
          </cell>
          <cell r="V294">
            <v>3.6003946989520474</v>
          </cell>
          <cell r="W294">
            <v>4.429777442329972E-2</v>
          </cell>
          <cell r="X294">
            <v>0</v>
          </cell>
          <cell r="Y294">
            <v>3.6446924733753474</v>
          </cell>
          <cell r="Z294">
            <v>1.1635173329079755</v>
          </cell>
          <cell r="AA294">
            <v>0.75832015028812993</v>
          </cell>
          <cell r="AC294">
            <v>5.5665299565714523</v>
          </cell>
        </row>
        <row r="295">
          <cell r="A295" t="str">
            <v>1112</v>
          </cell>
          <cell r="B295" t="str">
            <v>Robbinsville Township</v>
          </cell>
          <cell r="C295" t="str">
            <v>Mercer</v>
          </cell>
          <cell r="D295">
            <v>2671287102</v>
          </cell>
          <cell r="E295">
            <v>17481330.919999998</v>
          </cell>
          <cell r="F295">
            <v>1804642.49</v>
          </cell>
          <cell r="G295">
            <v>0</v>
          </cell>
          <cell r="H295">
            <v>817763.09</v>
          </cell>
          <cell r="I295">
            <v>20103736.499999996</v>
          </cell>
          <cell r="J295">
            <v>46034850</v>
          </cell>
          <cell r="K295">
            <v>0</v>
          </cell>
          <cell r="L295">
            <v>0</v>
          </cell>
          <cell r="M295">
            <v>46034850</v>
          </cell>
          <cell r="N295">
            <v>15420901.32</v>
          </cell>
          <cell r="O295">
            <v>1736336.62</v>
          </cell>
          <cell r="P295">
            <v>0</v>
          </cell>
          <cell r="Q295">
            <v>17157237.940000001</v>
          </cell>
          <cell r="R295">
            <v>83295824.439999998</v>
          </cell>
          <cell r="S295">
            <v>0.2413534728200116</v>
          </cell>
          <cell r="T295">
            <v>0.55266695911221841</v>
          </cell>
          <cell r="U295">
            <v>0.20597956806777001</v>
          </cell>
          <cell r="V295">
            <v>0.57728356148818027</v>
          </cell>
          <cell r="W295">
            <v>0</v>
          </cell>
          <cell r="X295">
            <v>6.5000000138510011E-2</v>
          </cell>
          <cell r="Y295">
            <v>0.64228356162669042</v>
          </cell>
          <cell r="Z295">
            <v>1.7233209401390657</v>
          </cell>
          <cell r="AA295">
            <v>0.75258614040206595</v>
          </cell>
          <cell r="AC295">
            <v>3.1181906421678218</v>
          </cell>
        </row>
        <row r="296">
          <cell r="A296" t="str">
            <v>1113</v>
          </cell>
          <cell r="B296" t="str">
            <v>West Windsor Township</v>
          </cell>
          <cell r="C296" t="str">
            <v>Mercer</v>
          </cell>
          <cell r="D296">
            <v>6121219100</v>
          </cell>
          <cell r="E296">
            <v>41001866.170000002</v>
          </cell>
          <cell r="F296">
            <v>4232615.8099999996</v>
          </cell>
          <cell r="G296">
            <v>0</v>
          </cell>
          <cell r="H296">
            <v>1917160.55</v>
          </cell>
          <cell r="I296">
            <v>47151642.530000001</v>
          </cell>
          <cell r="J296">
            <v>0</v>
          </cell>
          <cell r="K296">
            <v>105249394</v>
          </cell>
          <cell r="L296">
            <v>0</v>
          </cell>
          <cell r="M296">
            <v>105249394</v>
          </cell>
          <cell r="N296">
            <v>26142862.07</v>
          </cell>
          <cell r="O296">
            <v>1222064.1399999999</v>
          </cell>
          <cell r="P296">
            <v>0</v>
          </cell>
          <cell r="Q296">
            <v>27364926.210000001</v>
          </cell>
          <cell r="R296">
            <v>179765962.74000001</v>
          </cell>
          <cell r="S296">
            <v>0.26229460689505829</v>
          </cell>
          <cell r="T296">
            <v>0.58548010088108182</v>
          </cell>
          <cell r="U296">
            <v>0.15222529222385983</v>
          </cell>
          <cell r="V296">
            <v>0.42708587362932326</v>
          </cell>
          <cell r="W296">
            <v>0</v>
          </cell>
          <cell r="X296">
            <v>1.9964391406933953E-2</v>
          </cell>
          <cell r="Y296">
            <v>0.44705026503625722</v>
          </cell>
          <cell r="Z296">
            <v>1.7194188327615982</v>
          </cell>
          <cell r="AA296">
            <v>0.77029823242236173</v>
          </cell>
          <cell r="AC296">
            <v>2.9367673302202175</v>
          </cell>
        </row>
        <row r="297">
          <cell r="A297" t="str">
            <v>1114</v>
          </cell>
          <cell r="B297" t="str">
            <v>Princeton</v>
          </cell>
          <cell r="C297" t="str">
            <v>Mercer</v>
          </cell>
          <cell r="D297">
            <v>7120124709</v>
          </cell>
          <cell r="E297">
            <v>49285450.430000007</v>
          </cell>
          <cell r="F297">
            <v>0</v>
          </cell>
          <cell r="G297">
            <v>0</v>
          </cell>
          <cell r="H297">
            <v>2305496.7799999998</v>
          </cell>
          <cell r="I297">
            <v>51590947.210000008</v>
          </cell>
          <cell r="J297">
            <v>87992557</v>
          </cell>
          <cell r="K297">
            <v>0</v>
          </cell>
          <cell r="L297">
            <v>0</v>
          </cell>
          <cell r="M297">
            <v>87992557</v>
          </cell>
          <cell r="N297">
            <v>35048345.420000002</v>
          </cell>
          <cell r="O297">
            <v>1210290</v>
          </cell>
          <cell r="P297">
            <v>3116633.61</v>
          </cell>
          <cell r="Q297">
            <v>39375269.030000001</v>
          </cell>
          <cell r="R297">
            <v>178958773.24000001</v>
          </cell>
          <cell r="S297">
            <v>0.28828397890731988</v>
          </cell>
          <cell r="T297">
            <v>0.49169177574766881</v>
          </cell>
          <cell r="U297">
            <v>0.22002424534501128</v>
          </cell>
          <cell r="V297">
            <v>0.4922434206201205</v>
          </cell>
          <cell r="W297">
            <v>4.3772177277464033E-2</v>
          </cell>
          <cell r="X297">
            <v>1.6998157328201934E-2</v>
          </cell>
          <cell r="Y297">
            <v>0.55301375522578644</v>
          </cell>
          <cell r="Z297">
            <v>1.2358288737383407</v>
          </cell>
          <cell r="AA297">
            <v>0.72457926396693406</v>
          </cell>
          <cell r="AC297">
            <v>2.5134218929310612</v>
          </cell>
        </row>
        <row r="298">
          <cell r="A298" t="str">
            <v>1201</v>
          </cell>
          <cell r="B298" t="str">
            <v>Carteret Borough</v>
          </cell>
          <cell r="C298" t="str">
            <v>Middlesex</v>
          </cell>
          <cell r="D298">
            <v>2591450283</v>
          </cell>
          <cell r="E298">
            <v>12793008.1</v>
          </cell>
          <cell r="F298">
            <v>0</v>
          </cell>
          <cell r="G298">
            <v>0</v>
          </cell>
          <cell r="H298">
            <v>1129321.1299999999</v>
          </cell>
          <cell r="I298">
            <v>13922329.23</v>
          </cell>
          <cell r="J298">
            <v>29792932</v>
          </cell>
          <cell r="K298">
            <v>0</v>
          </cell>
          <cell r="L298">
            <v>0</v>
          </cell>
          <cell r="M298">
            <v>29792932</v>
          </cell>
          <cell r="N298">
            <v>34795182.960000001</v>
          </cell>
          <cell r="O298">
            <v>777435.08</v>
          </cell>
          <cell r="P298">
            <v>1182471.24</v>
          </cell>
          <cell r="Q298">
            <v>36755089.280000001</v>
          </cell>
          <cell r="R298">
            <v>80470350.50999999</v>
          </cell>
          <cell r="S298">
            <v>0.17301191235981858</v>
          </cell>
          <cell r="T298">
            <v>0.37023489783728053</v>
          </cell>
          <cell r="U298">
            <v>0.45675318980290103</v>
          </cell>
          <cell r="V298">
            <v>1.3426915109372368</v>
          </cell>
          <cell r="W298">
            <v>4.5629709655518019E-2</v>
          </cell>
          <cell r="X298">
            <v>2.9999999810916687E-2</v>
          </cell>
          <cell r="Y298">
            <v>1.4183212204036715</v>
          </cell>
          <cell r="Z298">
            <v>1.149662495763188</v>
          </cell>
          <cell r="AA298">
            <v>0.53724083851158333</v>
          </cell>
          <cell r="AC298">
            <v>3.1052245546784425</v>
          </cell>
        </row>
        <row r="299">
          <cell r="A299" t="str">
            <v>1202</v>
          </cell>
          <cell r="B299" t="str">
            <v>Cranbury Township</v>
          </cell>
          <cell r="C299" t="str">
            <v>Middlesex</v>
          </cell>
          <cell r="D299">
            <v>1958654900</v>
          </cell>
          <cell r="E299">
            <v>7417282.7400000002</v>
          </cell>
          <cell r="F299">
            <v>0</v>
          </cell>
          <cell r="G299">
            <v>0</v>
          </cell>
          <cell r="H299">
            <v>655063.43000000005</v>
          </cell>
          <cell r="I299">
            <v>8072346.1699999999</v>
          </cell>
          <cell r="J299">
            <v>19492143</v>
          </cell>
          <cell r="K299">
            <v>0</v>
          </cell>
          <cell r="L299">
            <v>0</v>
          </cell>
          <cell r="M299">
            <v>19492143</v>
          </cell>
          <cell r="N299">
            <v>6721718.4000000004</v>
          </cell>
          <cell r="O299">
            <v>391730.98</v>
          </cell>
          <cell r="P299">
            <v>715188</v>
          </cell>
          <cell r="Q299">
            <v>7828637.3800000008</v>
          </cell>
          <cell r="R299">
            <v>35393126.550000004</v>
          </cell>
          <cell r="S299">
            <v>0.22807666224672651</v>
          </cell>
          <cell r="T299">
            <v>0.55073244157911216</v>
          </cell>
          <cell r="U299">
            <v>0.22119089617416124</v>
          </cell>
          <cell r="V299">
            <v>0.34318033258436698</v>
          </cell>
          <cell r="W299">
            <v>3.6514242503873452E-2</v>
          </cell>
          <cell r="X299">
            <v>1.9999999999999997E-2</v>
          </cell>
          <cell r="Y299">
            <v>0.39969457508824047</v>
          </cell>
          <cell r="Z299">
            <v>0.99518005953984023</v>
          </cell>
          <cell r="AA299">
            <v>0.41213723612056419</v>
          </cell>
          <cell r="AC299">
            <v>1.8070118707486451</v>
          </cell>
        </row>
        <row r="300">
          <cell r="A300" t="str">
            <v>1203</v>
          </cell>
          <cell r="B300" t="str">
            <v>Dunellen Borough</v>
          </cell>
          <cell r="C300" t="str">
            <v>Middlesex</v>
          </cell>
          <cell r="D300">
            <v>845663000</v>
          </cell>
          <cell r="E300">
            <v>2898422.49</v>
          </cell>
          <cell r="F300">
            <v>0</v>
          </cell>
          <cell r="G300">
            <v>0</v>
          </cell>
          <cell r="H300">
            <v>255997.58</v>
          </cell>
          <cell r="I300">
            <v>3154420.0700000003</v>
          </cell>
          <cell r="J300">
            <v>13488010</v>
          </cell>
          <cell r="K300">
            <v>0</v>
          </cell>
          <cell r="L300">
            <v>0</v>
          </cell>
          <cell r="M300">
            <v>13488010</v>
          </cell>
          <cell r="N300">
            <v>5969293.7400000002</v>
          </cell>
          <cell r="O300">
            <v>0</v>
          </cell>
          <cell r="P300">
            <v>282338</v>
          </cell>
          <cell r="Q300">
            <v>6251631.7400000002</v>
          </cell>
          <cell r="R300">
            <v>22894061.810000002</v>
          </cell>
          <cell r="S300">
            <v>0.13778332985115671</v>
          </cell>
          <cell r="T300">
            <v>0.58914884182362559</v>
          </cell>
          <cell r="U300">
            <v>0.27306782832521753</v>
          </cell>
          <cell r="V300">
            <v>0.70587145706977839</v>
          </cell>
          <cell r="W300">
            <v>3.3386585436515494E-2</v>
          </cell>
          <cell r="X300">
            <v>0</v>
          </cell>
          <cell r="Y300">
            <v>0.7392580425062939</v>
          </cell>
          <cell r="Z300">
            <v>1.594962768857098</v>
          </cell>
          <cell r="AA300">
            <v>0.37301147975020787</v>
          </cell>
          <cell r="AC300">
            <v>2.7072322911135998</v>
          </cell>
        </row>
        <row r="301">
          <cell r="A301" t="str">
            <v>1204</v>
          </cell>
          <cell r="B301" t="str">
            <v>East Brunswick Township</v>
          </cell>
          <cell r="C301" t="str">
            <v>Middlesex</v>
          </cell>
          <cell r="D301">
            <v>1919893250</v>
          </cell>
          <cell r="E301">
            <v>29403425.030000001</v>
          </cell>
          <cell r="F301">
            <v>0</v>
          </cell>
          <cell r="G301">
            <v>0</v>
          </cell>
          <cell r="H301">
            <v>2597150.3199999998</v>
          </cell>
          <cell r="I301">
            <v>32000575.350000001</v>
          </cell>
          <cell r="J301">
            <v>143097554</v>
          </cell>
          <cell r="K301">
            <v>0</v>
          </cell>
          <cell r="L301">
            <v>0</v>
          </cell>
          <cell r="M301">
            <v>143097554</v>
          </cell>
          <cell r="N301">
            <v>42457070.439999998</v>
          </cell>
          <cell r="O301">
            <v>383978.65</v>
          </cell>
          <cell r="P301">
            <v>2875832</v>
          </cell>
          <cell r="Q301">
            <v>45716881.089999996</v>
          </cell>
          <cell r="R301">
            <v>220815010.44</v>
          </cell>
          <cell r="S301">
            <v>0.14492029000308934</v>
          </cell>
          <cell r="T301">
            <v>0.64804269290779293</v>
          </cell>
          <cell r="U301">
            <v>0.20703701708911776</v>
          </cell>
          <cell r="V301">
            <v>2.2114287052157717</v>
          </cell>
          <cell r="W301">
            <v>0.14979124490385076</v>
          </cell>
          <cell r="X301">
            <v>0.02</v>
          </cell>
          <cell r="Y301">
            <v>2.3812199501196223</v>
          </cell>
          <cell r="Z301">
            <v>7.4534120061102351</v>
          </cell>
          <cell r="AA301">
            <v>1.6667893045615949</v>
          </cell>
          <cell r="AC301">
            <v>11.501421260791453</v>
          </cell>
        </row>
        <row r="302">
          <cell r="A302" t="str">
            <v>1205</v>
          </cell>
          <cell r="B302" t="str">
            <v>Edison Township</v>
          </cell>
          <cell r="C302" t="str">
            <v>Middlesex</v>
          </cell>
          <cell r="D302">
            <v>7380324900</v>
          </cell>
          <cell r="E302">
            <v>66029019.670000002</v>
          </cell>
          <cell r="F302">
            <v>0</v>
          </cell>
          <cell r="G302">
            <v>0</v>
          </cell>
          <cell r="H302">
            <v>5830725.71</v>
          </cell>
          <cell r="I302">
            <v>71859745.379999995</v>
          </cell>
          <cell r="J302">
            <v>235531918</v>
          </cell>
          <cell r="K302">
            <v>0</v>
          </cell>
          <cell r="L302">
            <v>0</v>
          </cell>
          <cell r="M302">
            <v>235531918</v>
          </cell>
          <cell r="N302">
            <v>106329679.84999999</v>
          </cell>
          <cell r="O302">
            <v>738032.49</v>
          </cell>
          <cell r="P302">
            <v>6422293</v>
          </cell>
          <cell r="Q302">
            <v>113490005.33999999</v>
          </cell>
          <cell r="R302">
            <v>420881668.71999997</v>
          </cell>
          <cell r="S302">
            <v>0.1707362204643941</v>
          </cell>
          <cell r="T302">
            <v>0.55961552974333117</v>
          </cell>
          <cell r="U302">
            <v>0.26964824979227475</v>
          </cell>
          <cell r="V302">
            <v>1.4407181430454368</v>
          </cell>
          <cell r="W302">
            <v>8.7019109416172177E-2</v>
          </cell>
          <cell r="X302">
            <v>0.01</v>
          </cell>
          <cell r="Y302">
            <v>1.5377372524616091</v>
          </cell>
          <cell r="Z302">
            <v>3.1913489066043694</v>
          </cell>
          <cell r="AA302">
            <v>0.97366642192134378</v>
          </cell>
          <cell r="AC302">
            <v>5.7027525809873216</v>
          </cell>
        </row>
        <row r="303">
          <cell r="A303" t="str">
            <v>1206</v>
          </cell>
          <cell r="B303" t="str">
            <v>Helmetta Borough</v>
          </cell>
          <cell r="C303" t="str">
            <v>Middlesex</v>
          </cell>
          <cell r="D303">
            <v>187101719</v>
          </cell>
          <cell r="E303">
            <v>916447.5</v>
          </cell>
          <cell r="F303">
            <v>0</v>
          </cell>
          <cell r="G303">
            <v>0</v>
          </cell>
          <cell r="H303">
            <v>80936.820000000007</v>
          </cell>
          <cell r="I303">
            <v>997384.32000000007</v>
          </cell>
          <cell r="J303">
            <v>3763455</v>
          </cell>
          <cell r="K303">
            <v>0</v>
          </cell>
          <cell r="L303">
            <v>0</v>
          </cell>
          <cell r="M303">
            <v>3763455</v>
          </cell>
          <cell r="N303">
            <v>1341944.05</v>
          </cell>
          <cell r="O303">
            <v>0</v>
          </cell>
          <cell r="P303">
            <v>0</v>
          </cell>
          <cell r="Q303">
            <v>1341944.05</v>
          </cell>
          <cell r="R303">
            <v>6102783.3700000001</v>
          </cell>
          <cell r="S303">
            <v>0.16343105424697388</v>
          </cell>
          <cell r="T303">
            <v>0.61667845175372826</v>
          </cell>
          <cell r="U303">
            <v>0.21989049399929791</v>
          </cell>
          <cell r="V303">
            <v>0.7172270020672552</v>
          </cell>
          <cell r="W303">
            <v>0</v>
          </cell>
          <cell r="X303">
            <v>0</v>
          </cell>
          <cell r="Y303">
            <v>0.7172270020672552</v>
          </cell>
          <cell r="Z303">
            <v>2.0114486494910291</v>
          </cell>
          <cell r="AA303">
            <v>0.53307063416130351</v>
          </cell>
          <cell r="AC303">
            <v>3.2617462857195876</v>
          </cell>
        </row>
        <row r="304">
          <cell r="A304" t="str">
            <v>1207</v>
          </cell>
          <cell r="B304" t="str">
            <v>Highland Park Borough</v>
          </cell>
          <cell r="C304" t="str">
            <v>Middlesex</v>
          </cell>
          <cell r="D304">
            <v>2146465300</v>
          </cell>
          <cell r="E304">
            <v>6364467.4299999997</v>
          </cell>
          <cell r="F304">
            <v>0</v>
          </cell>
          <cell r="G304">
            <v>0</v>
          </cell>
          <cell r="H304">
            <v>562089.28</v>
          </cell>
          <cell r="I304">
            <v>6926556.71</v>
          </cell>
          <cell r="J304">
            <v>32034224</v>
          </cell>
          <cell r="K304">
            <v>0</v>
          </cell>
          <cell r="L304">
            <v>0</v>
          </cell>
          <cell r="M304">
            <v>32034224</v>
          </cell>
          <cell r="N304">
            <v>14121335.220000001</v>
          </cell>
          <cell r="O304">
            <v>0</v>
          </cell>
          <cell r="P304">
            <v>528201.5</v>
          </cell>
          <cell r="Q304">
            <v>14649536.720000001</v>
          </cell>
          <cell r="R304">
            <v>53610317.43</v>
          </cell>
          <cell r="S304">
            <v>0.12920193429266924</v>
          </cell>
          <cell r="T304">
            <v>0.5975384130457293</v>
          </cell>
          <cell r="U304">
            <v>0.27325965266160152</v>
          </cell>
          <cell r="V304">
            <v>0.65788788758895844</v>
          </cell>
          <cell r="W304">
            <v>2.4607968272303306E-2</v>
          </cell>
          <cell r="X304">
            <v>0</v>
          </cell>
          <cell r="Y304">
            <v>0.68249585586126182</v>
          </cell>
          <cell r="Z304">
            <v>1.4924175107792332</v>
          </cell>
          <cell r="AA304">
            <v>0.32269595553210201</v>
          </cell>
          <cell r="AC304">
            <v>2.4976093221725968</v>
          </cell>
        </row>
        <row r="305">
          <cell r="A305" t="str">
            <v>1208</v>
          </cell>
          <cell r="B305" t="str">
            <v>Jamesburg Borough</v>
          </cell>
          <cell r="C305" t="str">
            <v>Middlesex</v>
          </cell>
          <cell r="D305">
            <v>241805200</v>
          </cell>
          <cell r="E305">
            <v>1806792.48</v>
          </cell>
          <cell r="F305">
            <v>0</v>
          </cell>
          <cell r="G305">
            <v>0</v>
          </cell>
          <cell r="H305">
            <v>159568.35999999999</v>
          </cell>
          <cell r="I305">
            <v>1966360.8399999999</v>
          </cell>
          <cell r="J305">
            <v>8551392</v>
          </cell>
          <cell r="K305">
            <v>0</v>
          </cell>
          <cell r="L305">
            <v>0</v>
          </cell>
          <cell r="M305">
            <v>8551392</v>
          </cell>
          <cell r="N305">
            <v>4862126.18</v>
          </cell>
          <cell r="O305">
            <v>0</v>
          </cell>
          <cell r="P305">
            <v>176184</v>
          </cell>
          <cell r="Q305">
            <v>5038310.18</v>
          </cell>
          <cell r="R305">
            <v>15556063.02</v>
          </cell>
          <cell r="S305">
            <v>0.12640478747559097</v>
          </cell>
          <cell r="T305">
            <v>0.54971440968101715</v>
          </cell>
          <cell r="U305">
            <v>0.32388080284339194</v>
          </cell>
          <cell r="V305">
            <v>2.0107616296092887</v>
          </cell>
          <cell r="W305">
            <v>7.2861956649402079E-2</v>
          </cell>
          <cell r="X305">
            <v>0</v>
          </cell>
          <cell r="Y305">
            <v>2.0836235862586907</v>
          </cell>
          <cell r="Z305">
            <v>3.5364797779369508</v>
          </cell>
          <cell r="AA305">
            <v>0.81320039436703595</v>
          </cell>
          <cell r="AC305">
            <v>6.433303758562678</v>
          </cell>
        </row>
        <row r="306">
          <cell r="A306" t="str">
            <v>1209</v>
          </cell>
          <cell r="B306" t="str">
            <v>Old Bridge Township</v>
          </cell>
          <cell r="C306" t="str">
            <v>Middlesex</v>
          </cell>
          <cell r="D306">
            <v>3623832655</v>
          </cell>
          <cell r="E306">
            <v>35073070.289999999</v>
          </cell>
          <cell r="F306">
            <v>0</v>
          </cell>
          <cell r="G306">
            <v>0</v>
          </cell>
          <cell r="H306">
            <v>3096795.79</v>
          </cell>
          <cell r="I306">
            <v>38169866.079999998</v>
          </cell>
          <cell r="J306">
            <v>114389158</v>
          </cell>
          <cell r="K306">
            <v>0</v>
          </cell>
          <cell r="L306">
            <v>0</v>
          </cell>
          <cell r="M306">
            <v>114389158</v>
          </cell>
          <cell r="N306">
            <v>36199065</v>
          </cell>
          <cell r="O306">
            <v>0</v>
          </cell>
          <cell r="P306">
            <v>3364282</v>
          </cell>
          <cell r="Q306">
            <v>39563347</v>
          </cell>
          <cell r="R306">
            <v>192122371.07999998</v>
          </cell>
          <cell r="S306">
            <v>0.1986747605988374</v>
          </cell>
          <cell r="T306">
            <v>0.59539738842994094</v>
          </cell>
          <cell r="U306">
            <v>0.20592785097122174</v>
          </cell>
          <cell r="V306">
            <v>0.9989165738670126</v>
          </cell>
          <cell r="W306">
            <v>9.2837675474835082E-2</v>
          </cell>
          <cell r="X306">
            <v>0</v>
          </cell>
          <cell r="Y306">
            <v>1.0917542493418477</v>
          </cell>
          <cell r="Z306">
            <v>3.1565794806272587</v>
          </cell>
          <cell r="AA306">
            <v>1.0533010134266256</v>
          </cell>
          <cell r="AC306">
            <v>5.3016347433957316</v>
          </cell>
        </row>
        <row r="307">
          <cell r="A307" t="str">
            <v>1210</v>
          </cell>
          <cell r="B307" t="str">
            <v>Metuchen Borough</v>
          </cell>
          <cell r="C307" t="str">
            <v>Middlesex</v>
          </cell>
          <cell r="D307">
            <v>1097669600</v>
          </cell>
          <cell r="E307">
            <v>10198492.01</v>
          </cell>
          <cell r="F307">
            <v>0</v>
          </cell>
          <cell r="G307">
            <v>0</v>
          </cell>
          <cell r="H307">
            <v>900692.31</v>
          </cell>
          <cell r="I307">
            <v>11099184.32</v>
          </cell>
          <cell r="J307">
            <v>44854042</v>
          </cell>
          <cell r="K307">
            <v>0</v>
          </cell>
          <cell r="L307">
            <v>0</v>
          </cell>
          <cell r="M307">
            <v>44854042</v>
          </cell>
          <cell r="N307">
            <v>16826378.309999999</v>
          </cell>
          <cell r="O307">
            <v>0</v>
          </cell>
          <cell r="P307">
            <v>997568.76</v>
          </cell>
          <cell r="Q307">
            <v>17823947.07</v>
          </cell>
          <cell r="R307">
            <v>73777173.390000001</v>
          </cell>
          <cell r="S307">
            <v>0.15044198374648521</v>
          </cell>
          <cell r="T307">
            <v>0.60796639311312606</v>
          </cell>
          <cell r="U307">
            <v>0.24159162314038879</v>
          </cell>
          <cell r="V307">
            <v>1.5329183125778465</v>
          </cell>
          <cell r="W307">
            <v>9.0880603780955582E-2</v>
          </cell>
          <cell r="X307">
            <v>0</v>
          </cell>
          <cell r="Y307">
            <v>1.6237989163588022</v>
          </cell>
          <cell r="Z307">
            <v>4.0862971881520629</v>
          </cell>
          <cell r="AA307">
            <v>1.0111589425451883</v>
          </cell>
          <cell r="AC307">
            <v>6.7212550470560544</v>
          </cell>
        </row>
        <row r="308">
          <cell r="A308" t="str">
            <v>1211</v>
          </cell>
          <cell r="B308" t="str">
            <v>Middlesex Borough</v>
          </cell>
          <cell r="C308" t="str">
            <v>Middlesex</v>
          </cell>
          <cell r="D308">
            <v>2311828500</v>
          </cell>
          <cell r="E308">
            <v>7486216.5599999996</v>
          </cell>
          <cell r="F308">
            <v>0</v>
          </cell>
          <cell r="G308">
            <v>0</v>
          </cell>
          <cell r="H308">
            <v>661175.32999999996</v>
          </cell>
          <cell r="I308">
            <v>8147391.8899999997</v>
          </cell>
          <cell r="J308">
            <v>27726570</v>
          </cell>
          <cell r="K308">
            <v>0</v>
          </cell>
          <cell r="L308">
            <v>0</v>
          </cell>
          <cell r="M308">
            <v>27726570</v>
          </cell>
          <cell r="N308">
            <v>14341313.939999999</v>
          </cell>
          <cell r="O308">
            <v>0</v>
          </cell>
          <cell r="P308">
            <v>692812</v>
          </cell>
          <cell r="Q308">
            <v>15034125.939999999</v>
          </cell>
          <cell r="R308">
            <v>50908087.829999998</v>
          </cell>
          <cell r="S308">
            <v>0.16004120832837024</v>
          </cell>
          <cell r="T308">
            <v>0.54463978479389685</v>
          </cell>
          <cell r="U308">
            <v>0.29531900687773288</v>
          </cell>
          <cell r="V308">
            <v>0.62034506192825289</v>
          </cell>
          <cell r="W308">
            <v>2.9968139937715969E-2</v>
          </cell>
          <cell r="X308">
            <v>0</v>
          </cell>
          <cell r="Y308">
            <v>0.65031320186596886</v>
          </cell>
          <cell r="Z308">
            <v>1.1993350717840878</v>
          </cell>
          <cell r="AA308">
            <v>0.35242198502181282</v>
          </cell>
          <cell r="AC308">
            <v>2.2020702586718692</v>
          </cell>
        </row>
        <row r="309">
          <cell r="A309" t="str">
            <v>1212</v>
          </cell>
          <cell r="B309" t="str">
            <v>Milltown Borough</v>
          </cell>
          <cell r="C309" t="str">
            <v>Middlesex</v>
          </cell>
          <cell r="D309">
            <v>443301000</v>
          </cell>
          <cell r="E309">
            <v>3848935.9299999997</v>
          </cell>
          <cell r="F309">
            <v>0</v>
          </cell>
          <cell r="G309">
            <v>0</v>
          </cell>
          <cell r="H309">
            <v>339933.93</v>
          </cell>
          <cell r="I309">
            <v>4188869.86</v>
          </cell>
          <cell r="J309">
            <v>17831461</v>
          </cell>
          <cell r="K309">
            <v>0</v>
          </cell>
          <cell r="L309">
            <v>0</v>
          </cell>
          <cell r="M309">
            <v>17831461</v>
          </cell>
          <cell r="N309">
            <v>6996953.2400000002</v>
          </cell>
          <cell r="O309">
            <v>0</v>
          </cell>
          <cell r="P309">
            <v>377660</v>
          </cell>
          <cell r="Q309">
            <v>7374613.2400000002</v>
          </cell>
          <cell r="R309">
            <v>29394944.100000001</v>
          </cell>
          <cell r="S309">
            <v>0.14250307283285493</v>
          </cell>
          <cell r="T309">
            <v>0.60661659839659299</v>
          </cell>
          <cell r="U309">
            <v>0.25088032877055205</v>
          </cell>
          <cell r="V309">
            <v>1.5783752439087664</v>
          </cell>
          <cell r="W309">
            <v>8.5192679466096405E-2</v>
          </cell>
          <cell r="X309">
            <v>0</v>
          </cell>
          <cell r="Y309">
            <v>1.6635679233748628</v>
          </cell>
          <cell r="Z309">
            <v>4.0224274251580754</v>
          </cell>
          <cell r="AA309">
            <v>0.9449267788703386</v>
          </cell>
          <cell r="AC309">
            <v>6.6309221274032772</v>
          </cell>
        </row>
        <row r="310">
          <cell r="A310" t="str">
            <v>1213</v>
          </cell>
          <cell r="B310" t="str">
            <v>Monroe Township</v>
          </cell>
          <cell r="C310" t="str">
            <v>Middlesex</v>
          </cell>
          <cell r="D310">
            <v>8371735885</v>
          </cell>
          <cell r="E310">
            <v>40593770.100000001</v>
          </cell>
          <cell r="F310">
            <v>0</v>
          </cell>
          <cell r="G310">
            <v>0</v>
          </cell>
          <cell r="H310">
            <v>3585103.3</v>
          </cell>
          <cell r="I310">
            <v>44178873.399999999</v>
          </cell>
          <cell r="J310">
            <v>123870121</v>
          </cell>
          <cell r="K310">
            <v>0</v>
          </cell>
          <cell r="L310">
            <v>0</v>
          </cell>
          <cell r="M310">
            <v>123870121</v>
          </cell>
          <cell r="N310">
            <v>40970198.240000002</v>
          </cell>
          <cell r="O310">
            <v>1255760</v>
          </cell>
          <cell r="P310">
            <v>3926522.72</v>
          </cell>
          <cell r="Q310">
            <v>46152480.960000001</v>
          </cell>
          <cell r="R310">
            <v>214201475.36000001</v>
          </cell>
          <cell r="S310">
            <v>0.20624915550068132</v>
          </cell>
          <cell r="T310">
            <v>0.57828789830609872</v>
          </cell>
          <cell r="U310">
            <v>0.2154629461932199</v>
          </cell>
          <cell r="V310">
            <v>0.48938713312024179</v>
          </cell>
          <cell r="W310">
            <v>4.6902133248557444E-2</v>
          </cell>
          <cell r="X310">
            <v>1.499999542806886E-2</v>
          </cell>
          <cell r="Y310">
            <v>0.5512892617968681</v>
          </cell>
          <cell r="Z310">
            <v>1.4796228966317897</v>
          </cell>
          <cell r="AA310">
            <v>0.52771461028957201</v>
          </cell>
          <cell r="AC310">
            <v>2.5586267687182298</v>
          </cell>
        </row>
        <row r="311">
          <cell r="A311" t="str">
            <v>1214</v>
          </cell>
          <cell r="B311" t="str">
            <v>New Brunswick City</v>
          </cell>
          <cell r="C311" t="str">
            <v>Middlesex</v>
          </cell>
          <cell r="D311">
            <v>3559395450</v>
          </cell>
          <cell r="E311">
            <v>13746726.51</v>
          </cell>
          <cell r="F311">
            <v>0</v>
          </cell>
          <cell r="G311">
            <v>0</v>
          </cell>
          <cell r="H311">
            <v>1214816.02</v>
          </cell>
          <cell r="I311">
            <v>14961542.529999999</v>
          </cell>
          <cell r="J311">
            <v>35149750</v>
          </cell>
          <cell r="K311">
            <v>553210</v>
          </cell>
          <cell r="L311">
            <v>0</v>
          </cell>
          <cell r="M311">
            <v>35702960</v>
          </cell>
          <cell r="N311">
            <v>38137282.909999996</v>
          </cell>
          <cell r="O311">
            <v>355939.55</v>
          </cell>
          <cell r="P311">
            <v>1333681.1299999999</v>
          </cell>
          <cell r="Q311">
            <v>39826903.589999996</v>
          </cell>
          <cell r="R311">
            <v>90491406.120000005</v>
          </cell>
          <cell r="S311">
            <v>0.16533661229840549</v>
          </cell>
          <cell r="T311">
            <v>0.39454531132663095</v>
          </cell>
          <cell r="U311">
            <v>0.44011807637496342</v>
          </cell>
          <cell r="V311">
            <v>1.0714539433936738</v>
          </cell>
          <cell r="W311">
            <v>3.7469316032305425E-2</v>
          </cell>
          <cell r="X311">
            <v>1.0000000140473293E-2</v>
          </cell>
          <cell r="Y311">
            <v>1.1189232595664522</v>
          </cell>
          <cell r="Z311">
            <v>1.0030624723083241</v>
          </cell>
          <cell r="AA311">
            <v>0.42033942955116155</v>
          </cell>
          <cell r="AC311">
            <v>2.5423251614259383</v>
          </cell>
        </row>
        <row r="312">
          <cell r="A312" t="str">
            <v>1215</v>
          </cell>
          <cell r="B312" t="str">
            <v>North Brunswick Township</v>
          </cell>
          <cell r="C312" t="str">
            <v>Middlesex</v>
          </cell>
          <cell r="D312">
            <v>2561286500</v>
          </cell>
          <cell r="E312">
            <v>21449528.75</v>
          </cell>
          <cell r="F312">
            <v>0</v>
          </cell>
          <cell r="G312">
            <v>0</v>
          </cell>
          <cell r="H312">
            <v>1894328.45</v>
          </cell>
          <cell r="I312">
            <v>23343857.199999999</v>
          </cell>
          <cell r="J312">
            <v>95476257</v>
          </cell>
          <cell r="K312">
            <v>0</v>
          </cell>
          <cell r="L312">
            <v>0</v>
          </cell>
          <cell r="M312">
            <v>95476257</v>
          </cell>
          <cell r="N312">
            <v>37677459.240000002</v>
          </cell>
          <cell r="O312">
            <v>768385.95</v>
          </cell>
          <cell r="P312">
            <v>2079985.02</v>
          </cell>
          <cell r="Q312">
            <v>40525830.210000008</v>
          </cell>
          <cell r="R312">
            <v>159345944.41</v>
          </cell>
          <cell r="S312">
            <v>0.14649796884654831</v>
          </cell>
          <cell r="T312">
            <v>0.59917594610590064</v>
          </cell>
          <cell r="U312">
            <v>0.25432608504755111</v>
          </cell>
          <cell r="V312">
            <v>1.4710364982597612</v>
          </cell>
          <cell r="W312">
            <v>8.1208604347854096E-2</v>
          </cell>
          <cell r="X312">
            <v>0.03</v>
          </cell>
          <cell r="Y312">
            <v>1.5822451026076156</v>
          </cell>
          <cell r="Z312">
            <v>3.7276679902853509</v>
          </cell>
          <cell r="AA312">
            <v>0.91141140204346516</v>
          </cell>
          <cell r="AC312">
            <v>6.2213244949364306</v>
          </cell>
        </row>
        <row r="313">
          <cell r="A313" t="str">
            <v>1216</v>
          </cell>
          <cell r="B313" t="str">
            <v>Perth Amboy City</v>
          </cell>
          <cell r="C313" t="str">
            <v>Middlesex</v>
          </cell>
          <cell r="D313">
            <v>3464227441</v>
          </cell>
          <cell r="E313">
            <v>14565466.67</v>
          </cell>
          <cell r="F313">
            <v>0</v>
          </cell>
          <cell r="G313">
            <v>0</v>
          </cell>
          <cell r="H313">
            <v>1286298.24</v>
          </cell>
          <cell r="I313">
            <v>15851764.91</v>
          </cell>
          <cell r="J313">
            <v>26129743</v>
          </cell>
          <cell r="K313">
            <v>0</v>
          </cell>
          <cell r="L313">
            <v>0</v>
          </cell>
          <cell r="M313">
            <v>26129743</v>
          </cell>
          <cell r="N313">
            <v>60908597.420000002</v>
          </cell>
          <cell r="O313">
            <v>0</v>
          </cell>
          <cell r="P313">
            <v>1385788</v>
          </cell>
          <cell r="Q313">
            <v>62294385.420000002</v>
          </cell>
          <cell r="R313">
            <v>104275893.33</v>
          </cell>
          <cell r="S313">
            <v>0.15201754119558786</v>
          </cell>
          <cell r="T313">
            <v>0.25058277772128679</v>
          </cell>
          <cell r="U313">
            <v>0.59739968108312536</v>
          </cell>
          <cell r="V313">
            <v>1.7582158924997673</v>
          </cell>
          <cell r="W313">
            <v>4.0002800728348595E-2</v>
          </cell>
          <cell r="X313">
            <v>0</v>
          </cell>
          <cell r="Y313">
            <v>1.7982186932281159</v>
          </cell>
          <cell r="Z313">
            <v>0.75427331042840728</v>
          </cell>
          <cell r="AA313">
            <v>0.45758441614977091</v>
          </cell>
          <cell r="AC313">
            <v>3.0100764198062939</v>
          </cell>
        </row>
        <row r="314">
          <cell r="A314" t="str">
            <v>1217</v>
          </cell>
          <cell r="B314" t="str">
            <v>Piscataway Township</v>
          </cell>
          <cell r="C314" t="str">
            <v>Middlesex</v>
          </cell>
          <cell r="D314">
            <v>9512376444</v>
          </cell>
          <cell r="E314">
            <v>34358743.579999998</v>
          </cell>
          <cell r="F314">
            <v>0</v>
          </cell>
          <cell r="G314">
            <v>0</v>
          </cell>
          <cell r="H314">
            <v>3034574.27</v>
          </cell>
          <cell r="I314">
            <v>37393317.850000001</v>
          </cell>
          <cell r="J314">
            <v>102670940</v>
          </cell>
          <cell r="K314">
            <v>0</v>
          </cell>
          <cell r="L314">
            <v>0</v>
          </cell>
          <cell r="M314">
            <v>102670940</v>
          </cell>
          <cell r="N314">
            <v>49543426.979999997</v>
          </cell>
          <cell r="O314">
            <v>0</v>
          </cell>
          <cell r="P314">
            <v>3544944</v>
          </cell>
          <cell r="Q314">
            <v>53088370.979999997</v>
          </cell>
          <cell r="R314">
            <v>193152628.82999998</v>
          </cell>
          <cell r="S314">
            <v>0.19359466177864501</v>
          </cell>
          <cell r="T314">
            <v>0.53155341773972997</v>
          </cell>
          <cell r="U314">
            <v>0.27485192048162504</v>
          </cell>
          <cell r="V314">
            <v>0.520831227313863</v>
          </cell>
          <cell r="W314">
            <v>3.7266649620831593E-2</v>
          </cell>
          <cell r="X314">
            <v>0</v>
          </cell>
          <cell r="Y314">
            <v>0.55809787693469459</v>
          </cell>
          <cell r="Z314">
            <v>1.0793405896458232</v>
          </cell>
          <cell r="AA314">
            <v>0.39310174560623184</v>
          </cell>
          <cell r="AC314">
            <v>2.0305402121867497</v>
          </cell>
        </row>
        <row r="315">
          <cell r="A315" t="str">
            <v>1218</v>
          </cell>
          <cell r="B315" t="str">
            <v>Plainsboro Township</v>
          </cell>
          <cell r="C315" t="str">
            <v>Middlesex</v>
          </cell>
          <cell r="D315">
            <v>4504857800</v>
          </cell>
          <cell r="E315">
            <v>16388840.310000001</v>
          </cell>
          <cell r="F315">
            <v>0</v>
          </cell>
          <cell r="G315">
            <v>0</v>
          </cell>
          <cell r="H315">
            <v>1447607.27</v>
          </cell>
          <cell r="I315">
            <v>17836447.580000002</v>
          </cell>
          <cell r="J315">
            <v>74519532</v>
          </cell>
          <cell r="K315">
            <v>0</v>
          </cell>
          <cell r="L315">
            <v>0</v>
          </cell>
          <cell r="M315">
            <v>74519532</v>
          </cell>
          <cell r="N315">
            <v>18105577.489999998</v>
          </cell>
          <cell r="O315">
            <v>450485.78</v>
          </cell>
          <cell r="P315">
            <v>1615269.19</v>
          </cell>
          <cell r="Q315">
            <v>20171332.460000001</v>
          </cell>
          <cell r="R315">
            <v>112527312.03999999</v>
          </cell>
          <cell r="S315">
            <v>0.15850771920740178</v>
          </cell>
          <cell r="T315">
            <v>0.6622350667499336</v>
          </cell>
          <cell r="U315">
            <v>0.1792572140426647</v>
          </cell>
          <cell r="V315">
            <v>0.40191229765343534</v>
          </cell>
          <cell r="W315">
            <v>3.5856163761706306E-2</v>
          </cell>
          <cell r="X315">
            <v>0.01</v>
          </cell>
          <cell r="Y315">
            <v>0.44776846141514171</v>
          </cell>
          <cell r="Z315">
            <v>1.6542038685438638</v>
          </cell>
          <cell r="AA315">
            <v>0.39593808221871069</v>
          </cell>
          <cell r="AC315">
            <v>2.497910412177716</v>
          </cell>
        </row>
        <row r="316">
          <cell r="A316" t="str">
            <v>1219</v>
          </cell>
          <cell r="B316" t="str">
            <v>Sayreville Borough</v>
          </cell>
          <cell r="C316" t="str">
            <v>Middlesex</v>
          </cell>
          <cell r="D316">
            <v>2346430600</v>
          </cell>
          <cell r="E316">
            <v>20436061.23</v>
          </cell>
          <cell r="F316">
            <v>0</v>
          </cell>
          <cell r="G316">
            <v>0</v>
          </cell>
          <cell r="H316">
            <v>1804827.56</v>
          </cell>
          <cell r="I316">
            <v>22240888.789999999</v>
          </cell>
          <cell r="J316">
            <v>78625503</v>
          </cell>
          <cell r="K316">
            <v>0</v>
          </cell>
          <cell r="L316">
            <v>0</v>
          </cell>
          <cell r="M316">
            <v>78625503</v>
          </cell>
          <cell r="N316">
            <v>35960790.990000002</v>
          </cell>
          <cell r="O316">
            <v>469286</v>
          </cell>
          <cell r="P316">
            <v>1972716.89</v>
          </cell>
          <cell r="Q316">
            <v>38402793.880000003</v>
          </cell>
          <cell r="R316">
            <v>139269185.66999999</v>
          </cell>
          <cell r="S316">
            <v>0.15969712670468292</v>
          </cell>
          <cell r="T316">
            <v>0.56455778513923438</v>
          </cell>
          <cell r="U316">
            <v>0.27574508815608273</v>
          </cell>
          <cell r="V316">
            <v>1.5325742423406856</v>
          </cell>
          <cell r="W316">
            <v>8.4073097665875993E-2</v>
          </cell>
          <cell r="X316">
            <v>1.9999994885849168E-2</v>
          </cell>
          <cell r="Y316">
            <v>1.6366473348924109</v>
          </cell>
          <cell r="Z316">
            <v>3.3508556784078762</v>
          </cell>
          <cell r="AA316">
            <v>0.94786049883597656</v>
          </cell>
          <cell r="AC316">
            <v>5.9353635121362629</v>
          </cell>
        </row>
        <row r="317">
          <cell r="A317" t="str">
            <v>1220</v>
          </cell>
          <cell r="B317" t="str">
            <v>South Amboy City</v>
          </cell>
          <cell r="C317" t="str">
            <v>Middlesex</v>
          </cell>
          <cell r="D317">
            <v>895366900</v>
          </cell>
          <cell r="E317">
            <v>3982353.18</v>
          </cell>
          <cell r="F317">
            <v>0</v>
          </cell>
          <cell r="G317">
            <v>0</v>
          </cell>
          <cell r="H317">
            <v>351706.01</v>
          </cell>
          <cell r="I317">
            <v>4334059.1900000004</v>
          </cell>
          <cell r="J317">
            <v>11412586</v>
          </cell>
          <cell r="K317">
            <v>0</v>
          </cell>
          <cell r="L317">
            <v>0</v>
          </cell>
          <cell r="M317">
            <v>11412586</v>
          </cell>
          <cell r="N317">
            <v>11502826.609999999</v>
          </cell>
          <cell r="O317">
            <v>0</v>
          </cell>
          <cell r="P317">
            <v>392594.83</v>
          </cell>
          <cell r="Q317">
            <v>11895421.439999999</v>
          </cell>
          <cell r="R317">
            <v>27642066.629999999</v>
          </cell>
          <cell r="S317">
            <v>0.15679215479844896</v>
          </cell>
          <cell r="T317">
            <v>0.41287021526870549</v>
          </cell>
          <cell r="U317">
            <v>0.43033762993284558</v>
          </cell>
          <cell r="V317">
            <v>1.2847053660348624</v>
          </cell>
          <cell r="W317">
            <v>4.3847369162295369E-2</v>
          </cell>
          <cell r="X317">
            <v>0</v>
          </cell>
          <cell r="Y317">
            <v>1.3285527351971578</v>
          </cell>
          <cell r="Z317">
            <v>1.2746267479845415</v>
          </cell>
          <cell r="AA317">
            <v>0.4840539883705775</v>
          </cell>
          <cell r="AC317">
            <v>3.0872334715522762</v>
          </cell>
        </row>
        <row r="318">
          <cell r="A318" t="str">
            <v>1221</v>
          </cell>
          <cell r="B318" t="str">
            <v>South Brunswick Township</v>
          </cell>
          <cell r="C318" t="str">
            <v>Middlesex</v>
          </cell>
          <cell r="D318">
            <v>4191542800</v>
          </cell>
          <cell r="E318">
            <v>37808399.07</v>
          </cell>
          <cell r="F318">
            <v>0</v>
          </cell>
          <cell r="G318">
            <v>0</v>
          </cell>
          <cell r="H318">
            <v>3339024.28</v>
          </cell>
          <cell r="I318">
            <v>41147423.350000001</v>
          </cell>
          <cell r="J318">
            <v>126332020</v>
          </cell>
          <cell r="K318">
            <v>0</v>
          </cell>
          <cell r="L318">
            <v>0</v>
          </cell>
          <cell r="M318">
            <v>126332020</v>
          </cell>
          <cell r="N318">
            <v>43630669.630000003</v>
          </cell>
          <cell r="O318">
            <v>1674000</v>
          </cell>
          <cell r="P318">
            <v>3681890.19</v>
          </cell>
          <cell r="Q318">
            <v>48986559.82</v>
          </cell>
          <cell r="R318">
            <v>216466003.16999999</v>
          </cell>
          <cell r="S318">
            <v>0.19008723193214397</v>
          </cell>
          <cell r="T318">
            <v>0.58361136691190285</v>
          </cell>
          <cell r="U318">
            <v>0.22630140115595318</v>
          </cell>
          <cell r="V318">
            <v>1.0409214867136749</v>
          </cell>
          <cell r="W318">
            <v>8.7840930313296567E-2</v>
          </cell>
          <cell r="X318">
            <v>3.9937561892485027E-2</v>
          </cell>
          <cell r="Y318">
            <v>1.1686999789194565</v>
          </cell>
          <cell r="Z318">
            <v>3.0139742340218976</v>
          </cell>
          <cell r="AA318">
            <v>0.98167728002204835</v>
          </cell>
          <cell r="AC318">
            <v>5.1643514929634025</v>
          </cell>
        </row>
        <row r="319">
          <cell r="A319" t="str">
            <v>1222</v>
          </cell>
          <cell r="B319" t="str">
            <v>South Plainfield Borough</v>
          </cell>
          <cell r="C319" t="str">
            <v>Middlesex</v>
          </cell>
          <cell r="D319">
            <v>1467878494</v>
          </cell>
          <cell r="E319">
            <v>15378286.83</v>
          </cell>
          <cell r="F319">
            <v>0</v>
          </cell>
          <cell r="G319">
            <v>0</v>
          </cell>
          <cell r="H319">
            <v>1358194.07</v>
          </cell>
          <cell r="I319">
            <v>16736480.9</v>
          </cell>
          <cell r="J319">
            <v>54796963</v>
          </cell>
          <cell r="K319">
            <v>0</v>
          </cell>
          <cell r="L319">
            <v>0</v>
          </cell>
          <cell r="M319">
            <v>54796963</v>
          </cell>
          <cell r="N319">
            <v>24691661.719999999</v>
          </cell>
          <cell r="O319">
            <v>293575.7</v>
          </cell>
          <cell r="P319">
            <v>1492810</v>
          </cell>
          <cell r="Q319">
            <v>26478047.419999998</v>
          </cell>
          <cell r="R319">
            <v>98011491.319999993</v>
          </cell>
          <cell r="S319">
            <v>0.17076039426190012</v>
          </cell>
          <cell r="T319">
            <v>0.55908712602986643</v>
          </cell>
          <cell r="U319">
            <v>0.27015247970823347</v>
          </cell>
          <cell r="V319">
            <v>1.6821325348745111</v>
          </cell>
          <cell r="W319">
            <v>0.10169847205350499</v>
          </cell>
          <cell r="X319">
            <v>2.0000000081750638E-2</v>
          </cell>
          <cell r="Y319">
            <v>1.8038310070097665</v>
          </cell>
          <cell r="Z319">
            <v>3.7330721326039131</v>
          </cell>
          <cell r="AA319">
            <v>1.1401816273220773</v>
          </cell>
          <cell r="AC319">
            <v>6.6770847669357565</v>
          </cell>
        </row>
        <row r="320">
          <cell r="A320" t="str">
            <v>1223</v>
          </cell>
          <cell r="B320" t="str">
            <v>South River Borough</v>
          </cell>
          <cell r="C320" t="str">
            <v>Middlesex</v>
          </cell>
          <cell r="D320">
            <v>1516462700</v>
          </cell>
          <cell r="E320">
            <v>6307550.0800000001</v>
          </cell>
          <cell r="F320">
            <v>0</v>
          </cell>
          <cell r="G320">
            <v>0</v>
          </cell>
          <cell r="H320">
            <v>557057.21</v>
          </cell>
          <cell r="I320">
            <v>6864607.29</v>
          </cell>
          <cell r="J320">
            <v>18882400</v>
          </cell>
          <cell r="K320">
            <v>0</v>
          </cell>
          <cell r="L320">
            <v>0</v>
          </cell>
          <cell r="M320">
            <v>18882400</v>
          </cell>
          <cell r="N320">
            <v>11106454.08</v>
          </cell>
          <cell r="O320">
            <v>0</v>
          </cell>
          <cell r="P320">
            <v>615839</v>
          </cell>
          <cell r="Q320">
            <v>11722293.08</v>
          </cell>
          <cell r="R320">
            <v>37469300.369999997</v>
          </cell>
          <cell r="S320">
            <v>0.18320617738291656</v>
          </cell>
          <cell r="T320">
            <v>0.50394322321316409</v>
          </cell>
          <cell r="U320">
            <v>0.31285059940391946</v>
          </cell>
          <cell r="V320">
            <v>0.73239217027889969</v>
          </cell>
          <cell r="W320">
            <v>4.0610230637390554E-2</v>
          </cell>
          <cell r="X320">
            <v>0</v>
          </cell>
          <cell r="Y320">
            <v>0.77300240091629024</v>
          </cell>
          <cell r="Z320">
            <v>1.2451608602044746</v>
          </cell>
          <cell r="AA320">
            <v>0.4526723466393206</v>
          </cell>
          <cell r="AC320">
            <v>2.470835607760085</v>
          </cell>
        </row>
        <row r="321">
          <cell r="A321" t="str">
            <v>1224</v>
          </cell>
          <cell r="B321" t="str">
            <v>Spotswood Borough</v>
          </cell>
          <cell r="C321" t="str">
            <v>Middlesex</v>
          </cell>
          <cell r="D321">
            <v>748117000</v>
          </cell>
          <cell r="E321">
            <v>3511521.2800000003</v>
          </cell>
          <cell r="F321">
            <v>0</v>
          </cell>
          <cell r="G321">
            <v>0</v>
          </cell>
          <cell r="H321">
            <v>310124.02</v>
          </cell>
          <cell r="I321">
            <v>3821645.3000000003</v>
          </cell>
          <cell r="J321">
            <v>14992542</v>
          </cell>
          <cell r="K321">
            <v>0</v>
          </cell>
          <cell r="L321">
            <v>0</v>
          </cell>
          <cell r="M321">
            <v>14992542</v>
          </cell>
          <cell r="N321">
            <v>7630244.1399999997</v>
          </cell>
          <cell r="O321">
            <v>0</v>
          </cell>
          <cell r="P321">
            <v>342288</v>
          </cell>
          <cell r="Q321">
            <v>7972532.1399999997</v>
          </cell>
          <cell r="R321">
            <v>26786719.440000001</v>
          </cell>
          <cell r="S321">
            <v>0.14266940408884948</v>
          </cell>
          <cell r="T321">
            <v>0.559700564810933</v>
          </cell>
          <cell r="U321">
            <v>0.29763003110021746</v>
          </cell>
          <cell r="V321">
            <v>1.0199265810027041</v>
          </cell>
          <cell r="W321">
            <v>4.5753271212925252E-2</v>
          </cell>
          <cell r="X321">
            <v>0</v>
          </cell>
          <cell r="Y321">
            <v>1.0656798522156292</v>
          </cell>
          <cell r="Z321">
            <v>2.0040370690680738</v>
          </cell>
          <cell r="AA321">
            <v>0.51083524368514555</v>
          </cell>
          <cell r="AC321">
            <v>3.5805521649688483</v>
          </cell>
        </row>
        <row r="322">
          <cell r="A322" t="str">
            <v>1225</v>
          </cell>
          <cell r="B322" t="str">
            <v>Woodbridge Township</v>
          </cell>
          <cell r="C322" t="str">
            <v>Middlesex</v>
          </cell>
          <cell r="D322">
            <v>3166252400</v>
          </cell>
          <cell r="E322">
            <v>48135673.18</v>
          </cell>
          <cell r="F322">
            <v>0</v>
          </cell>
          <cell r="G322">
            <v>0</v>
          </cell>
          <cell r="H322">
            <v>4252107.0599999996</v>
          </cell>
          <cell r="I322">
            <v>52387780.240000002</v>
          </cell>
          <cell r="J322">
            <v>201772864</v>
          </cell>
          <cell r="K322">
            <v>0</v>
          </cell>
          <cell r="L322">
            <v>0</v>
          </cell>
          <cell r="M322">
            <v>201772864</v>
          </cell>
          <cell r="N322">
            <v>101432719</v>
          </cell>
          <cell r="O322">
            <v>0</v>
          </cell>
          <cell r="P322">
            <v>4756274.6900000004</v>
          </cell>
          <cell r="Q322">
            <v>106188993.69</v>
          </cell>
          <cell r="R322">
            <v>360349637.93000001</v>
          </cell>
          <cell r="S322">
            <v>0.14538041592309475</v>
          </cell>
          <cell r="T322">
            <v>0.55993635836313937</v>
          </cell>
          <cell r="U322">
            <v>0.29468322571376587</v>
          </cell>
          <cell r="V322">
            <v>3.2035575875126066</v>
          </cell>
          <cell r="W322">
            <v>0.15021779975595123</v>
          </cell>
          <cell r="X322">
            <v>0</v>
          </cell>
          <cell r="Y322">
            <v>3.3537753872685574</v>
          </cell>
          <cell r="Z322">
            <v>6.3726083239605282</v>
          </cell>
          <cell r="AA322">
            <v>1.6545674071972278</v>
          </cell>
          <cell r="AC322">
            <v>11.380951118426314</v>
          </cell>
        </row>
        <row r="323">
          <cell r="A323" t="str">
            <v>1301</v>
          </cell>
          <cell r="B323" t="str">
            <v>Allenhurst Borough</v>
          </cell>
          <cell r="C323" t="str">
            <v>Monmouth</v>
          </cell>
          <cell r="D323">
            <v>925246300</v>
          </cell>
          <cell r="E323">
            <v>1901789.4400000002</v>
          </cell>
          <cell r="F323">
            <v>137580.14000000001</v>
          </cell>
          <cell r="G323">
            <v>0</v>
          </cell>
          <cell r="H323">
            <v>269444.44</v>
          </cell>
          <cell r="I323">
            <v>2308814.02</v>
          </cell>
          <cell r="J323">
            <v>408629</v>
          </cell>
          <cell r="K323">
            <v>0</v>
          </cell>
          <cell r="L323">
            <v>0</v>
          </cell>
          <cell r="M323">
            <v>408629</v>
          </cell>
          <cell r="N323">
            <v>3053118.69</v>
          </cell>
          <cell r="O323">
            <v>0</v>
          </cell>
          <cell r="P323">
            <v>0</v>
          </cell>
          <cell r="Q323">
            <v>3053118.69</v>
          </cell>
          <cell r="R323">
            <v>5770561.71</v>
          </cell>
          <cell r="S323">
            <v>0.40010212801276845</v>
          </cell>
          <cell r="T323">
            <v>7.0812690433909253E-2</v>
          </cell>
          <cell r="U323">
            <v>0.52908518155332229</v>
          </cell>
          <cell r="V323">
            <v>0.32997902180208666</v>
          </cell>
          <cell r="W323">
            <v>0</v>
          </cell>
          <cell r="X323">
            <v>0</v>
          </cell>
          <cell r="Y323">
            <v>0.32997902180208666</v>
          </cell>
          <cell r="Z323">
            <v>4.4164348455108658E-2</v>
          </cell>
          <cell r="AA323">
            <v>0.2495350719046377</v>
          </cell>
          <cell r="AC323">
            <v>0.62367844216183299</v>
          </cell>
        </row>
        <row r="324">
          <cell r="A324" t="str">
            <v>1302</v>
          </cell>
          <cell r="B324" t="str">
            <v>Allentown Borough</v>
          </cell>
          <cell r="C324" t="str">
            <v>Monmouth</v>
          </cell>
          <cell r="D324">
            <v>193121000</v>
          </cell>
          <cell r="E324">
            <v>386514.44</v>
          </cell>
          <cell r="F324">
            <v>27961.56</v>
          </cell>
          <cell r="G324">
            <v>7698.48</v>
          </cell>
          <cell r="H324">
            <v>54759.51</v>
          </cell>
          <cell r="I324">
            <v>476933.99</v>
          </cell>
          <cell r="J324">
            <v>0</v>
          </cell>
          <cell r="K324">
            <v>3194915</v>
          </cell>
          <cell r="L324">
            <v>0</v>
          </cell>
          <cell r="M324">
            <v>3194915</v>
          </cell>
          <cell r="N324">
            <v>1798985.59</v>
          </cell>
          <cell r="O324">
            <v>86904.45</v>
          </cell>
          <cell r="P324">
            <v>0</v>
          </cell>
          <cell r="Q324">
            <v>1885890.04</v>
          </cell>
          <cell r="R324">
            <v>5557739.0300000003</v>
          </cell>
          <cell r="S324">
            <v>8.5814390964665352E-2</v>
          </cell>
          <cell r="T324">
            <v>0.5748587659035872</v>
          </cell>
          <cell r="U324">
            <v>0.33932684313174738</v>
          </cell>
          <cell r="V324">
            <v>0.93153286799467705</v>
          </cell>
          <cell r="W324">
            <v>0</v>
          </cell>
          <cell r="X324">
            <v>4.4999999999999998E-2</v>
          </cell>
          <cell r="Y324">
            <v>0.97653286799467698</v>
          </cell>
          <cell r="Z324">
            <v>1.6543591841384417</v>
          </cell>
          <cell r="AA324">
            <v>0.24696122638138782</v>
          </cell>
          <cell r="AC324">
            <v>2.8778532785145066</v>
          </cell>
        </row>
        <row r="325">
          <cell r="A325" t="str">
            <v>1303</v>
          </cell>
          <cell r="B325" t="str">
            <v>Asbury Park City</v>
          </cell>
          <cell r="C325" t="str">
            <v>Monmouth</v>
          </cell>
          <cell r="D325">
            <v>2679737380</v>
          </cell>
          <cell r="E325">
            <v>4905784.01</v>
          </cell>
          <cell r="F325">
            <v>0</v>
          </cell>
          <cell r="G325">
            <v>97712.15</v>
          </cell>
          <cell r="H325">
            <v>695030.52</v>
          </cell>
          <cell r="I325">
            <v>5698526.6799999997</v>
          </cell>
          <cell r="J325">
            <v>18811942</v>
          </cell>
          <cell r="K325">
            <v>0</v>
          </cell>
          <cell r="L325">
            <v>0</v>
          </cell>
          <cell r="M325">
            <v>18811942</v>
          </cell>
          <cell r="N325">
            <v>16066219.289999999</v>
          </cell>
          <cell r="O325">
            <v>0</v>
          </cell>
          <cell r="P325">
            <v>827707.12</v>
          </cell>
          <cell r="Q325">
            <v>16893926.41</v>
          </cell>
          <cell r="R325">
            <v>41404395.089999996</v>
          </cell>
          <cell r="S325">
            <v>0.13763096085845991</v>
          </cell>
          <cell r="T325">
            <v>0.45434650015074046</v>
          </cell>
          <cell r="U325">
            <v>0.40802253899079971</v>
          </cell>
          <cell r="V325">
            <v>0.59954454529421086</v>
          </cell>
          <cell r="W325">
            <v>3.0887620786183161E-2</v>
          </cell>
          <cell r="X325">
            <v>0</v>
          </cell>
          <cell r="Y325">
            <v>0.63043216608039399</v>
          </cell>
          <cell r="Z325">
            <v>0.70200692576822588</v>
          </cell>
          <cell r="AA325">
            <v>0.21265243088858204</v>
          </cell>
          <cell r="AC325">
            <v>1.5450915227372017</v>
          </cell>
        </row>
        <row r="326">
          <cell r="A326" t="str">
            <v>1304</v>
          </cell>
          <cell r="B326" t="str">
            <v>Atlantic Highlands Borough</v>
          </cell>
          <cell r="C326" t="str">
            <v>Monmouth</v>
          </cell>
          <cell r="D326">
            <v>1093866100</v>
          </cell>
          <cell r="E326">
            <v>2112408.0300000003</v>
          </cell>
          <cell r="F326">
            <v>152817.62</v>
          </cell>
          <cell r="G326">
            <v>42074.33</v>
          </cell>
          <cell r="H326">
            <v>299275.83</v>
          </cell>
          <cell r="I326">
            <v>2606575.8100000005</v>
          </cell>
          <cell r="J326">
            <v>5788728</v>
          </cell>
          <cell r="K326">
            <v>4341634</v>
          </cell>
          <cell r="L326">
            <v>0</v>
          </cell>
          <cell r="M326">
            <v>10130362</v>
          </cell>
          <cell r="N326">
            <v>5829388.79</v>
          </cell>
          <cell r="O326">
            <v>109446.2</v>
          </cell>
          <cell r="P326">
            <v>0</v>
          </cell>
          <cell r="Q326">
            <v>5938834.9900000002</v>
          </cell>
          <cell r="R326">
            <v>18675772.800000001</v>
          </cell>
          <cell r="S326">
            <v>0.13956990363472405</v>
          </cell>
          <cell r="T326">
            <v>0.54243334979958635</v>
          </cell>
          <cell r="U326">
            <v>0.31799674656568966</v>
          </cell>
          <cell r="V326">
            <v>0.53291612108648401</v>
          </cell>
          <cell r="W326">
            <v>0</v>
          </cell>
          <cell r="X326">
            <v>1.000544765031113E-2</v>
          </cell>
          <cell r="Y326">
            <v>0.54292156873679509</v>
          </cell>
          <cell r="Z326">
            <v>0.92610622086195005</v>
          </cell>
          <cell r="AA326">
            <v>0.23829020846335766</v>
          </cell>
          <cell r="AC326">
            <v>1.7073179980621029</v>
          </cell>
        </row>
        <row r="327">
          <cell r="A327" t="str">
            <v>1305</v>
          </cell>
          <cell r="B327" t="str">
            <v>Avon-by-the-Sea Borough</v>
          </cell>
          <cell r="C327" t="str">
            <v>Monmouth</v>
          </cell>
          <cell r="D327">
            <v>1382869400</v>
          </cell>
          <cell r="E327">
            <v>2851350.22</v>
          </cell>
          <cell r="F327">
            <v>0</v>
          </cell>
          <cell r="G327">
            <v>56792.37</v>
          </cell>
          <cell r="H327">
            <v>403965.61</v>
          </cell>
          <cell r="I327">
            <v>3312108.2</v>
          </cell>
          <cell r="J327">
            <v>4352759</v>
          </cell>
          <cell r="K327">
            <v>0</v>
          </cell>
          <cell r="L327">
            <v>0</v>
          </cell>
          <cell r="M327">
            <v>4352759</v>
          </cell>
          <cell r="N327">
            <v>3642813.42</v>
          </cell>
          <cell r="O327">
            <v>0</v>
          </cell>
          <cell r="P327">
            <v>485691.1</v>
          </cell>
          <cell r="Q327">
            <v>4128504.52</v>
          </cell>
          <cell r="R327">
            <v>11793371.719999999</v>
          </cell>
          <cell r="S327">
            <v>0.28084489140481367</v>
          </cell>
          <cell r="T327">
            <v>0.36908520339592926</v>
          </cell>
          <cell r="U327">
            <v>0.35006990519925718</v>
          </cell>
          <cell r="V327">
            <v>0.26342425539244702</v>
          </cell>
          <cell r="W327">
            <v>3.5121978980806143E-2</v>
          </cell>
          <cell r="X327">
            <v>0</v>
          </cell>
          <cell r="Y327">
            <v>0.29854623437325317</v>
          </cell>
          <cell r="Z327">
            <v>0.31476284022193274</v>
          </cell>
          <cell r="AA327">
            <v>0.23950983368349896</v>
          </cell>
          <cell r="AC327">
            <v>0.8528189082786849</v>
          </cell>
        </row>
        <row r="328">
          <cell r="A328" t="str">
            <v>1306</v>
          </cell>
          <cell r="B328" t="str">
            <v>Belmar Borough</v>
          </cell>
          <cell r="C328" t="str">
            <v>Monmouth</v>
          </cell>
          <cell r="D328">
            <v>1764770000</v>
          </cell>
          <cell r="E328">
            <v>4624837.9499999993</v>
          </cell>
          <cell r="F328">
            <v>0</v>
          </cell>
          <cell r="G328">
            <v>92116.19</v>
          </cell>
          <cell r="H328">
            <v>655224.84</v>
          </cell>
          <cell r="I328">
            <v>5372178.9799999995</v>
          </cell>
          <cell r="J328">
            <v>9870303</v>
          </cell>
          <cell r="K328">
            <v>0</v>
          </cell>
          <cell r="L328">
            <v>0</v>
          </cell>
          <cell r="M328">
            <v>9870303</v>
          </cell>
          <cell r="N328">
            <v>8777377.0099999998</v>
          </cell>
          <cell r="O328">
            <v>0</v>
          </cell>
          <cell r="P328">
            <v>786808.2</v>
          </cell>
          <cell r="Q328">
            <v>9564185.209999999</v>
          </cell>
          <cell r="R328">
            <v>24806667.190000001</v>
          </cell>
          <cell r="S328">
            <v>0.21656190002684514</v>
          </cell>
          <cell r="T328">
            <v>0.39788912087226658</v>
          </cell>
          <cell r="U328">
            <v>0.3855489791008882</v>
          </cell>
          <cell r="V328">
            <v>0.49736662624591305</v>
          </cell>
          <cell r="W328">
            <v>4.4584178108195399E-2</v>
          </cell>
          <cell r="X328">
            <v>0</v>
          </cell>
          <cell r="Y328">
            <v>0.54195080435410836</v>
          </cell>
          <cell r="Z328">
            <v>0.55929684888115727</v>
          </cell>
          <cell r="AA328">
            <v>0.30441241521558049</v>
          </cell>
          <cell r="AC328">
            <v>1.4056600684508462</v>
          </cell>
        </row>
        <row r="329">
          <cell r="A329" t="str">
            <v>1307</v>
          </cell>
          <cell r="B329" t="str">
            <v>Bradley Beach Borough</v>
          </cell>
          <cell r="C329" t="str">
            <v>Monmouth</v>
          </cell>
          <cell r="D329">
            <v>2096149400</v>
          </cell>
          <cell r="E329">
            <v>3761384.98</v>
          </cell>
          <cell r="F329">
            <v>0</v>
          </cell>
          <cell r="G329">
            <v>74918.13</v>
          </cell>
          <cell r="H329">
            <v>532896.15</v>
          </cell>
          <cell r="I329">
            <v>4369199.26</v>
          </cell>
          <cell r="J329">
            <v>6706612</v>
          </cell>
          <cell r="K329">
            <v>0</v>
          </cell>
          <cell r="L329">
            <v>0</v>
          </cell>
          <cell r="M329">
            <v>6706612</v>
          </cell>
          <cell r="N329">
            <v>8060314.8600000003</v>
          </cell>
          <cell r="O329">
            <v>0</v>
          </cell>
          <cell r="P329">
            <v>634163.16</v>
          </cell>
          <cell r="Q329">
            <v>8694478.0199999996</v>
          </cell>
          <cell r="R329">
            <v>19770289.280000001</v>
          </cell>
          <cell r="S329">
            <v>0.22099824631397602</v>
          </cell>
          <cell r="T329">
            <v>0.33922680164242897</v>
          </cell>
          <cell r="U329">
            <v>0.43977495204359496</v>
          </cell>
          <cell r="V329">
            <v>0.38452959793800962</v>
          </cell>
          <cell r="W329">
            <v>3.0253719510641753E-2</v>
          </cell>
          <cell r="X329">
            <v>0</v>
          </cell>
          <cell r="Y329">
            <v>0.41478331744865132</v>
          </cell>
          <cell r="Z329">
            <v>0.3199491410297377</v>
          </cell>
          <cell r="AA329">
            <v>0.20843930590061949</v>
          </cell>
          <cell r="AC329">
            <v>0.94317176437900851</v>
          </cell>
        </row>
        <row r="330">
          <cell r="A330" t="str">
            <v>1308</v>
          </cell>
          <cell r="B330" t="str">
            <v>Brielle Borough</v>
          </cell>
          <cell r="C330" t="str">
            <v>Monmouth</v>
          </cell>
          <cell r="D330">
            <v>2242307800</v>
          </cell>
          <cell r="E330">
            <v>4172261.0300000003</v>
          </cell>
          <cell r="F330">
            <v>301833.25</v>
          </cell>
          <cell r="G330">
            <v>0</v>
          </cell>
          <cell r="H330">
            <v>591105.92000000004</v>
          </cell>
          <cell r="I330">
            <v>5065200.2</v>
          </cell>
          <cell r="J330">
            <v>14616690</v>
          </cell>
          <cell r="K330">
            <v>0</v>
          </cell>
          <cell r="L330">
            <v>0</v>
          </cell>
          <cell r="M330">
            <v>14616690</v>
          </cell>
          <cell r="N330">
            <v>9110572.3599999994</v>
          </cell>
          <cell r="O330">
            <v>0</v>
          </cell>
          <cell r="P330">
            <v>0</v>
          </cell>
          <cell r="Q330">
            <v>9110572.3599999994</v>
          </cell>
          <cell r="R330">
            <v>28792462.560000002</v>
          </cell>
          <cell r="S330">
            <v>0.17592104841483208</v>
          </cell>
          <cell r="T330">
            <v>0.50765682058422723</v>
          </cell>
          <cell r="U330">
            <v>0.31642213100094063</v>
          </cell>
          <cell r="V330">
            <v>0.40630337904546371</v>
          </cell>
          <cell r="W330">
            <v>0</v>
          </cell>
          <cell r="X330">
            <v>0</v>
          </cell>
          <cell r="Y330">
            <v>0.40630337904546371</v>
          </cell>
          <cell r="Z330">
            <v>0.65185921397588675</v>
          </cell>
          <cell r="AA330">
            <v>0.22589227937395573</v>
          </cell>
          <cell r="AC330">
            <v>1.2840548723953065</v>
          </cell>
        </row>
        <row r="331">
          <cell r="A331" t="str">
            <v>1309</v>
          </cell>
          <cell r="B331" t="str">
            <v>Colts Neck Township</v>
          </cell>
          <cell r="C331" t="str">
            <v>Monmouth</v>
          </cell>
          <cell r="D331">
            <v>3694327513</v>
          </cell>
          <cell r="E331">
            <v>6932107.7400000002</v>
          </cell>
          <cell r="F331">
            <v>501486.83</v>
          </cell>
          <cell r="G331">
            <v>0</v>
          </cell>
          <cell r="H331">
            <v>982139.59</v>
          </cell>
          <cell r="I331">
            <v>8415734.1600000001</v>
          </cell>
          <cell r="J331">
            <v>26383981</v>
          </cell>
          <cell r="K331">
            <v>12085487</v>
          </cell>
          <cell r="L331">
            <v>0</v>
          </cell>
          <cell r="M331">
            <v>38469468</v>
          </cell>
          <cell r="N331">
            <v>10136371.060000001</v>
          </cell>
          <cell r="O331">
            <v>443922.38</v>
          </cell>
          <cell r="P331">
            <v>0</v>
          </cell>
          <cell r="Q331">
            <v>10580293.440000001</v>
          </cell>
          <cell r="R331">
            <v>57465495.600000001</v>
          </cell>
          <cell r="S331">
            <v>0.14644847437807532</v>
          </cell>
          <cell r="T331">
            <v>0.66943593887668484</v>
          </cell>
          <cell r="U331">
            <v>0.1841155867452399</v>
          </cell>
          <cell r="V331">
            <v>0.274376622655437</v>
          </cell>
          <cell r="W331">
            <v>0</v>
          </cell>
          <cell r="X331">
            <v>1.2016324444377977E-2</v>
          </cell>
          <cell r="Y331">
            <v>0.286392947099815</v>
          </cell>
          <cell r="Z331">
            <v>1.0413117912429115</v>
          </cell>
          <cell r="AA331">
            <v>0.22780151814872401</v>
          </cell>
          <cell r="AC331">
            <v>1.5555062564914504</v>
          </cell>
        </row>
        <row r="332">
          <cell r="A332" t="str">
            <v>1310</v>
          </cell>
          <cell r="B332" t="str">
            <v>Deal Borough</v>
          </cell>
          <cell r="C332" t="str">
            <v>Monmouth</v>
          </cell>
          <cell r="D332">
            <v>4296290300</v>
          </cell>
          <cell r="E332">
            <v>7577044.9900000002</v>
          </cell>
          <cell r="F332">
            <v>548142.30000000005</v>
          </cell>
          <cell r="G332">
            <v>0</v>
          </cell>
          <cell r="H332">
            <v>1073494.3799999999</v>
          </cell>
          <cell r="I332">
            <v>9198681.6699999999</v>
          </cell>
          <cell r="J332">
            <v>2172502</v>
          </cell>
          <cell r="K332">
            <v>0</v>
          </cell>
          <cell r="L332">
            <v>0</v>
          </cell>
          <cell r="M332">
            <v>2172502</v>
          </cell>
          <cell r="N332">
            <v>8386040.5700000003</v>
          </cell>
          <cell r="O332">
            <v>0</v>
          </cell>
          <cell r="P332">
            <v>0</v>
          </cell>
          <cell r="Q332">
            <v>8386040.5700000003</v>
          </cell>
          <cell r="R332">
            <v>19757224.240000002</v>
          </cell>
          <cell r="S332">
            <v>0.46558572997195474</v>
          </cell>
          <cell r="T332">
            <v>0.10995987966779283</v>
          </cell>
          <cell r="U332">
            <v>0.42445439036025234</v>
          </cell>
          <cell r="V332">
            <v>0.19519259604035602</v>
          </cell>
          <cell r="W332">
            <v>0</v>
          </cell>
          <cell r="X332">
            <v>0</v>
          </cell>
          <cell r="Y332">
            <v>0.19519259604035602</v>
          </cell>
          <cell r="Z332">
            <v>5.0566927472289289E-2</v>
          </cell>
          <cell r="AA332">
            <v>0.21410754459492645</v>
          </cell>
          <cell r="AC332">
            <v>0.45986706810757183</v>
          </cell>
        </row>
        <row r="333">
          <cell r="A333" t="str">
            <v>1311</v>
          </cell>
          <cell r="B333" t="str">
            <v>Eatontown Borough</v>
          </cell>
          <cell r="C333" t="str">
            <v>Monmouth</v>
          </cell>
          <cell r="D333">
            <v>2970187411</v>
          </cell>
          <cell r="E333">
            <v>6542328.8799999999</v>
          </cell>
          <cell r="F333">
            <v>473238.02</v>
          </cell>
          <cell r="G333">
            <v>130291.61</v>
          </cell>
          <cell r="H333">
            <v>927286.5</v>
          </cell>
          <cell r="I333">
            <v>8073145.0100000007</v>
          </cell>
          <cell r="J333">
            <v>18640456</v>
          </cell>
          <cell r="K333">
            <v>12102489</v>
          </cell>
          <cell r="L333">
            <v>0</v>
          </cell>
          <cell r="M333">
            <v>30742945</v>
          </cell>
          <cell r="N333">
            <v>19712869.75</v>
          </cell>
          <cell r="O333">
            <v>0</v>
          </cell>
          <cell r="P333">
            <v>0</v>
          </cell>
          <cell r="Q333">
            <v>19712869.75</v>
          </cell>
          <cell r="R333">
            <v>58528959.760000005</v>
          </cell>
          <cell r="S333">
            <v>0.13793419604763535</v>
          </cell>
          <cell r="T333">
            <v>0.52526040315875244</v>
          </cell>
          <cell r="U333">
            <v>0.33680540079361215</v>
          </cell>
          <cell r="V333">
            <v>0.6636911084126873</v>
          </cell>
          <cell r="W333">
            <v>0</v>
          </cell>
          <cell r="X333">
            <v>0</v>
          </cell>
          <cell r="Y333">
            <v>0.6636911084126873</v>
          </cell>
          <cell r="Z333">
            <v>1.0350506801740667</v>
          </cell>
          <cell r="AA333">
            <v>0.27180591299058604</v>
          </cell>
          <cell r="AC333">
            <v>1.9705477015773403</v>
          </cell>
        </row>
        <row r="334">
          <cell r="A334" t="str">
            <v>1312</v>
          </cell>
          <cell r="B334" t="str">
            <v>Englishtown Borough</v>
          </cell>
          <cell r="C334" t="str">
            <v>Monmouth</v>
          </cell>
          <cell r="D334">
            <v>357218400</v>
          </cell>
          <cell r="E334">
            <v>620108.11</v>
          </cell>
          <cell r="F334">
            <v>44860.39</v>
          </cell>
          <cell r="G334">
            <v>12351.13</v>
          </cell>
          <cell r="H334">
            <v>87853.94</v>
          </cell>
          <cell r="I334">
            <v>765173.57000000007</v>
          </cell>
          <cell r="J334">
            <v>2669445</v>
          </cell>
          <cell r="K334">
            <v>1061356</v>
          </cell>
          <cell r="L334">
            <v>0</v>
          </cell>
          <cell r="M334">
            <v>3730801</v>
          </cell>
          <cell r="N334">
            <v>1937462.07</v>
          </cell>
          <cell r="O334">
            <v>0</v>
          </cell>
          <cell r="P334">
            <v>0</v>
          </cell>
          <cell r="Q334">
            <v>1937462.07</v>
          </cell>
          <cell r="R334">
            <v>6433436.6400000006</v>
          </cell>
          <cell r="S334">
            <v>0.11893698699735698</v>
          </cell>
          <cell r="T334">
            <v>0.57990794170625415</v>
          </cell>
          <cell r="U334">
            <v>0.3011550712963888</v>
          </cell>
          <cell r="V334">
            <v>0.54237465651265448</v>
          </cell>
          <cell r="W334">
            <v>0</v>
          </cell>
          <cell r="X334">
            <v>0</v>
          </cell>
          <cell r="Y334">
            <v>0.54237465651265448</v>
          </cell>
          <cell r="Z334">
            <v>1.0444033677996429</v>
          </cell>
          <cell r="AA334">
            <v>0.21420329131982005</v>
          </cell>
          <cell r="AC334">
            <v>1.8009813156321177</v>
          </cell>
        </row>
        <row r="335">
          <cell r="A335" t="str">
            <v>1313</v>
          </cell>
          <cell r="B335" t="str">
            <v>Fair Haven Borough</v>
          </cell>
          <cell r="C335" t="str">
            <v>Monmouth</v>
          </cell>
          <cell r="D335">
            <v>2357990059</v>
          </cell>
          <cell r="E335">
            <v>4678046.08</v>
          </cell>
          <cell r="F335">
            <v>338416.27</v>
          </cell>
          <cell r="G335">
            <v>0</v>
          </cell>
          <cell r="H335">
            <v>662786.28</v>
          </cell>
          <cell r="I335">
            <v>5679248.6299999999</v>
          </cell>
          <cell r="J335">
            <v>16820704</v>
          </cell>
          <cell r="K335">
            <v>6529217</v>
          </cell>
          <cell r="L335">
            <v>0</v>
          </cell>
          <cell r="M335">
            <v>23349921</v>
          </cell>
          <cell r="N335">
            <v>8077883.4299999997</v>
          </cell>
          <cell r="O335">
            <v>0</v>
          </cell>
          <cell r="P335">
            <v>0</v>
          </cell>
          <cell r="Q335">
            <v>8077883.4299999997</v>
          </cell>
          <cell r="R335">
            <v>37107053.060000002</v>
          </cell>
          <cell r="S335">
            <v>0.15305038157616496</v>
          </cell>
          <cell r="T335">
            <v>0.6292582965897211</v>
          </cell>
          <cell r="U335">
            <v>0.21769132183411385</v>
          </cell>
          <cell r="V335">
            <v>0.34257495697101237</v>
          </cell>
          <cell r="W335">
            <v>0</v>
          </cell>
          <cell r="X335">
            <v>0</v>
          </cell>
          <cell r="Y335">
            <v>0.34257495697101237</v>
          </cell>
          <cell r="Z335">
            <v>0.99024679560788598</v>
          </cell>
          <cell r="AA335">
            <v>0.24085125415704731</v>
          </cell>
          <cell r="AC335">
            <v>1.5736730067359459</v>
          </cell>
        </row>
        <row r="336">
          <cell r="A336" t="str">
            <v>1314</v>
          </cell>
          <cell r="B336" t="str">
            <v>Farmingdale Borough</v>
          </cell>
          <cell r="C336" t="str">
            <v>Monmouth</v>
          </cell>
          <cell r="D336">
            <v>221170500</v>
          </cell>
          <cell r="E336">
            <v>402091.07</v>
          </cell>
          <cell r="F336">
            <v>29088.41</v>
          </cell>
          <cell r="G336">
            <v>8008.73</v>
          </cell>
          <cell r="H336">
            <v>56966.33</v>
          </cell>
          <cell r="I336">
            <v>496154.54</v>
          </cell>
          <cell r="J336">
            <v>2482754</v>
          </cell>
          <cell r="K336">
            <v>557658</v>
          </cell>
          <cell r="L336">
            <v>0</v>
          </cell>
          <cell r="M336">
            <v>3040412</v>
          </cell>
          <cell r="N336">
            <v>643848.41</v>
          </cell>
          <cell r="O336">
            <v>0</v>
          </cell>
          <cell r="P336">
            <v>0</v>
          </cell>
          <cell r="Q336">
            <v>643848.41</v>
          </cell>
          <cell r="R336">
            <v>4180414.95</v>
          </cell>
          <cell r="S336">
            <v>0.11868547642620979</v>
          </cell>
          <cell r="T336">
            <v>0.72729909264150916</v>
          </cell>
          <cell r="U336">
            <v>0.15401543093228101</v>
          </cell>
          <cell r="V336">
            <v>0.29110953314298249</v>
          </cell>
          <cell r="W336">
            <v>0</v>
          </cell>
          <cell r="X336">
            <v>0</v>
          </cell>
          <cell r="Y336">
            <v>0.29110953314298249</v>
          </cell>
          <cell r="Z336">
            <v>1.3746914710596576</v>
          </cell>
          <cell r="AA336">
            <v>0.22433124670785659</v>
          </cell>
          <cell r="AC336">
            <v>1.8901322509104967</v>
          </cell>
        </row>
        <row r="337">
          <cell r="A337" t="str">
            <v>1315</v>
          </cell>
          <cell r="B337" t="str">
            <v>Freehold Borough</v>
          </cell>
          <cell r="C337" t="str">
            <v>Monmouth</v>
          </cell>
          <cell r="D337">
            <v>1486388900</v>
          </cell>
          <cell r="E337">
            <v>2704967.42</v>
          </cell>
          <cell r="F337">
            <v>0</v>
          </cell>
          <cell r="G337">
            <v>0</v>
          </cell>
          <cell r="H337">
            <v>383397.17</v>
          </cell>
          <cell r="I337">
            <v>3088364.59</v>
          </cell>
          <cell r="J337">
            <v>10432184</v>
          </cell>
          <cell r="K337">
            <v>5033077</v>
          </cell>
          <cell r="L337">
            <v>0</v>
          </cell>
          <cell r="M337">
            <v>15465261</v>
          </cell>
          <cell r="N337">
            <v>12140948.130000001</v>
          </cell>
          <cell r="O337">
            <v>0</v>
          </cell>
          <cell r="P337">
            <v>463181.8</v>
          </cell>
          <cell r="Q337">
            <v>12604129.930000002</v>
          </cell>
          <cell r="R337">
            <v>31157755.520000003</v>
          </cell>
          <cell r="S337">
            <v>9.9120252356354563E-2</v>
          </cell>
          <cell r="T337">
            <v>0.49635349985569172</v>
          </cell>
          <cell r="U337">
            <v>0.40452624778795365</v>
          </cell>
          <cell r="V337">
            <v>0.81680831510515184</v>
          </cell>
          <cell r="W337">
            <v>3.1161548636430208E-2</v>
          </cell>
          <cell r="X337">
            <v>0</v>
          </cell>
          <cell r="Y337">
            <v>0.84796986374158201</v>
          </cell>
          <cell r="Z337">
            <v>1.040458590615148</v>
          </cell>
          <cell r="AA337">
            <v>0.20777634911024967</v>
          </cell>
          <cell r="AC337">
            <v>2.0962048034669798</v>
          </cell>
        </row>
        <row r="338">
          <cell r="A338" t="str">
            <v>1316</v>
          </cell>
          <cell r="B338" t="str">
            <v>Freehold Township</v>
          </cell>
          <cell r="C338" t="str">
            <v>Monmouth</v>
          </cell>
          <cell r="D338">
            <v>8504590200</v>
          </cell>
          <cell r="E338">
            <v>16347798.93</v>
          </cell>
          <cell r="F338">
            <v>1182648.71</v>
          </cell>
          <cell r="G338">
            <v>0</v>
          </cell>
          <cell r="H338">
            <v>2316063.89</v>
          </cell>
          <cell r="I338">
            <v>19846511.530000001</v>
          </cell>
          <cell r="J338">
            <v>76336321</v>
          </cell>
          <cell r="K338">
            <v>31276113</v>
          </cell>
          <cell r="L338">
            <v>0</v>
          </cell>
          <cell r="M338">
            <v>107612434</v>
          </cell>
          <cell r="N338">
            <v>24317072.23</v>
          </cell>
          <cell r="O338">
            <v>3405102</v>
          </cell>
          <cell r="P338">
            <v>0</v>
          </cell>
          <cell r="Q338">
            <v>27722174.23</v>
          </cell>
          <cell r="R338">
            <v>155181119.76000002</v>
          </cell>
          <cell r="S338">
            <v>0.12789256554337419</v>
          </cell>
          <cell r="T338">
            <v>0.6934634455946137</v>
          </cell>
          <cell r="U338">
            <v>0.17864398886201205</v>
          </cell>
          <cell r="V338">
            <v>0.28592879442915431</v>
          </cell>
          <cell r="W338">
            <v>0</v>
          </cell>
          <cell r="X338">
            <v>4.0038401850332542E-2</v>
          </cell>
          <cell r="Y338">
            <v>0.32596719627948684</v>
          </cell>
          <cell r="Z338">
            <v>1.2653453190490001</v>
          </cell>
          <cell r="AA338">
            <v>0.23336234978141571</v>
          </cell>
          <cell r="AC338">
            <v>1.824674865109903</v>
          </cell>
        </row>
        <row r="339">
          <cell r="A339" t="str">
            <v>1317</v>
          </cell>
          <cell r="B339" t="str">
            <v>Highlands Borough</v>
          </cell>
          <cell r="C339" t="str">
            <v>Monmouth</v>
          </cell>
          <cell r="D339">
            <v>1035633800</v>
          </cell>
          <cell r="E339">
            <v>1818966.1</v>
          </cell>
          <cell r="F339">
            <v>131588.76999999999</v>
          </cell>
          <cell r="G339">
            <v>36229.64</v>
          </cell>
          <cell r="H339">
            <v>257704.64</v>
          </cell>
          <cell r="I339">
            <v>2244489.15</v>
          </cell>
          <cell r="J339">
            <v>4439318</v>
          </cell>
          <cell r="K339">
            <v>4470750</v>
          </cell>
          <cell r="L339">
            <v>0</v>
          </cell>
          <cell r="M339">
            <v>8910068</v>
          </cell>
          <cell r="N339">
            <v>9558429.9100000001</v>
          </cell>
          <cell r="O339">
            <v>51835.54</v>
          </cell>
          <cell r="P339">
            <v>0</v>
          </cell>
          <cell r="Q339">
            <v>9610265.4499999993</v>
          </cell>
          <cell r="R339">
            <v>20764822.600000001</v>
          </cell>
          <cell r="S339">
            <v>0.10809093789224088</v>
          </cell>
          <cell r="T339">
            <v>0.42909434728327511</v>
          </cell>
          <cell r="U339">
            <v>0.46281471482448389</v>
          </cell>
          <cell r="V339">
            <v>0.92295461098314879</v>
          </cell>
          <cell r="W339">
            <v>0</v>
          </cell>
          <cell r="X339">
            <v>5.005199714416428E-3</v>
          </cell>
          <cell r="Y339">
            <v>0.92795981069756506</v>
          </cell>
          <cell r="Z339">
            <v>0.86034928562586499</v>
          </cell>
          <cell r="AA339">
            <v>0.21672613910438226</v>
          </cell>
          <cell r="AC339">
            <v>2.0050352354278123</v>
          </cell>
        </row>
        <row r="340">
          <cell r="A340" t="str">
            <v>1318</v>
          </cell>
          <cell r="B340" t="str">
            <v>Holmdel Township</v>
          </cell>
          <cell r="C340" t="str">
            <v>Monmouth</v>
          </cell>
          <cell r="D340">
            <v>5564899964</v>
          </cell>
          <cell r="E340">
            <v>9910542.1099999994</v>
          </cell>
          <cell r="F340">
            <v>716955.78</v>
          </cell>
          <cell r="G340">
            <v>197395.38</v>
          </cell>
          <cell r="H340">
            <v>1404085.35</v>
          </cell>
          <cell r="I340">
            <v>12228978.619999999</v>
          </cell>
          <cell r="J340">
            <v>61515723</v>
          </cell>
          <cell r="K340">
            <v>0</v>
          </cell>
          <cell r="L340">
            <v>0</v>
          </cell>
          <cell r="M340">
            <v>61515723</v>
          </cell>
          <cell r="N340">
            <v>14832276.48</v>
          </cell>
          <cell r="O340">
            <v>1947714.99</v>
          </cell>
          <cell r="P340">
            <v>0</v>
          </cell>
          <cell r="Q340">
            <v>16779991.469999999</v>
          </cell>
          <cell r="R340">
            <v>90524693.089999989</v>
          </cell>
          <cell r="S340">
            <v>0.13508997603385303</v>
          </cell>
          <cell r="T340">
            <v>0.67954633040115187</v>
          </cell>
          <cell r="U340">
            <v>0.18536369356499521</v>
          </cell>
          <cell r="V340">
            <v>0.26653267041549283</v>
          </cell>
          <cell r="W340">
            <v>0</v>
          </cell>
          <cell r="X340">
            <v>3.5000000046721415E-2</v>
          </cell>
          <cell r="Y340">
            <v>0.30153267046221421</v>
          </cell>
          <cell r="Z340">
            <v>1.1054236985022647</v>
          </cell>
          <cell r="AA340">
            <v>0.21975199373053816</v>
          </cell>
          <cell r="AC340">
            <v>1.626708362695017</v>
          </cell>
        </row>
        <row r="341">
          <cell r="A341" t="str">
            <v>1319</v>
          </cell>
          <cell r="B341" t="str">
            <v>Howell Township</v>
          </cell>
          <cell r="C341" t="str">
            <v>Monmouth</v>
          </cell>
          <cell r="D341">
            <v>9858596600</v>
          </cell>
          <cell r="E341">
            <v>18488709.91</v>
          </cell>
          <cell r="F341">
            <v>1337489.73</v>
          </cell>
          <cell r="G341">
            <v>368194.67</v>
          </cell>
          <cell r="H341">
            <v>2619594.9700000002</v>
          </cell>
          <cell r="I341">
            <v>22813989.280000001</v>
          </cell>
          <cell r="J341">
            <v>83486282</v>
          </cell>
          <cell r="K341">
            <v>35307062</v>
          </cell>
          <cell r="L341">
            <v>0</v>
          </cell>
          <cell r="M341">
            <v>118793344</v>
          </cell>
          <cell r="N341">
            <v>33165788</v>
          </cell>
          <cell r="O341">
            <v>1972699.76</v>
          </cell>
          <cell r="P341">
            <v>0</v>
          </cell>
          <cell r="Q341">
            <v>35138487.759999998</v>
          </cell>
          <cell r="R341">
            <v>176745821.03999996</v>
          </cell>
          <cell r="S341">
            <v>0.12907795582242867</v>
          </cell>
          <cell r="T341">
            <v>0.67211401831738626</v>
          </cell>
          <cell r="U341">
            <v>0.19880802586018531</v>
          </cell>
          <cell r="V341">
            <v>0.3364149010823711</v>
          </cell>
          <cell r="W341">
            <v>0</v>
          </cell>
          <cell r="X341">
            <v>2.000994502604965E-2</v>
          </cell>
          <cell r="Y341">
            <v>0.35642484610842073</v>
          </cell>
          <cell r="Z341">
            <v>1.2049721559760342</v>
          </cell>
          <cell r="AA341">
            <v>0.23141213912738859</v>
          </cell>
          <cell r="AC341">
            <v>1.792809141211843</v>
          </cell>
        </row>
        <row r="342">
          <cell r="A342" t="str">
            <v>1320</v>
          </cell>
          <cell r="B342" t="str">
            <v>Interlaken Borough</v>
          </cell>
          <cell r="C342" t="str">
            <v>Monmouth</v>
          </cell>
          <cell r="D342">
            <v>461414900</v>
          </cell>
          <cell r="E342">
            <v>862230.39</v>
          </cell>
          <cell r="F342">
            <v>62376.2</v>
          </cell>
          <cell r="G342">
            <v>0</v>
          </cell>
          <cell r="H342">
            <v>122156.66</v>
          </cell>
          <cell r="I342">
            <v>1046763.25</v>
          </cell>
          <cell r="J342">
            <v>917624</v>
          </cell>
          <cell r="K342">
            <v>0</v>
          </cell>
          <cell r="L342">
            <v>0</v>
          </cell>
          <cell r="M342">
            <v>917624</v>
          </cell>
          <cell r="N342">
            <v>2198538.4300000002</v>
          </cell>
          <cell r="O342">
            <v>0</v>
          </cell>
          <cell r="P342">
            <v>0</v>
          </cell>
          <cell r="Q342">
            <v>2198538.4300000002</v>
          </cell>
          <cell r="R342">
            <v>4162925.6800000006</v>
          </cell>
          <cell r="S342">
            <v>0.25144894011175328</v>
          </cell>
          <cell r="T342">
            <v>0.22042766807213332</v>
          </cell>
          <cell r="U342">
            <v>0.52812339181611323</v>
          </cell>
          <cell r="V342">
            <v>0.47647755414920495</v>
          </cell>
          <cell r="W342">
            <v>0</v>
          </cell>
          <cell r="X342">
            <v>0</v>
          </cell>
          <cell r="Y342">
            <v>0.47647755414920495</v>
          </cell>
          <cell r="Z342">
            <v>0.19887177462192923</v>
          </cell>
          <cell r="AA342">
            <v>0.2268594382192686</v>
          </cell>
          <cell r="AC342">
            <v>0.90220876699040298</v>
          </cell>
        </row>
        <row r="343">
          <cell r="A343" t="str">
            <v>1321</v>
          </cell>
          <cell r="B343" t="str">
            <v>Keansburg Borough</v>
          </cell>
          <cell r="C343" t="str">
            <v>Monmouth</v>
          </cell>
          <cell r="D343">
            <v>891918792</v>
          </cell>
          <cell r="E343">
            <v>1644829.09</v>
          </cell>
          <cell r="F343">
            <v>118993.04</v>
          </cell>
          <cell r="G343">
            <v>32760.15</v>
          </cell>
          <cell r="H343">
            <v>233052.69</v>
          </cell>
          <cell r="I343">
            <v>2029634.97</v>
          </cell>
          <cell r="J343">
            <v>8065490</v>
          </cell>
          <cell r="K343">
            <v>0</v>
          </cell>
          <cell r="L343">
            <v>0</v>
          </cell>
          <cell r="M343">
            <v>8065490</v>
          </cell>
          <cell r="N343">
            <v>12997881.380000001</v>
          </cell>
          <cell r="O343">
            <v>0</v>
          </cell>
          <cell r="P343">
            <v>0</v>
          </cell>
          <cell r="Q343">
            <v>12997881.380000001</v>
          </cell>
          <cell r="R343">
            <v>23093006.350000001</v>
          </cell>
          <cell r="S343">
            <v>8.7889594764693768E-2</v>
          </cell>
          <cell r="T343">
            <v>0.34926115195910817</v>
          </cell>
          <cell r="U343">
            <v>0.56284925327619806</v>
          </cell>
          <cell r="V343">
            <v>1.4572942622785328</v>
          </cell>
          <cell r="W343">
            <v>0</v>
          </cell>
          <cell r="X343">
            <v>0</v>
          </cell>
          <cell r="Y343">
            <v>1.4572942622785328</v>
          </cell>
          <cell r="Z343">
            <v>0.90428524125097698</v>
          </cell>
          <cell r="AA343">
            <v>0.22755826967708961</v>
          </cell>
          <cell r="AC343">
            <v>2.5891377732065997</v>
          </cell>
        </row>
        <row r="344">
          <cell r="A344" t="str">
            <v>1322</v>
          </cell>
          <cell r="B344" t="str">
            <v>Keyport Borough</v>
          </cell>
          <cell r="C344" t="str">
            <v>Monmouth</v>
          </cell>
          <cell r="D344">
            <v>1029850098</v>
          </cell>
          <cell r="E344">
            <v>2008228.86</v>
          </cell>
          <cell r="F344">
            <v>0</v>
          </cell>
          <cell r="G344">
            <v>39999.32</v>
          </cell>
          <cell r="H344">
            <v>284516.23</v>
          </cell>
          <cell r="I344">
            <v>2332744.41</v>
          </cell>
          <cell r="J344">
            <v>11598512</v>
          </cell>
          <cell r="K344">
            <v>0</v>
          </cell>
          <cell r="L344">
            <v>0</v>
          </cell>
          <cell r="M344">
            <v>11598512</v>
          </cell>
          <cell r="N344">
            <v>8103719.3799999999</v>
          </cell>
          <cell r="O344">
            <v>257462</v>
          </cell>
          <cell r="P344">
            <v>342540</v>
          </cell>
          <cell r="Q344">
            <v>8703721.379999999</v>
          </cell>
          <cell r="R344">
            <v>22634977.789999999</v>
          </cell>
          <cell r="S344">
            <v>0.10305927541181829</v>
          </cell>
          <cell r="T344">
            <v>0.51241543542066803</v>
          </cell>
          <cell r="U344">
            <v>0.38452528916751366</v>
          </cell>
          <cell r="V344">
            <v>0.78688339164482946</v>
          </cell>
          <cell r="W344">
            <v>3.3261151371954324E-2</v>
          </cell>
          <cell r="X344">
            <v>2.4999949070257797E-2</v>
          </cell>
          <cell r="Y344">
            <v>0.84514449208704157</v>
          </cell>
          <cell r="Z344">
            <v>1.1262330335768924</v>
          </cell>
          <cell r="AA344">
            <v>0.22651300558501286</v>
          </cell>
          <cell r="AC344">
            <v>2.1978905312489467</v>
          </cell>
        </row>
        <row r="345">
          <cell r="A345" t="str">
            <v>1323</v>
          </cell>
          <cell r="B345" t="str">
            <v>Little Silver Borough</v>
          </cell>
          <cell r="C345" t="str">
            <v>Monmouth</v>
          </cell>
          <cell r="D345">
            <v>2106317018</v>
          </cell>
          <cell r="E345">
            <v>3861791.56</v>
          </cell>
          <cell r="F345">
            <v>279364.17</v>
          </cell>
          <cell r="G345">
            <v>77022.64</v>
          </cell>
          <cell r="H345">
            <v>547204.23</v>
          </cell>
          <cell r="I345">
            <v>4765382.5999999996</v>
          </cell>
          <cell r="J345">
            <v>16450439</v>
          </cell>
          <cell r="K345">
            <v>7943387</v>
          </cell>
          <cell r="L345">
            <v>0</v>
          </cell>
          <cell r="M345">
            <v>24393826</v>
          </cell>
          <cell r="N345">
            <v>8535000</v>
          </cell>
          <cell r="O345">
            <v>210857</v>
          </cell>
          <cell r="P345">
            <v>0</v>
          </cell>
          <cell r="Q345">
            <v>8745857</v>
          </cell>
          <cell r="R345">
            <v>37905065.600000001</v>
          </cell>
          <cell r="S345">
            <v>0.1257188854462766</v>
          </cell>
          <cell r="T345">
            <v>0.64355055488942348</v>
          </cell>
          <cell r="U345">
            <v>0.23073055966429984</v>
          </cell>
          <cell r="V345">
            <v>0.40520965871054837</v>
          </cell>
          <cell r="W345">
            <v>0</v>
          </cell>
          <cell r="X345">
            <v>1.0010696310103116E-2</v>
          </cell>
          <cell r="Y345">
            <v>0.41522035502065152</v>
          </cell>
          <cell r="Z345">
            <v>1.1581269956771532</v>
          </cell>
          <cell r="AA345">
            <v>0.22624242026610258</v>
          </cell>
          <cell r="AC345">
            <v>1.7995897709639073</v>
          </cell>
        </row>
        <row r="346">
          <cell r="A346" t="str">
            <v>1324</v>
          </cell>
          <cell r="B346" t="str">
            <v>Loch Arbour Village</v>
          </cell>
          <cell r="C346" t="str">
            <v>Monmouth</v>
          </cell>
          <cell r="D346">
            <v>400366400</v>
          </cell>
          <cell r="E346">
            <v>401551.22000000003</v>
          </cell>
          <cell r="F346">
            <v>29049.360000000001</v>
          </cell>
          <cell r="G346">
            <v>0</v>
          </cell>
          <cell r="H346">
            <v>56889.85</v>
          </cell>
          <cell r="I346">
            <v>487490.43</v>
          </cell>
          <cell r="J346">
            <v>399972</v>
          </cell>
          <cell r="K346">
            <v>0</v>
          </cell>
          <cell r="L346">
            <v>0</v>
          </cell>
          <cell r="M346">
            <v>399972</v>
          </cell>
          <cell r="N346">
            <v>630400</v>
          </cell>
          <cell r="O346">
            <v>20018.32</v>
          </cell>
          <cell r="P346">
            <v>0</v>
          </cell>
          <cell r="Q346">
            <v>650418.31999999995</v>
          </cell>
          <cell r="R346">
            <v>1537880.75</v>
          </cell>
          <cell r="S346">
            <v>0.31698844660094744</v>
          </cell>
          <cell r="T346">
            <v>0.2600799834447502</v>
          </cell>
          <cell r="U346">
            <v>0.42293156995430237</v>
          </cell>
          <cell r="V346">
            <v>0.15745577051420898</v>
          </cell>
          <cell r="W346">
            <v>0</v>
          </cell>
          <cell r="X346">
            <v>5.0000000000000001E-3</v>
          </cell>
          <cell r="Y346">
            <v>0.16245577051420898</v>
          </cell>
          <cell r="Z346">
            <v>9.9901490234944781E-2</v>
          </cell>
          <cell r="AA346">
            <v>0.12176107435589001</v>
          </cell>
          <cell r="AC346">
            <v>0.38411833510504378</v>
          </cell>
        </row>
        <row r="347">
          <cell r="A347" t="str">
            <v>1325</v>
          </cell>
          <cell r="B347" t="str">
            <v>Long Branch City</v>
          </cell>
          <cell r="C347" t="str">
            <v>Monmouth</v>
          </cell>
          <cell r="D347">
            <v>7424782100</v>
          </cell>
          <cell r="E347">
            <v>14287293.279999999</v>
          </cell>
          <cell r="F347">
            <v>0</v>
          </cell>
          <cell r="G347">
            <v>0</v>
          </cell>
          <cell r="H347">
            <v>2024161.85</v>
          </cell>
          <cell r="I347">
            <v>16311455.129999999</v>
          </cell>
          <cell r="J347">
            <v>52520412</v>
          </cell>
          <cell r="K347">
            <v>0</v>
          </cell>
          <cell r="L347">
            <v>0</v>
          </cell>
          <cell r="M347">
            <v>52520412</v>
          </cell>
          <cell r="N347">
            <v>44036238.649999999</v>
          </cell>
          <cell r="O347">
            <v>0</v>
          </cell>
          <cell r="P347">
            <v>2422302.73</v>
          </cell>
          <cell r="Q347">
            <v>46458541.379999995</v>
          </cell>
          <cell r="R347">
            <v>115290408.50999999</v>
          </cell>
          <cell r="S347">
            <v>0.14148145835206391</v>
          </cell>
          <cell r="T347">
            <v>0.45554884121556838</v>
          </cell>
          <cell r="U347">
            <v>0.40296970043236774</v>
          </cell>
          <cell r="V347">
            <v>0.59309806074982319</v>
          </cell>
          <cell r="W347">
            <v>3.2624563217821569E-2</v>
          </cell>
          <cell r="X347">
            <v>0</v>
          </cell>
          <cell r="Y347">
            <v>0.62572262396764478</v>
          </cell>
          <cell r="Z347">
            <v>0.70736637510210565</v>
          </cell>
          <cell r="AA347">
            <v>0.21968934455328998</v>
          </cell>
          <cell r="AC347">
            <v>1.5527783436230405</v>
          </cell>
        </row>
        <row r="348">
          <cell r="A348" t="str">
            <v>1326</v>
          </cell>
          <cell r="B348" t="str">
            <v>Manalapan Township</v>
          </cell>
          <cell r="C348" t="str">
            <v>Monmouth</v>
          </cell>
          <cell r="D348">
            <v>9438589400</v>
          </cell>
          <cell r="E348">
            <v>17296202.239999998</v>
          </cell>
          <cell r="F348">
            <v>1251215.8600000001</v>
          </cell>
          <cell r="G348">
            <v>0</v>
          </cell>
          <cell r="H348">
            <v>2450806.7799999998</v>
          </cell>
          <cell r="I348">
            <v>20998224.879999999</v>
          </cell>
          <cell r="J348">
            <v>71763018</v>
          </cell>
          <cell r="K348">
            <v>31942162</v>
          </cell>
          <cell r="L348">
            <v>0</v>
          </cell>
          <cell r="M348">
            <v>103705180</v>
          </cell>
          <cell r="N348">
            <v>26880401.960000001</v>
          </cell>
          <cell r="O348">
            <v>1887717.88</v>
          </cell>
          <cell r="P348">
            <v>0</v>
          </cell>
          <cell r="Q348">
            <v>28768119.84</v>
          </cell>
          <cell r="R348">
            <v>153471524.72000003</v>
          </cell>
          <cell r="S348">
            <v>0.13682163462121102</v>
          </cell>
          <cell r="T348">
            <v>0.67572913078959851</v>
          </cell>
          <cell r="U348">
            <v>0.18744923458919027</v>
          </cell>
          <cell r="V348">
            <v>0.28479257673821473</v>
          </cell>
          <cell r="W348">
            <v>0</v>
          </cell>
          <cell r="X348">
            <v>1.9999999999999997E-2</v>
          </cell>
          <cell r="Y348">
            <v>0.30479257673821475</v>
          </cell>
          <cell r="Z348">
            <v>1.0987360039202467</v>
          </cell>
          <cell r="AA348">
            <v>0.22247206642975695</v>
          </cell>
          <cell r="AC348">
            <v>1.6260006470882189</v>
          </cell>
        </row>
        <row r="349">
          <cell r="A349" t="str">
            <v>1327</v>
          </cell>
          <cell r="B349" t="str">
            <v>Manasquan Borough</v>
          </cell>
          <cell r="C349" t="str">
            <v>Monmouth</v>
          </cell>
          <cell r="D349">
            <v>2059675300</v>
          </cell>
          <cell r="E349">
            <v>6002058.1500000004</v>
          </cell>
          <cell r="F349">
            <v>434205.99</v>
          </cell>
          <cell r="G349">
            <v>119547.26</v>
          </cell>
          <cell r="H349">
            <v>850342.79</v>
          </cell>
          <cell r="I349">
            <v>7406154.1900000004</v>
          </cell>
          <cell r="J349">
            <v>18654289</v>
          </cell>
          <cell r="K349">
            <v>0</v>
          </cell>
          <cell r="L349">
            <v>0</v>
          </cell>
          <cell r="M349">
            <v>18654289</v>
          </cell>
          <cell r="N349">
            <v>8129638.3700000001</v>
          </cell>
          <cell r="O349">
            <v>103070.46</v>
          </cell>
          <cell r="P349">
            <v>0</v>
          </cell>
          <cell r="Q349">
            <v>8232708.8300000001</v>
          </cell>
          <cell r="R349">
            <v>34293152.019999996</v>
          </cell>
          <cell r="S349">
            <v>0.21596598019571608</v>
          </cell>
          <cell r="T349">
            <v>0.54396542461657338</v>
          </cell>
          <cell r="U349">
            <v>0.24006859518771062</v>
          </cell>
          <cell r="V349">
            <v>0.39470485323584742</v>
          </cell>
          <cell r="W349">
            <v>0</v>
          </cell>
          <cell r="X349">
            <v>5.0042091585989308E-3</v>
          </cell>
          <cell r="Y349">
            <v>0.39970906239444637</v>
          </cell>
          <cell r="Z349">
            <v>0.90569076591829789</v>
          </cell>
          <cell r="AA349">
            <v>0.35957872534568924</v>
          </cell>
          <cell r="AC349">
            <v>1.6649785536584334</v>
          </cell>
        </row>
        <row r="350">
          <cell r="A350" t="str">
            <v>1328</v>
          </cell>
          <cell r="B350" t="str">
            <v>Marlboro Township</v>
          </cell>
          <cell r="C350" t="str">
            <v>Monmouth</v>
          </cell>
          <cell r="D350">
            <v>7350133070</v>
          </cell>
          <cell r="E350">
            <v>18566129.479999997</v>
          </cell>
          <cell r="F350">
            <v>1343121.48</v>
          </cell>
          <cell r="G350">
            <v>369792.3</v>
          </cell>
          <cell r="H350">
            <v>2630430.38</v>
          </cell>
          <cell r="I350">
            <v>22909473.639999997</v>
          </cell>
          <cell r="J350">
            <v>82934189</v>
          </cell>
          <cell r="K350">
            <v>35718578</v>
          </cell>
          <cell r="L350">
            <v>0</v>
          </cell>
          <cell r="M350">
            <v>118652767</v>
          </cell>
          <cell r="N350">
            <v>29869564.219999999</v>
          </cell>
          <cell r="O350">
            <v>735102.1</v>
          </cell>
          <cell r="P350">
            <v>0</v>
          </cell>
          <cell r="Q350">
            <v>30604666.32</v>
          </cell>
          <cell r="R350">
            <v>172166906.95999998</v>
          </cell>
          <cell r="S350">
            <v>0.13306548885914887</v>
          </cell>
          <cell r="T350">
            <v>0.68917290259252284</v>
          </cell>
          <cell r="U350">
            <v>0.17776160854832845</v>
          </cell>
          <cell r="V350">
            <v>0.40638127140737601</v>
          </cell>
          <cell r="W350">
            <v>0</v>
          </cell>
          <cell r="X350">
            <v>1.0001208046155823E-2</v>
          </cell>
          <cell r="Y350">
            <v>0.41638247945353185</v>
          </cell>
          <cell r="Z350">
            <v>1.614294134133275</v>
          </cell>
          <cell r="AA350">
            <v>0.31168787587678326</v>
          </cell>
          <cell r="AC350">
            <v>2.3423644894635895</v>
          </cell>
        </row>
        <row r="351">
          <cell r="A351" t="str">
            <v>1329</v>
          </cell>
          <cell r="B351" t="str">
            <v>Matawan Borough</v>
          </cell>
          <cell r="C351" t="str">
            <v>Monmouth</v>
          </cell>
          <cell r="D351">
            <v>1569818300</v>
          </cell>
          <cell r="E351">
            <v>2713029.31</v>
          </cell>
          <cell r="F351">
            <v>0</v>
          </cell>
          <cell r="G351">
            <v>54038</v>
          </cell>
          <cell r="H351">
            <v>384387.98</v>
          </cell>
          <cell r="I351">
            <v>3151455.29</v>
          </cell>
          <cell r="J351">
            <v>0</v>
          </cell>
          <cell r="K351">
            <v>20419946</v>
          </cell>
          <cell r="L351">
            <v>0</v>
          </cell>
          <cell r="M351">
            <v>20419946</v>
          </cell>
          <cell r="N351">
            <v>10087208.16</v>
          </cell>
          <cell r="O351">
            <v>0</v>
          </cell>
          <cell r="P351">
            <v>464792</v>
          </cell>
          <cell r="Q351">
            <v>10552000.16</v>
          </cell>
          <cell r="R351">
            <v>34123401.450000003</v>
          </cell>
          <cell r="S351">
            <v>9.2354664426339009E-2</v>
          </cell>
          <cell r="T351">
            <v>0.59841472808391438</v>
          </cell>
          <cell r="U351">
            <v>0.30923060748974657</v>
          </cell>
          <cell r="V351">
            <v>0.64257170145105325</v>
          </cell>
          <cell r="W351">
            <v>2.9608012596107458E-2</v>
          </cell>
          <cell r="X351">
            <v>0</v>
          </cell>
          <cell r="Y351">
            <v>0.6721797140471607</v>
          </cell>
          <cell r="Z351">
            <v>1.3007840461536218</v>
          </cell>
          <cell r="AA351">
            <v>0.20075286993405544</v>
          </cell>
          <cell r="AC351">
            <v>2.1737166301348383</v>
          </cell>
        </row>
        <row r="352">
          <cell r="A352" t="str">
            <v>1330</v>
          </cell>
          <cell r="B352" t="str">
            <v>Aberdeen Township</v>
          </cell>
          <cell r="C352" t="str">
            <v>Monmouth</v>
          </cell>
          <cell r="D352">
            <v>3076814300</v>
          </cell>
          <cell r="E352">
            <v>5584897.4199999999</v>
          </cell>
          <cell r="F352">
            <v>0</v>
          </cell>
          <cell r="G352">
            <v>111240.28</v>
          </cell>
          <cell r="H352">
            <v>791279.23</v>
          </cell>
          <cell r="I352">
            <v>6487416.9299999997</v>
          </cell>
          <cell r="J352">
            <v>0</v>
          </cell>
          <cell r="K352">
            <v>42051970</v>
          </cell>
          <cell r="L352">
            <v>0</v>
          </cell>
          <cell r="M352">
            <v>42051970</v>
          </cell>
          <cell r="N352">
            <v>11879176.84</v>
          </cell>
          <cell r="O352">
            <v>0</v>
          </cell>
          <cell r="P352">
            <v>950106.46</v>
          </cell>
          <cell r="Q352">
            <v>12829283.300000001</v>
          </cell>
          <cell r="R352">
            <v>61368670.229999997</v>
          </cell>
          <cell r="S352">
            <v>0.10571219656033273</v>
          </cell>
          <cell r="T352">
            <v>0.68523515080897013</v>
          </cell>
          <cell r="U352">
            <v>0.20905265263069725</v>
          </cell>
          <cell r="V352">
            <v>0.38608689643700628</v>
          </cell>
          <cell r="W352">
            <v>3.0879551619348623E-2</v>
          </cell>
          <cell r="X352">
            <v>0</v>
          </cell>
          <cell r="Y352">
            <v>0.41696644805635491</v>
          </cell>
          <cell r="Z352">
            <v>1.3667373425819036</v>
          </cell>
          <cell r="AA352">
            <v>0.21084850424674639</v>
          </cell>
          <cell r="AC352">
            <v>1.9945522948850047</v>
          </cell>
        </row>
        <row r="353">
          <cell r="A353" t="str">
            <v>1331</v>
          </cell>
          <cell r="B353" t="str">
            <v>Middletown Township</v>
          </cell>
          <cell r="C353" t="str">
            <v>Monmouth</v>
          </cell>
          <cell r="D353">
            <v>15071893790</v>
          </cell>
          <cell r="E353">
            <v>26995327.799999997</v>
          </cell>
          <cell r="F353">
            <v>0</v>
          </cell>
          <cell r="G353">
            <v>0</v>
          </cell>
          <cell r="H353">
            <v>3824685.61</v>
          </cell>
          <cell r="I353">
            <v>30820013.409999996</v>
          </cell>
          <cell r="J353">
            <v>161062781</v>
          </cell>
          <cell r="K353">
            <v>0</v>
          </cell>
          <cell r="L353">
            <v>0</v>
          </cell>
          <cell r="M353">
            <v>161062781</v>
          </cell>
          <cell r="N353">
            <v>60821983.149999999</v>
          </cell>
          <cell r="O353">
            <v>4524903.24</v>
          </cell>
          <cell r="P353">
            <v>4588444</v>
          </cell>
          <cell r="Q353">
            <v>69935330.390000001</v>
          </cell>
          <cell r="R353">
            <v>261818124.80000001</v>
          </cell>
          <cell r="S353">
            <v>0.1177153546323161</v>
          </cell>
          <cell r="T353">
            <v>0.61517047806768188</v>
          </cell>
          <cell r="U353">
            <v>0.26711416730000198</v>
          </cell>
          <cell r="V353">
            <v>0.40354572555676166</v>
          </cell>
          <cell r="W353">
            <v>3.0443712408883689E-2</v>
          </cell>
          <cell r="X353">
            <v>3.0022127962460916E-2</v>
          </cell>
          <cell r="Y353">
            <v>0.46401156592810622</v>
          </cell>
          <cell r="Z353">
            <v>1.0686300158700892</v>
          </cell>
          <cell r="AA353">
            <v>0.20448666796238085</v>
          </cell>
          <cell r="AC353">
            <v>1.7371282497605764</v>
          </cell>
        </row>
        <row r="354">
          <cell r="A354" t="str">
            <v>1332</v>
          </cell>
          <cell r="B354" t="str">
            <v>Millstone Township</v>
          </cell>
          <cell r="C354" t="str">
            <v>Monmouth</v>
          </cell>
          <cell r="D354">
            <v>1928964148</v>
          </cell>
          <cell r="E354">
            <v>4609083.24</v>
          </cell>
          <cell r="F354">
            <v>333430.32</v>
          </cell>
          <cell r="G354">
            <v>91801.1</v>
          </cell>
          <cell r="H354">
            <v>653006.31000000006</v>
          </cell>
          <cell r="I354">
            <v>5687320.9700000007</v>
          </cell>
          <cell r="J354">
            <v>34345717</v>
          </cell>
          <cell r="K354">
            <v>0</v>
          </cell>
          <cell r="L354">
            <v>0</v>
          </cell>
          <cell r="M354">
            <v>34345717</v>
          </cell>
          <cell r="N354">
            <v>4293015.3899999997</v>
          </cell>
          <cell r="O354">
            <v>1158146.1299999999</v>
          </cell>
          <cell r="P354">
            <v>0</v>
          </cell>
          <cell r="Q354">
            <v>5451161.5199999996</v>
          </cell>
          <cell r="R354">
            <v>45484199.490000002</v>
          </cell>
          <cell r="S354">
            <v>0.12503948698163622</v>
          </cell>
          <cell r="T354">
            <v>0.75511314665549145</v>
          </cell>
          <cell r="U354">
            <v>0.1198473663628723</v>
          </cell>
          <cell r="V354">
            <v>0.22255547851685628</v>
          </cell>
          <cell r="W354">
            <v>0</v>
          </cell>
          <cell r="X354">
            <v>6.0039795514125853E-2</v>
          </cell>
          <cell r="Y354">
            <v>0.28259527403098211</v>
          </cell>
          <cell r="Z354">
            <v>1.780526456938587</v>
          </cell>
          <cell r="AA354">
            <v>0.29483808581392051</v>
          </cell>
          <cell r="AC354">
            <v>2.3579598167834894</v>
          </cell>
        </row>
        <row r="355">
          <cell r="A355" t="str">
            <v>1333</v>
          </cell>
          <cell r="B355" t="str">
            <v>Monmouth Beach Borough</v>
          </cell>
          <cell r="C355" t="str">
            <v>Monmouth</v>
          </cell>
          <cell r="D355">
            <v>2068169200</v>
          </cell>
          <cell r="E355">
            <v>3957660</v>
          </cell>
          <cell r="F355">
            <v>286308.17</v>
          </cell>
          <cell r="G355">
            <v>0</v>
          </cell>
          <cell r="H355">
            <v>560703.54</v>
          </cell>
          <cell r="I355">
            <v>4804671.71</v>
          </cell>
          <cell r="J355">
            <v>5565850</v>
          </cell>
          <cell r="K355">
            <v>4607981</v>
          </cell>
          <cell r="L355">
            <v>0</v>
          </cell>
          <cell r="M355">
            <v>10173831</v>
          </cell>
          <cell r="N355">
            <v>6309785.2800000003</v>
          </cell>
          <cell r="O355">
            <v>0</v>
          </cell>
          <cell r="P355">
            <v>0</v>
          </cell>
          <cell r="Q355">
            <v>6309785.2800000003</v>
          </cell>
          <cell r="R355">
            <v>21288287.990000002</v>
          </cell>
          <cell r="S355">
            <v>0.22569554265035097</v>
          </cell>
          <cell r="T355">
            <v>0.47790742988722595</v>
          </cell>
          <cell r="U355">
            <v>0.29639702746242297</v>
          </cell>
          <cell r="V355">
            <v>0.30509038041955178</v>
          </cell>
          <cell r="W355">
            <v>0</v>
          </cell>
          <cell r="X355">
            <v>0</v>
          </cell>
          <cell r="Y355">
            <v>0.30509038041955178</v>
          </cell>
          <cell r="Z355">
            <v>0.49192450018112638</v>
          </cell>
          <cell r="AA355">
            <v>0.23231521434513192</v>
          </cell>
          <cell r="AC355">
            <v>1.0293300949458102</v>
          </cell>
        </row>
        <row r="356">
          <cell r="A356" t="str">
            <v>1334</v>
          </cell>
          <cell r="B356" t="str">
            <v>Neptune Township</v>
          </cell>
          <cell r="C356" t="str">
            <v>Monmouth</v>
          </cell>
          <cell r="D356">
            <v>5691748200</v>
          </cell>
          <cell r="E356">
            <v>10440069.330000002</v>
          </cell>
          <cell r="F356">
            <v>0</v>
          </cell>
          <cell r="G356">
            <v>207883.8</v>
          </cell>
          <cell r="H356">
            <v>1479993.21</v>
          </cell>
          <cell r="I356">
            <v>12127946.340000004</v>
          </cell>
          <cell r="J356">
            <v>51000000</v>
          </cell>
          <cell r="K356">
            <v>0</v>
          </cell>
          <cell r="L356">
            <v>0</v>
          </cell>
          <cell r="M356">
            <v>51000000</v>
          </cell>
          <cell r="N356">
            <v>33359000</v>
          </cell>
          <cell r="O356">
            <v>0</v>
          </cell>
          <cell r="P356">
            <v>1780745</v>
          </cell>
          <cell r="Q356">
            <v>35139745</v>
          </cell>
          <cell r="R356">
            <v>98267691.339999989</v>
          </cell>
          <cell r="S356">
            <v>0.12341743430236982</v>
          </cell>
          <cell r="T356">
            <v>0.51899051768239091</v>
          </cell>
          <cell r="U356">
            <v>0.35759204801523942</v>
          </cell>
          <cell r="V356">
            <v>0.58609409319969563</v>
          </cell>
          <cell r="W356">
            <v>3.1286433226262539E-2</v>
          </cell>
          <cell r="X356">
            <v>0</v>
          </cell>
          <cell r="Y356">
            <v>0.6173805264259582</v>
          </cell>
          <cell r="Z356">
            <v>0.89603401640290414</v>
          </cell>
          <cell r="AA356">
            <v>0.21307946019115892</v>
          </cell>
          <cell r="AC356">
            <v>1.7264940030200209</v>
          </cell>
        </row>
        <row r="357">
          <cell r="A357" t="str">
            <v>1335</v>
          </cell>
          <cell r="B357" t="str">
            <v>Neptune City Borough</v>
          </cell>
          <cell r="C357" t="str">
            <v>Monmouth</v>
          </cell>
          <cell r="D357">
            <v>829275900</v>
          </cell>
          <cell r="E357">
            <v>1634159.19</v>
          </cell>
          <cell r="F357">
            <v>118219.72</v>
          </cell>
          <cell r="G357">
            <v>32548.69</v>
          </cell>
          <cell r="H357">
            <v>231519.89</v>
          </cell>
          <cell r="I357">
            <v>2016447.4899999998</v>
          </cell>
          <cell r="J357">
            <v>7938246</v>
          </cell>
          <cell r="K357">
            <v>0</v>
          </cell>
          <cell r="L357">
            <v>0</v>
          </cell>
          <cell r="M357">
            <v>7938246</v>
          </cell>
          <cell r="N357">
            <v>6028497.1900000004</v>
          </cell>
          <cell r="O357">
            <v>0</v>
          </cell>
          <cell r="P357">
            <v>0</v>
          </cell>
          <cell r="Q357">
            <v>6028497.1900000004</v>
          </cell>
          <cell r="R357">
            <v>15983190.680000002</v>
          </cell>
          <cell r="S357">
            <v>0.12616051014915375</v>
          </cell>
          <cell r="T357">
            <v>0.49666215957325982</v>
          </cell>
          <cell r="U357">
            <v>0.37717733027758632</v>
          </cell>
          <cell r="V357">
            <v>0.7269591688363306</v>
          </cell>
          <cell r="W357">
            <v>0</v>
          </cell>
          <cell r="X357">
            <v>0</v>
          </cell>
          <cell r="Y357">
            <v>0.7269591688363306</v>
          </cell>
          <cell r="Z357">
            <v>0.95725029510685156</v>
          </cell>
          <cell r="AA357">
            <v>0.2431576137688313</v>
          </cell>
          <cell r="AC357">
            <v>1.927367077712014</v>
          </cell>
        </row>
        <row r="358">
          <cell r="A358" t="str">
            <v>1336</v>
          </cell>
          <cell r="B358" t="str">
            <v>Tinton Falls Borough</v>
          </cell>
          <cell r="C358" t="str">
            <v>Monmouth</v>
          </cell>
          <cell r="D358">
            <v>4803651668</v>
          </cell>
          <cell r="E358">
            <v>9066146.5600000005</v>
          </cell>
          <cell r="F358">
            <v>655856.82999999996</v>
          </cell>
          <cell r="G358">
            <v>0</v>
          </cell>
          <cell r="H358">
            <v>1284550.56</v>
          </cell>
          <cell r="I358">
            <v>11006553.950000001</v>
          </cell>
          <cell r="J358">
            <v>28106529</v>
          </cell>
          <cell r="K358">
            <v>13976260</v>
          </cell>
          <cell r="L358">
            <v>0</v>
          </cell>
          <cell r="M358">
            <v>42082789</v>
          </cell>
          <cell r="N358">
            <v>16923125.600000001</v>
          </cell>
          <cell r="O358">
            <v>1080821</v>
          </cell>
          <cell r="P358">
            <v>0</v>
          </cell>
          <cell r="Q358">
            <v>18003946.600000001</v>
          </cell>
          <cell r="R358">
            <v>71093289.549999997</v>
          </cell>
          <cell r="S358">
            <v>0.15481846486030271</v>
          </cell>
          <cell r="T358">
            <v>0.59193756916260176</v>
          </cell>
          <cell r="U358">
            <v>0.25324396597709553</v>
          </cell>
          <cell r="V358">
            <v>0.35229710165570649</v>
          </cell>
          <cell r="W358">
            <v>0</v>
          </cell>
          <cell r="X358">
            <v>2.2499986982819669E-2</v>
          </cell>
          <cell r="Y358">
            <v>0.37479708863852618</v>
          </cell>
          <cell r="Z358">
            <v>0.87605829707300908</v>
          </cell>
          <cell r="AA358">
            <v>0.22912889423938143</v>
          </cell>
          <cell r="AC358">
            <v>1.4799842799509166</v>
          </cell>
        </row>
        <row r="359">
          <cell r="A359" t="str">
            <v>1337</v>
          </cell>
          <cell r="B359" t="str">
            <v>Ocean Township</v>
          </cell>
          <cell r="C359" t="str">
            <v>Monmouth</v>
          </cell>
          <cell r="D359">
            <v>7797586098</v>
          </cell>
          <cell r="E359">
            <v>15343446.059999999</v>
          </cell>
          <cell r="F359">
            <v>1109928.9099999999</v>
          </cell>
          <cell r="G359">
            <v>305937.84000000003</v>
          </cell>
          <cell r="H359">
            <v>2174059.0299999998</v>
          </cell>
          <cell r="I359">
            <v>18933371.84</v>
          </cell>
          <cell r="J359">
            <v>71358083</v>
          </cell>
          <cell r="K359">
            <v>0</v>
          </cell>
          <cell r="L359">
            <v>0</v>
          </cell>
          <cell r="M359">
            <v>71358083</v>
          </cell>
          <cell r="N359">
            <v>25090904.390000001</v>
          </cell>
          <cell r="O359">
            <v>781259.04</v>
          </cell>
          <cell r="P359">
            <v>0</v>
          </cell>
          <cell r="Q359">
            <v>25872163.43</v>
          </cell>
          <cell r="R359">
            <v>116163618.27000001</v>
          </cell>
          <cell r="S359">
            <v>0.16298882663927544</v>
          </cell>
          <cell r="T359">
            <v>0.61428943125843283</v>
          </cell>
          <cell r="U359">
            <v>0.22272174210229168</v>
          </cell>
          <cell r="V359">
            <v>0.32177784348460814</v>
          </cell>
          <cell r="W359">
            <v>0</v>
          </cell>
          <cell r="X359">
            <v>1.0019242239600084E-2</v>
          </cell>
          <cell r="Y359">
            <v>0.33179708572420819</v>
          </cell>
          <cell r="Z359">
            <v>0.91513042758582186</v>
          </cell>
          <cell r="AA359">
            <v>0.24281068015210774</v>
          </cell>
          <cell r="AC359">
            <v>1.4897381934621379</v>
          </cell>
        </row>
        <row r="360">
          <cell r="A360" t="str">
            <v>1338</v>
          </cell>
          <cell r="B360" t="str">
            <v>Oceanport Borough</v>
          </cell>
          <cell r="C360" t="str">
            <v>Monmouth</v>
          </cell>
          <cell r="D360">
            <v>1739458299</v>
          </cell>
          <cell r="E360">
            <v>3390285.4099999997</v>
          </cell>
          <cell r="F360">
            <v>245213.63</v>
          </cell>
          <cell r="G360">
            <v>67469.56</v>
          </cell>
          <cell r="H360">
            <v>480944.99</v>
          </cell>
          <cell r="I360">
            <v>4183913.59</v>
          </cell>
          <cell r="J360">
            <v>11999842</v>
          </cell>
          <cell r="K360">
            <v>4546411</v>
          </cell>
          <cell r="L360">
            <v>0</v>
          </cell>
          <cell r="M360">
            <v>16546253</v>
          </cell>
          <cell r="N360">
            <v>7860783.21</v>
          </cell>
          <cell r="O360">
            <v>347891</v>
          </cell>
          <cell r="P360">
            <v>0</v>
          </cell>
          <cell r="Q360">
            <v>8208674.21</v>
          </cell>
          <cell r="R360">
            <v>28938840.799999997</v>
          </cell>
          <cell r="S360">
            <v>0.14457778799488058</v>
          </cell>
          <cell r="T360">
            <v>0.5717662678458082</v>
          </cell>
          <cell r="U360">
            <v>0.28365594415931134</v>
          </cell>
          <cell r="V360">
            <v>0.45190983966210041</v>
          </cell>
          <cell r="W360">
            <v>0</v>
          </cell>
          <cell r="X360">
            <v>1.999996206865089E-2</v>
          </cell>
          <cell r="Y360">
            <v>0.47190980173075137</v>
          </cell>
          <cell r="Z360">
            <v>0.95123021974785493</v>
          </cell>
          <cell r="AA360">
            <v>0.24052968630551802</v>
          </cell>
          <cell r="AC360">
            <v>1.6636697077841243</v>
          </cell>
        </row>
        <row r="361">
          <cell r="A361" t="str">
            <v>1339</v>
          </cell>
          <cell r="B361" t="str">
            <v>Hazlet Township</v>
          </cell>
          <cell r="C361" t="str">
            <v>Monmouth</v>
          </cell>
          <cell r="D361">
            <v>3433633039</v>
          </cell>
          <cell r="E361">
            <v>6406541.1200000001</v>
          </cell>
          <cell r="F361">
            <v>463456.16</v>
          </cell>
          <cell r="G361">
            <v>127594.07</v>
          </cell>
          <cell r="H361">
            <v>907863.8</v>
          </cell>
          <cell r="I361">
            <v>7905455.1500000004</v>
          </cell>
          <cell r="J361">
            <v>46192792</v>
          </cell>
          <cell r="K361">
            <v>0</v>
          </cell>
          <cell r="L361">
            <v>0</v>
          </cell>
          <cell r="M361">
            <v>46192792</v>
          </cell>
          <cell r="N361">
            <v>16633626.77</v>
          </cell>
          <cell r="O361">
            <v>344372.77</v>
          </cell>
          <cell r="P361">
            <v>0</v>
          </cell>
          <cell r="Q361">
            <v>16977999.539999999</v>
          </cell>
          <cell r="R361">
            <v>71076246.689999998</v>
          </cell>
          <cell r="S361">
            <v>0.11122499453973349</v>
          </cell>
          <cell r="T361">
            <v>0.64990477341143915</v>
          </cell>
          <cell r="U361">
            <v>0.2388702320488274</v>
          </cell>
          <cell r="V361">
            <v>0.484432278611937</v>
          </cell>
          <cell r="W361">
            <v>0</v>
          </cell>
          <cell r="X361">
            <v>1.0029399358887053E-2</v>
          </cell>
          <cell r="Y361">
            <v>0.49446167797082402</v>
          </cell>
          <cell r="Z361">
            <v>1.3453036907360676</v>
          </cell>
          <cell r="AA361">
            <v>0.23023587728240053</v>
          </cell>
          <cell r="AC361">
            <v>2.0700012459892925</v>
          </cell>
        </row>
        <row r="362">
          <cell r="A362" t="str">
            <v>1340</v>
          </cell>
          <cell r="B362" t="str">
            <v>Red Bank Borough</v>
          </cell>
          <cell r="C362" t="str">
            <v>Monmouth</v>
          </cell>
          <cell r="D362">
            <v>2904432313</v>
          </cell>
          <cell r="E362">
            <v>5612090.5</v>
          </cell>
          <cell r="F362">
            <v>0</v>
          </cell>
          <cell r="G362">
            <v>111781.2</v>
          </cell>
          <cell r="H362">
            <v>795159.2</v>
          </cell>
          <cell r="I362">
            <v>6519030.9000000004</v>
          </cell>
          <cell r="J362">
            <v>19579822</v>
          </cell>
          <cell r="K362">
            <v>13865341</v>
          </cell>
          <cell r="L362">
            <v>0</v>
          </cell>
          <cell r="M362">
            <v>33445163</v>
          </cell>
          <cell r="N362">
            <v>14574278.24</v>
          </cell>
          <cell r="O362">
            <v>0</v>
          </cell>
          <cell r="P362">
            <v>949912.17</v>
          </cell>
          <cell r="Q362">
            <v>15524190.41</v>
          </cell>
          <cell r="R362">
            <v>55488384.310000002</v>
          </cell>
          <cell r="S362">
            <v>0.11748460477024836</v>
          </cell>
          <cell r="T362">
            <v>0.60274169839132585</v>
          </cell>
          <cell r="U362">
            <v>0.27977369683842573</v>
          </cell>
          <cell r="V362">
            <v>0.501794384216383</v>
          </cell>
          <cell r="W362">
            <v>3.270560535180219E-2</v>
          </cell>
          <cell r="X362">
            <v>0</v>
          </cell>
          <cell r="Y362">
            <v>0.53449998956818523</v>
          </cell>
          <cell r="Z362">
            <v>1.1515215159362537</v>
          </cell>
          <cell r="AA362">
            <v>0.22445112150905894</v>
          </cell>
          <cell r="AC362">
            <v>1.910472627013498</v>
          </cell>
        </row>
        <row r="363">
          <cell r="A363" t="str">
            <v>1341</v>
          </cell>
          <cell r="B363" t="str">
            <v>Roosevelt Borough</v>
          </cell>
          <cell r="C363" t="str">
            <v>Monmouth</v>
          </cell>
          <cell r="D363">
            <v>105057904</v>
          </cell>
          <cell r="E363">
            <v>206266.49</v>
          </cell>
          <cell r="F363">
            <v>14920.35</v>
          </cell>
          <cell r="G363">
            <v>4108.1499999999996</v>
          </cell>
          <cell r="H363">
            <v>29182.48</v>
          </cell>
          <cell r="I363">
            <v>254477.47</v>
          </cell>
          <cell r="J363">
            <v>1908627</v>
          </cell>
          <cell r="K363">
            <v>0</v>
          </cell>
          <cell r="L363">
            <v>0</v>
          </cell>
          <cell r="M363">
            <v>1908627</v>
          </cell>
          <cell r="N363">
            <v>830772</v>
          </cell>
          <cell r="O363">
            <v>0</v>
          </cell>
          <cell r="P363">
            <v>0</v>
          </cell>
          <cell r="Q363">
            <v>830772</v>
          </cell>
          <cell r="R363">
            <v>2993876.4699999997</v>
          </cell>
          <cell r="S363">
            <v>8.4999321966012856E-2</v>
          </cell>
          <cell r="T363">
            <v>0.63751027109010949</v>
          </cell>
          <cell r="U363">
            <v>0.27749040694387772</v>
          </cell>
          <cell r="V363">
            <v>0.79077534232931213</v>
          </cell>
          <cell r="W363">
            <v>0</v>
          </cell>
          <cell r="X363">
            <v>0</v>
          </cell>
          <cell r="Y363">
            <v>0.79077534232931213</v>
          </cell>
          <cell r="Z363">
            <v>1.8167381294795295</v>
          </cell>
          <cell r="AA363">
            <v>0.24222591571977295</v>
          </cell>
          <cell r="AC363">
            <v>2.8497393875286146</v>
          </cell>
        </row>
        <row r="364">
          <cell r="A364" t="str">
            <v>1342</v>
          </cell>
          <cell r="B364" t="str">
            <v>Rumson Borough</v>
          </cell>
          <cell r="C364" t="str">
            <v>Monmouth</v>
          </cell>
          <cell r="D364">
            <v>5117483798</v>
          </cell>
          <cell r="E364">
            <v>9326313.8099999987</v>
          </cell>
          <cell r="F364">
            <v>674655.47</v>
          </cell>
          <cell r="G364">
            <v>0</v>
          </cell>
          <cell r="H364">
            <v>1321886.96</v>
          </cell>
          <cell r="I364">
            <v>11322856.239999998</v>
          </cell>
          <cell r="J364">
            <v>19321541</v>
          </cell>
          <cell r="K364">
            <v>15089072</v>
          </cell>
          <cell r="L364">
            <v>0</v>
          </cell>
          <cell r="M364">
            <v>34410613</v>
          </cell>
          <cell r="N364">
            <v>14045778.52</v>
          </cell>
          <cell r="O364">
            <v>0</v>
          </cell>
          <cell r="P364">
            <v>0</v>
          </cell>
          <cell r="Q364">
            <v>14045778.52</v>
          </cell>
          <cell r="R364">
            <v>59779247.75999999</v>
          </cell>
          <cell r="S364">
            <v>0.18941115293820152</v>
          </cell>
          <cell r="T364">
            <v>0.57562806976345271</v>
          </cell>
          <cell r="U364">
            <v>0.23496077729834589</v>
          </cell>
          <cell r="V364">
            <v>0.27446649709940124</v>
          </cell>
          <cell r="W364">
            <v>0</v>
          </cell>
          <cell r="X364">
            <v>0</v>
          </cell>
          <cell r="Y364">
            <v>0.27446649709940124</v>
          </cell>
          <cell r="Z364">
            <v>0.67241273950780756</v>
          </cell>
          <cell r="AA364">
            <v>0.22125827236473444</v>
          </cell>
          <cell r="AC364">
            <v>1.1681375089719432</v>
          </cell>
        </row>
        <row r="365">
          <cell r="A365" t="str">
            <v>1343</v>
          </cell>
          <cell r="B365" t="str">
            <v>Sea Bright Borough</v>
          </cell>
          <cell r="C365" t="str">
            <v>Monmouth</v>
          </cell>
          <cell r="D365">
            <v>1101134026</v>
          </cell>
          <cell r="E365">
            <v>2243372</v>
          </cell>
          <cell r="F365">
            <v>162289.32999999999</v>
          </cell>
          <cell r="G365">
            <v>0</v>
          </cell>
          <cell r="H365">
            <v>317863.61</v>
          </cell>
          <cell r="I365">
            <v>2723524.94</v>
          </cell>
          <cell r="J365">
            <v>889680</v>
          </cell>
          <cell r="K365">
            <v>2619625</v>
          </cell>
          <cell r="L365">
            <v>0</v>
          </cell>
          <cell r="M365">
            <v>3509305</v>
          </cell>
          <cell r="N365">
            <v>5035000</v>
          </cell>
          <cell r="O365">
            <v>0</v>
          </cell>
          <cell r="P365">
            <v>0</v>
          </cell>
          <cell r="Q365">
            <v>5035000</v>
          </cell>
          <cell r="R365">
            <v>11267829.939999999</v>
          </cell>
          <cell r="S365">
            <v>0.24170802670101357</v>
          </cell>
          <cell r="T365">
            <v>0.31144461876747143</v>
          </cell>
          <cell r="U365">
            <v>0.44684735453151508</v>
          </cell>
          <cell r="V365">
            <v>0.4572558726833858</v>
          </cell>
          <cell r="W365">
            <v>0</v>
          </cell>
          <cell r="X365">
            <v>0</v>
          </cell>
          <cell r="Y365">
            <v>0.4572558726833858</v>
          </cell>
          <cell r="Z365">
            <v>0.31869916986835534</v>
          </cell>
          <cell r="AA365">
            <v>0.24733818733161189</v>
          </cell>
          <cell r="AC365">
            <v>1.023293229883353</v>
          </cell>
        </row>
        <row r="366">
          <cell r="A366" t="str">
            <v>1344</v>
          </cell>
          <cell r="B366" t="str">
            <v>Sea Girt Borough</v>
          </cell>
          <cell r="C366" t="str">
            <v>Monmouth</v>
          </cell>
          <cell r="D366">
            <v>3669473600</v>
          </cell>
          <cell r="E366">
            <v>6106710.1400000006</v>
          </cell>
          <cell r="F366">
            <v>0</v>
          </cell>
          <cell r="G366">
            <v>0</v>
          </cell>
          <cell r="H366">
            <v>865277.32</v>
          </cell>
          <cell r="I366">
            <v>6971987.4600000009</v>
          </cell>
          <cell r="J366">
            <v>4941938</v>
          </cell>
          <cell r="K366">
            <v>0</v>
          </cell>
          <cell r="L366">
            <v>0</v>
          </cell>
          <cell r="M366">
            <v>4941938</v>
          </cell>
          <cell r="N366">
            <v>5410308.0499999998</v>
          </cell>
          <cell r="O366">
            <v>0</v>
          </cell>
          <cell r="P366">
            <v>1035171</v>
          </cell>
          <cell r="Q366">
            <v>6445479.0499999998</v>
          </cell>
          <cell r="R366">
            <v>18359404.510000002</v>
          </cell>
          <cell r="S366">
            <v>0.37975019593922549</v>
          </cell>
          <cell r="T366">
            <v>0.26917746691120753</v>
          </cell>
          <cell r="U366">
            <v>0.35107233714956693</v>
          </cell>
          <cell r="V366">
            <v>0.14744098581333301</v>
          </cell>
          <cell r="W366">
            <v>2.8210340578550559E-2</v>
          </cell>
          <cell r="X366">
            <v>0</v>
          </cell>
          <cell r="Y366">
            <v>0.17565132639188358</v>
          </cell>
          <cell r="Z366">
            <v>0.13467702833452733</v>
          </cell>
          <cell r="AA366">
            <v>0.18999966262190851</v>
          </cell>
          <cell r="AC366">
            <v>0.50032801734831944</v>
          </cell>
        </row>
        <row r="367">
          <cell r="A367" t="str">
            <v>1345</v>
          </cell>
          <cell r="B367" t="str">
            <v>Shrewsbury Borough</v>
          </cell>
          <cell r="C367" t="str">
            <v>Monmouth</v>
          </cell>
          <cell r="D367">
            <v>1493538941</v>
          </cell>
          <cell r="E367">
            <v>2912581.77</v>
          </cell>
          <cell r="F367">
            <v>210704.36</v>
          </cell>
          <cell r="G367">
            <v>58012.01</v>
          </cell>
          <cell r="H367">
            <v>412641.06</v>
          </cell>
          <cell r="I367">
            <v>3593939.1999999997</v>
          </cell>
          <cell r="J367">
            <v>10559382</v>
          </cell>
          <cell r="K367">
            <v>6109235</v>
          </cell>
          <cell r="L367">
            <v>0</v>
          </cell>
          <cell r="M367">
            <v>16668617</v>
          </cell>
          <cell r="N367">
            <v>7718699</v>
          </cell>
          <cell r="O367">
            <v>149340</v>
          </cell>
          <cell r="P367">
            <v>0</v>
          </cell>
          <cell r="Q367">
            <v>7868039</v>
          </cell>
          <cell r="R367">
            <v>28130595.199999999</v>
          </cell>
          <cell r="S367">
            <v>0.12775908843905301</v>
          </cell>
          <cell r="T367">
            <v>0.59254405679976518</v>
          </cell>
          <cell r="U367">
            <v>0.27969685476118189</v>
          </cell>
          <cell r="V367">
            <v>0.51680600941224475</v>
          </cell>
          <cell r="W367">
            <v>0</v>
          </cell>
          <cell r="X367">
            <v>9.9990697196023094E-3</v>
          </cell>
          <cell r="Y367">
            <v>0.52680507913184704</v>
          </cell>
          <cell r="Z367">
            <v>1.1160483695751191</v>
          </cell>
          <cell r="AA367">
            <v>0.24063244026256694</v>
          </cell>
          <cell r="AC367">
            <v>1.8834858889695332</v>
          </cell>
        </row>
        <row r="368">
          <cell r="A368" t="str">
            <v>1346</v>
          </cell>
          <cell r="B368" t="str">
            <v>Shrewsbury Township</v>
          </cell>
          <cell r="C368" t="str">
            <v>Monmouth</v>
          </cell>
          <cell r="D368">
            <v>94220134</v>
          </cell>
          <cell r="E368">
            <v>129330.35</v>
          </cell>
          <cell r="F368">
            <v>9356.1299999999992</v>
          </cell>
          <cell r="G368">
            <v>2575.96</v>
          </cell>
          <cell r="H368">
            <v>18322.900000000001</v>
          </cell>
          <cell r="I368">
            <v>159585.34</v>
          </cell>
          <cell r="J368">
            <v>407119</v>
          </cell>
          <cell r="K368">
            <v>230378</v>
          </cell>
          <cell r="L368">
            <v>0</v>
          </cell>
          <cell r="M368">
            <v>637497</v>
          </cell>
          <cell r="N368">
            <v>892662.48</v>
          </cell>
          <cell r="O368">
            <v>0</v>
          </cell>
          <cell r="P368">
            <v>0</v>
          </cell>
          <cell r="Q368">
            <v>892662.48</v>
          </cell>
          <cell r="R368">
            <v>1689744.8199999998</v>
          </cell>
          <cell r="S368">
            <v>9.4443455669241241E-2</v>
          </cell>
          <cell r="T368">
            <v>0.37727412592393689</v>
          </cell>
          <cell r="U368">
            <v>0.528282418406822</v>
          </cell>
          <cell r="V368">
            <v>0.94742221444940844</v>
          </cell>
          <cell r="W368">
            <v>0</v>
          </cell>
          <cell r="X368">
            <v>0</v>
          </cell>
          <cell r="Y368">
            <v>0.94742221444940844</v>
          </cell>
          <cell r="Z368">
            <v>0.67660379256094028</v>
          </cell>
          <cell r="AA368">
            <v>0.16937498730366907</v>
          </cell>
          <cell r="AC368">
            <v>1.7934009943140179</v>
          </cell>
        </row>
        <row r="369">
          <cell r="A369" t="str">
            <v>1347</v>
          </cell>
          <cell r="B369" t="str">
            <v>Lake Como Borough</v>
          </cell>
          <cell r="C369" t="str">
            <v>Monmouth</v>
          </cell>
          <cell r="D369">
            <v>669091800</v>
          </cell>
          <cell r="E369">
            <v>1106495.6200000001</v>
          </cell>
          <cell r="F369">
            <v>80047.05</v>
          </cell>
          <cell r="G369">
            <v>22038.5</v>
          </cell>
          <cell r="H369">
            <v>156762.99</v>
          </cell>
          <cell r="I369">
            <v>1365344.1600000001</v>
          </cell>
          <cell r="J369">
            <v>3265699</v>
          </cell>
          <cell r="K369">
            <v>0</v>
          </cell>
          <cell r="L369">
            <v>0</v>
          </cell>
          <cell r="M369">
            <v>3265699</v>
          </cell>
          <cell r="N369">
            <v>3030148.79</v>
          </cell>
          <cell r="O369">
            <v>0</v>
          </cell>
          <cell r="P369">
            <v>0</v>
          </cell>
          <cell r="Q369">
            <v>3030148.79</v>
          </cell>
          <cell r="R369">
            <v>7661191.9500000002</v>
          </cell>
          <cell r="S369">
            <v>0.17821563131569887</v>
          </cell>
          <cell r="T369">
            <v>0.42626513228140694</v>
          </cell>
          <cell r="U369">
            <v>0.39551923640289421</v>
          </cell>
          <cell r="V369">
            <v>0.45287489549266635</v>
          </cell>
          <cell r="W369">
            <v>0</v>
          </cell>
          <cell r="X369">
            <v>0</v>
          </cell>
          <cell r="Y369">
            <v>0.45287489549266635</v>
          </cell>
          <cell r="Z369">
            <v>0.48807936369867339</v>
          </cell>
          <cell r="AA369">
            <v>0.2040593174210176</v>
          </cell>
          <cell r="AC369">
            <v>1.1450135766123573</v>
          </cell>
        </row>
        <row r="370">
          <cell r="A370" t="str">
            <v>1348</v>
          </cell>
          <cell r="B370" t="str">
            <v>Spring Lake Borough</v>
          </cell>
          <cell r="C370" t="str">
            <v>Monmouth</v>
          </cell>
          <cell r="D370">
            <v>5890935000</v>
          </cell>
          <cell r="E370">
            <v>11803820.59</v>
          </cell>
          <cell r="F370">
            <v>0</v>
          </cell>
          <cell r="G370">
            <v>0</v>
          </cell>
          <cell r="H370">
            <v>1672309.13</v>
          </cell>
          <cell r="I370">
            <v>13476129.719999999</v>
          </cell>
          <cell r="J370">
            <v>6813278</v>
          </cell>
          <cell r="K370">
            <v>0</v>
          </cell>
          <cell r="L370">
            <v>0</v>
          </cell>
          <cell r="M370">
            <v>6813278</v>
          </cell>
          <cell r="N370">
            <v>7285881.3200000003</v>
          </cell>
          <cell r="O370">
            <v>0</v>
          </cell>
          <cell r="P370">
            <v>2019671.31</v>
          </cell>
          <cell r="Q370">
            <v>9305552.6300000008</v>
          </cell>
          <cell r="R370">
            <v>29594960.350000001</v>
          </cell>
          <cell r="S370">
            <v>0.45535218025727137</v>
          </cell>
          <cell r="T370">
            <v>0.23021750728583085</v>
          </cell>
          <cell r="U370">
            <v>0.31443031245689779</v>
          </cell>
          <cell r="V370">
            <v>0.12367954017486189</v>
          </cell>
          <cell r="W370">
            <v>3.4284393054752768E-2</v>
          </cell>
          <cell r="X370">
            <v>0</v>
          </cell>
          <cell r="Y370">
            <v>0.15796393322961466</v>
          </cell>
          <cell r="Z370">
            <v>0.11565698823701161</v>
          </cell>
          <cell r="AA370">
            <v>0.22876045517392396</v>
          </cell>
          <cell r="AC370">
            <v>0.50238137664055027</v>
          </cell>
        </row>
        <row r="371">
          <cell r="A371" t="str">
            <v>1349</v>
          </cell>
          <cell r="B371" t="str">
            <v>Spring Lake Heights Borough</v>
          </cell>
          <cell r="C371" t="str">
            <v>Monmouth</v>
          </cell>
          <cell r="D371">
            <v>1810192600</v>
          </cell>
          <cell r="E371">
            <v>3250512.4699999997</v>
          </cell>
          <cell r="F371">
            <v>235151.34</v>
          </cell>
          <cell r="G371">
            <v>0</v>
          </cell>
          <cell r="H371">
            <v>460517.01</v>
          </cell>
          <cell r="I371">
            <v>3946180.8199999994</v>
          </cell>
          <cell r="J371">
            <v>9807630</v>
          </cell>
          <cell r="K371">
            <v>0</v>
          </cell>
          <cell r="L371">
            <v>0</v>
          </cell>
          <cell r="M371">
            <v>9807630</v>
          </cell>
          <cell r="N371">
            <v>6322205.6600000001</v>
          </cell>
          <cell r="O371">
            <v>181312.67</v>
          </cell>
          <cell r="P371">
            <v>0</v>
          </cell>
          <cell r="Q371">
            <v>6503518.3300000001</v>
          </cell>
          <cell r="R371">
            <v>20257329.149999999</v>
          </cell>
          <cell r="S371">
            <v>0.1948026213514924</v>
          </cell>
          <cell r="T371">
            <v>0.48415217659629134</v>
          </cell>
          <cell r="U371">
            <v>0.32104520205221626</v>
          </cell>
          <cell r="V371">
            <v>0.34925596646456292</v>
          </cell>
          <cell r="W371">
            <v>0</v>
          </cell>
          <cell r="X371">
            <v>1.0016208772480897E-2</v>
          </cell>
          <cell r="Y371">
            <v>0.35927217523704386</v>
          </cell>
          <cell r="Z371">
            <v>0.54180035870216248</v>
          </cell>
          <cell r="AA371">
            <v>0.21799784288147017</v>
          </cell>
          <cell r="AC371">
            <v>1.1190703768206764</v>
          </cell>
        </row>
        <row r="372">
          <cell r="A372" t="str">
            <v>1350</v>
          </cell>
          <cell r="B372" t="str">
            <v>Union Beach Borough</v>
          </cell>
          <cell r="C372" t="str">
            <v>Monmouth</v>
          </cell>
          <cell r="D372">
            <v>926384247</v>
          </cell>
          <cell r="E372">
            <v>1675236.43</v>
          </cell>
          <cell r="F372">
            <v>121191.38</v>
          </cell>
          <cell r="G372">
            <v>33366.879999999997</v>
          </cell>
          <cell r="H372">
            <v>237339.2</v>
          </cell>
          <cell r="I372">
            <v>2067133.89</v>
          </cell>
          <cell r="J372">
            <v>7673124</v>
          </cell>
          <cell r="K372">
            <v>0</v>
          </cell>
          <cell r="L372">
            <v>0</v>
          </cell>
          <cell r="M372">
            <v>7673124</v>
          </cell>
          <cell r="N372">
            <v>10075831.199999999</v>
          </cell>
          <cell r="O372">
            <v>0</v>
          </cell>
          <cell r="P372">
            <v>0</v>
          </cell>
          <cell r="Q372">
            <v>10075831.199999999</v>
          </cell>
          <cell r="R372">
            <v>19816089.089999996</v>
          </cell>
          <cell r="S372">
            <v>0.1043159364399083</v>
          </cell>
          <cell r="T372">
            <v>0.38721687034966806</v>
          </cell>
          <cell r="U372">
            <v>0.50846719321042377</v>
          </cell>
          <cell r="V372">
            <v>1.0876513965592076</v>
          </cell>
          <cell r="W372">
            <v>0</v>
          </cell>
          <cell r="X372">
            <v>0</v>
          </cell>
          <cell r="Y372">
            <v>1.0876513965592076</v>
          </cell>
          <cell r="Z372">
            <v>0.82828740070317719</v>
          </cell>
          <cell r="AA372">
            <v>0.22314000877003254</v>
          </cell>
          <cell r="AC372">
            <v>2.1390788060324168</v>
          </cell>
        </row>
        <row r="373">
          <cell r="A373" t="str">
            <v>1351</v>
          </cell>
          <cell r="B373" t="str">
            <v>Upper Freehold Township</v>
          </cell>
          <cell r="C373" t="str">
            <v>Monmouth</v>
          </cell>
          <cell r="D373">
            <v>1590465500</v>
          </cell>
          <cell r="E373">
            <v>3237641.88</v>
          </cell>
          <cell r="F373">
            <v>234219.41</v>
          </cell>
          <cell r="G373">
            <v>64486.12</v>
          </cell>
          <cell r="H373">
            <v>458701.56</v>
          </cell>
          <cell r="I373">
            <v>3995048.97</v>
          </cell>
          <cell r="J373">
            <v>0</v>
          </cell>
          <cell r="K373">
            <v>26569599</v>
          </cell>
          <cell r="L373">
            <v>0</v>
          </cell>
          <cell r="M373">
            <v>26569599</v>
          </cell>
          <cell r="N373">
            <v>3796992.48</v>
          </cell>
          <cell r="O373">
            <v>954951</v>
          </cell>
          <cell r="P373">
            <v>0</v>
          </cell>
          <cell r="Q373">
            <v>4751943.4800000004</v>
          </cell>
          <cell r="R373">
            <v>35316591.450000003</v>
          </cell>
          <cell r="S373">
            <v>0.11312102346162288</v>
          </cell>
          <cell r="T373">
            <v>0.75232625542632869</v>
          </cell>
          <cell r="U373">
            <v>0.13455272111204833</v>
          </cell>
          <cell r="V373">
            <v>0.23873466478839056</v>
          </cell>
          <cell r="W373">
            <v>0</v>
          </cell>
          <cell r="X373">
            <v>6.0042232918601501E-2</v>
          </cell>
          <cell r="Y373">
            <v>0.29877689770699212</v>
          </cell>
          <cell r="Z373">
            <v>1.6705548784302457</v>
          </cell>
          <cell r="AA373">
            <v>0.25118740205304674</v>
          </cell>
          <cell r="AC373">
            <v>2.2205191781902847</v>
          </cell>
        </row>
        <row r="374">
          <cell r="A374" t="str">
            <v>1352</v>
          </cell>
          <cell r="B374" t="str">
            <v>Wall Township</v>
          </cell>
          <cell r="C374" t="str">
            <v>Monmouth</v>
          </cell>
          <cell r="D374">
            <v>6231261300</v>
          </cell>
          <cell r="E374">
            <v>15953958.500000002</v>
          </cell>
          <cell r="F374">
            <v>1154155.53</v>
          </cell>
          <cell r="G374">
            <v>0</v>
          </cell>
          <cell r="H374">
            <v>2260074.4900000002</v>
          </cell>
          <cell r="I374">
            <v>19368188.520000003</v>
          </cell>
          <cell r="J374">
            <v>73889788</v>
          </cell>
          <cell r="K374">
            <v>0</v>
          </cell>
          <cell r="L374">
            <v>0</v>
          </cell>
          <cell r="M374">
            <v>73889788</v>
          </cell>
          <cell r="N374">
            <v>30313750.850000001</v>
          </cell>
          <cell r="O374">
            <v>0</v>
          </cell>
          <cell r="P374">
            <v>0</v>
          </cell>
          <cell r="Q374">
            <v>30313750.850000001</v>
          </cell>
          <cell r="R374">
            <v>123571727.36999999</v>
          </cell>
          <cell r="S374">
            <v>0.15673640671872729</v>
          </cell>
          <cell r="T374">
            <v>0.59795059576013121</v>
          </cell>
          <cell r="U374">
            <v>0.24531299752114166</v>
          </cell>
          <cell r="V374">
            <v>0.486478569756014</v>
          </cell>
          <cell r="W374">
            <v>0</v>
          </cell>
          <cell r="X374">
            <v>0</v>
          </cell>
          <cell r="Y374">
            <v>0.486478569756014</v>
          </cell>
          <cell r="Z374">
            <v>1.1857918396071756</v>
          </cell>
          <cell r="AA374">
            <v>0.3108229231215196</v>
          </cell>
          <cell r="AC374">
            <v>1.9830933324847089</v>
          </cell>
        </row>
        <row r="375">
          <cell r="A375" t="str">
            <v>1353</v>
          </cell>
          <cell r="B375" t="str">
            <v>West Long Branch Borough</v>
          </cell>
          <cell r="C375" t="str">
            <v>Monmouth</v>
          </cell>
          <cell r="D375">
            <v>2373679923</v>
          </cell>
          <cell r="E375">
            <v>4125668.3</v>
          </cell>
          <cell r="F375">
            <v>298462.03000000003</v>
          </cell>
          <cell r="G375">
            <v>82176.36</v>
          </cell>
          <cell r="H375">
            <v>584506.11</v>
          </cell>
          <cell r="I375">
            <v>5090812.8000000007</v>
          </cell>
          <cell r="J375">
            <v>11164705</v>
          </cell>
          <cell r="K375">
            <v>6142185</v>
          </cell>
          <cell r="L375">
            <v>0</v>
          </cell>
          <cell r="M375">
            <v>17306890</v>
          </cell>
          <cell r="N375">
            <v>10758323.59</v>
          </cell>
          <cell r="O375">
            <v>0</v>
          </cell>
          <cell r="P375">
            <v>0</v>
          </cell>
          <cell r="Q375">
            <v>10758323.59</v>
          </cell>
          <cell r="R375">
            <v>33156026.390000001</v>
          </cell>
          <cell r="S375">
            <v>0.15354110109935887</v>
          </cell>
          <cell r="T375">
            <v>0.52198323756974185</v>
          </cell>
          <cell r="U375">
            <v>0.32447566133089928</v>
          </cell>
          <cell r="V375">
            <v>0.4532339632549523</v>
          </cell>
          <cell r="W375">
            <v>0</v>
          </cell>
          <cell r="X375">
            <v>0</v>
          </cell>
          <cell r="Y375">
            <v>0.4532339632549523</v>
          </cell>
          <cell r="Z375">
            <v>0.72911641676298578</v>
          </cell>
          <cell r="AA375">
            <v>0.21446921931942386</v>
          </cell>
          <cell r="AC375">
            <v>1.3968195993373618</v>
          </cell>
        </row>
        <row r="376">
          <cell r="A376" t="str">
            <v>1401</v>
          </cell>
          <cell r="B376" t="str">
            <v>Boonton Town</v>
          </cell>
          <cell r="C376" t="str">
            <v>Morris</v>
          </cell>
          <cell r="D376">
            <v>1100443900</v>
          </cell>
          <cell r="E376">
            <v>3574256.22</v>
          </cell>
          <cell r="F376">
            <v>0</v>
          </cell>
          <cell r="G376">
            <v>0</v>
          </cell>
          <cell r="H376">
            <v>90187.97</v>
          </cell>
          <cell r="I376">
            <v>3664444.1900000004</v>
          </cell>
          <cell r="J376">
            <v>22421089</v>
          </cell>
          <cell r="K376">
            <v>0</v>
          </cell>
          <cell r="L376">
            <v>0</v>
          </cell>
          <cell r="M376">
            <v>22421089</v>
          </cell>
          <cell r="N376">
            <v>9646660.5600000005</v>
          </cell>
          <cell r="O376">
            <v>0</v>
          </cell>
          <cell r="P376">
            <v>475805</v>
          </cell>
          <cell r="Q376">
            <v>10122465.560000001</v>
          </cell>
          <cell r="R376">
            <v>36207998.75</v>
          </cell>
          <cell r="S376">
            <v>0.10120537772057894</v>
          </cell>
          <cell r="T376">
            <v>0.61923027436030276</v>
          </cell>
          <cell r="U376">
            <v>0.27956434791911833</v>
          </cell>
          <cell r="V376">
            <v>0.87661538766310576</v>
          </cell>
          <cell r="W376">
            <v>4.3237551682552833E-2</v>
          </cell>
          <cell r="X376">
            <v>0</v>
          </cell>
          <cell r="Y376">
            <v>0.9198529393456587</v>
          </cell>
          <cell r="Z376">
            <v>2.0374586110205164</v>
          </cell>
          <cell r="AA376">
            <v>0.33299691061034553</v>
          </cell>
          <cell r="AC376">
            <v>3.2903084609765201</v>
          </cell>
        </row>
        <row r="377">
          <cell r="A377" t="str">
            <v>1402</v>
          </cell>
          <cell r="B377" t="str">
            <v>Boonton Township</v>
          </cell>
          <cell r="C377" t="str">
            <v>Morris</v>
          </cell>
          <cell r="D377">
            <v>869852900</v>
          </cell>
          <cell r="E377">
            <v>2588640.39</v>
          </cell>
          <cell r="F377">
            <v>0</v>
          </cell>
          <cell r="G377">
            <v>0</v>
          </cell>
          <cell r="H377">
            <v>65315.24</v>
          </cell>
          <cell r="I377">
            <v>2653955.6300000004</v>
          </cell>
          <cell r="J377">
            <v>14455151</v>
          </cell>
          <cell r="K377">
            <v>0</v>
          </cell>
          <cell r="L377">
            <v>0</v>
          </cell>
          <cell r="M377">
            <v>14455151</v>
          </cell>
          <cell r="N377">
            <v>4175293.21</v>
          </cell>
          <cell r="O377">
            <v>260955.87</v>
          </cell>
          <cell r="P377">
            <v>0</v>
          </cell>
          <cell r="Q377">
            <v>4436249.08</v>
          </cell>
          <cell r="R377">
            <v>21545355.709999997</v>
          </cell>
          <cell r="S377">
            <v>0.12317994029535569</v>
          </cell>
          <cell r="T377">
            <v>0.670917259133059</v>
          </cell>
          <cell r="U377">
            <v>0.2059028005715855</v>
          </cell>
          <cell r="V377">
            <v>0.47999991837700373</v>
          </cell>
          <cell r="W377">
            <v>0</v>
          </cell>
          <cell r="X377">
            <v>0.03</v>
          </cell>
          <cell r="Y377">
            <v>0.50999991837700376</v>
          </cell>
          <cell r="Z377">
            <v>1.6617925858498603</v>
          </cell>
          <cell r="AA377">
            <v>0.30510395838192872</v>
          </cell>
          <cell r="AC377">
            <v>2.4768964626087926</v>
          </cell>
        </row>
        <row r="378">
          <cell r="A378" t="str">
            <v>1403</v>
          </cell>
          <cell r="B378" t="str">
            <v>Butler Borough</v>
          </cell>
          <cell r="C378" t="str">
            <v>Morris</v>
          </cell>
          <cell r="D378">
            <v>1181716005</v>
          </cell>
          <cell r="E378">
            <v>3026115.3</v>
          </cell>
          <cell r="F378">
            <v>0</v>
          </cell>
          <cell r="G378">
            <v>0</v>
          </cell>
          <cell r="H378">
            <v>76354.429999999993</v>
          </cell>
          <cell r="I378">
            <v>3102469.73</v>
          </cell>
          <cell r="J378">
            <v>19644861</v>
          </cell>
          <cell r="K378">
            <v>0</v>
          </cell>
          <cell r="L378">
            <v>0</v>
          </cell>
          <cell r="M378">
            <v>19644861</v>
          </cell>
          <cell r="N378">
            <v>8208003.6900000004</v>
          </cell>
          <cell r="O378">
            <v>0</v>
          </cell>
          <cell r="P378">
            <v>397785</v>
          </cell>
          <cell r="Q378">
            <v>8605788.6900000013</v>
          </cell>
          <cell r="R378">
            <v>31353119.420000002</v>
          </cell>
          <cell r="S378">
            <v>9.8952505759951584E-2</v>
          </cell>
          <cell r="T378">
            <v>0.62656798951458204</v>
          </cell>
          <cell r="U378">
            <v>0.27447950472546634</v>
          </cell>
          <cell r="V378">
            <v>0.69458344096811997</v>
          </cell>
          <cell r="W378">
            <v>3.3661641064089677E-2</v>
          </cell>
          <cell r="X378">
            <v>0</v>
          </cell>
          <cell r="Y378">
            <v>0.72824508203220972</v>
          </cell>
          <cell r="Z378">
            <v>1.6624011959624767</v>
          </cell>
          <cell r="AA378">
            <v>0.26253936790845106</v>
          </cell>
          <cell r="AC378">
            <v>2.6531856459031373</v>
          </cell>
        </row>
        <row r="379">
          <cell r="A379" t="str">
            <v>1404</v>
          </cell>
          <cell r="B379" t="str">
            <v>Chatham Borough</v>
          </cell>
          <cell r="C379" t="str">
            <v>Morris</v>
          </cell>
          <cell r="D379">
            <v>3103569950</v>
          </cell>
          <cell r="E379">
            <v>7182028.0999999996</v>
          </cell>
          <cell r="F379">
            <v>0</v>
          </cell>
          <cell r="G379">
            <v>0</v>
          </cell>
          <cell r="H379">
            <v>181042.13</v>
          </cell>
          <cell r="I379">
            <v>7363070.2299999995</v>
          </cell>
          <cell r="J379">
            <v>0</v>
          </cell>
          <cell r="K379">
            <v>30365543</v>
          </cell>
          <cell r="L379">
            <v>0</v>
          </cell>
          <cell r="M379">
            <v>30365543</v>
          </cell>
          <cell r="N379">
            <v>9418662.1699999999</v>
          </cell>
          <cell r="O379">
            <v>96210.66</v>
          </cell>
          <cell r="P379">
            <v>958862</v>
          </cell>
          <cell r="Q379">
            <v>10473734.83</v>
          </cell>
          <cell r="R379">
            <v>48202348.060000002</v>
          </cell>
          <cell r="S379">
            <v>0.1527533517835023</v>
          </cell>
          <cell r="T379">
            <v>0.62995983021827917</v>
          </cell>
          <cell r="U379">
            <v>0.21728681799821847</v>
          </cell>
          <cell r="V379">
            <v>0.30347832727275886</v>
          </cell>
          <cell r="W379">
            <v>3.0895453153875263E-2</v>
          </cell>
          <cell r="X379">
            <v>3.0999997277328969E-3</v>
          </cell>
          <cell r="Y379">
            <v>0.33747378015436708</v>
          </cell>
          <cell r="Z379">
            <v>0.97840691491422638</v>
          </cell>
          <cell r="AA379">
            <v>0.23724518372785505</v>
          </cell>
          <cell r="AC379">
            <v>1.5531258787964486</v>
          </cell>
        </row>
        <row r="380">
          <cell r="A380" t="str">
            <v>1405</v>
          </cell>
          <cell r="B380" t="str">
            <v>Chatham Township</v>
          </cell>
          <cell r="C380" t="str">
            <v>Morris</v>
          </cell>
          <cell r="D380">
            <v>3382492697</v>
          </cell>
          <cell r="E380">
            <v>10334560.789999999</v>
          </cell>
          <cell r="F380">
            <v>0</v>
          </cell>
          <cell r="G380">
            <v>0</v>
          </cell>
          <cell r="H380">
            <v>260769.21</v>
          </cell>
          <cell r="I380">
            <v>10595330</v>
          </cell>
          <cell r="J380">
            <v>0</v>
          </cell>
          <cell r="K380">
            <v>42944351</v>
          </cell>
          <cell r="L380">
            <v>0</v>
          </cell>
          <cell r="M380">
            <v>42944351</v>
          </cell>
          <cell r="N380">
            <v>10854546.529999999</v>
          </cell>
          <cell r="O380">
            <v>507373.9</v>
          </cell>
          <cell r="P380">
            <v>1257680.21</v>
          </cell>
          <cell r="Q380">
            <v>12619600.640000001</v>
          </cell>
          <cell r="R380">
            <v>66159281.640000001</v>
          </cell>
          <cell r="S380">
            <v>0.16014880659759231</v>
          </cell>
          <cell r="T380">
            <v>0.64910546087362264</v>
          </cell>
          <cell r="U380">
            <v>0.19074573252878507</v>
          </cell>
          <cell r="V380">
            <v>0.32090376838439627</v>
          </cell>
          <cell r="W380">
            <v>3.7182052487961366E-2</v>
          </cell>
          <cell r="X380">
            <v>1.4999999865483818E-2</v>
          </cell>
          <cell r="Y380">
            <v>0.37308582073784152</v>
          </cell>
          <cell r="Z380">
            <v>1.2696066140242726</v>
          </cell>
          <cell r="AA380">
            <v>0.31324029197157494</v>
          </cell>
          <cell r="AC380">
            <v>1.955932726733689</v>
          </cell>
        </row>
        <row r="381">
          <cell r="A381" t="str">
            <v>1406</v>
          </cell>
          <cell r="B381" t="str">
            <v>Chester Borough</v>
          </cell>
          <cell r="C381" t="str">
            <v>Morris</v>
          </cell>
          <cell r="D381">
            <v>438594534</v>
          </cell>
          <cell r="E381">
            <v>1087958.5900000001</v>
          </cell>
          <cell r="F381">
            <v>0</v>
          </cell>
          <cell r="G381">
            <v>0</v>
          </cell>
          <cell r="H381">
            <v>27452.48</v>
          </cell>
          <cell r="I381">
            <v>1115411.07</v>
          </cell>
          <cell r="J381">
            <v>4227002</v>
          </cell>
          <cell r="K381">
            <v>2177827</v>
          </cell>
          <cell r="L381">
            <v>0</v>
          </cell>
          <cell r="M381">
            <v>6404829</v>
          </cell>
          <cell r="N381">
            <v>3817851.98</v>
          </cell>
          <cell r="O381">
            <v>43859.45</v>
          </cell>
          <cell r="P381">
            <v>145436.6</v>
          </cell>
          <cell r="Q381">
            <v>4007148.0300000003</v>
          </cell>
          <cell r="R381">
            <v>11527388.1</v>
          </cell>
          <cell r="S381">
            <v>9.6761821526595446E-2</v>
          </cell>
          <cell r="T381">
            <v>0.55561840587287936</v>
          </cell>
          <cell r="U381">
            <v>0.34761977260052523</v>
          </cell>
          <cell r="V381">
            <v>0.87047413591342204</v>
          </cell>
          <cell r="W381">
            <v>3.3159692774465815E-2</v>
          </cell>
          <cell r="X381">
            <v>9.9999992247965398E-3</v>
          </cell>
          <cell r="Y381">
            <v>0.91363382791268444</v>
          </cell>
          <cell r="Z381">
            <v>1.4603075285931402</v>
          </cell>
          <cell r="AA381">
            <v>0.25431485883497124</v>
          </cell>
          <cell r="AC381">
            <v>2.6282562153407958</v>
          </cell>
        </row>
        <row r="382">
          <cell r="A382" t="str">
            <v>1407</v>
          </cell>
          <cell r="B382" t="str">
            <v>Chester Township</v>
          </cell>
          <cell r="C382" t="str">
            <v>Morris</v>
          </cell>
          <cell r="D382">
            <v>1820865062</v>
          </cell>
          <cell r="E382">
            <v>5026301.29</v>
          </cell>
          <cell r="F382">
            <v>0</v>
          </cell>
          <cell r="G382">
            <v>0</v>
          </cell>
          <cell r="H382">
            <v>126826.7</v>
          </cell>
          <cell r="I382">
            <v>5153127.99</v>
          </cell>
          <cell r="J382">
            <v>18710883</v>
          </cell>
          <cell r="K382">
            <v>12201856</v>
          </cell>
          <cell r="L382">
            <v>0</v>
          </cell>
          <cell r="M382">
            <v>30912739</v>
          </cell>
          <cell r="N382">
            <v>9056816</v>
          </cell>
          <cell r="O382">
            <v>364091.06</v>
          </cell>
          <cell r="P382">
            <v>672041.4</v>
          </cell>
          <cell r="Q382">
            <v>10092948.460000001</v>
          </cell>
          <cell r="R382">
            <v>46158815.450000003</v>
          </cell>
          <cell r="S382">
            <v>0.11163908648353323</v>
          </cell>
          <cell r="T382">
            <v>0.66970390593071427</v>
          </cell>
          <cell r="U382">
            <v>0.21865700758575252</v>
          </cell>
          <cell r="V382">
            <v>0.49739083850904264</v>
          </cell>
          <cell r="W382">
            <v>3.6907809042249613E-2</v>
          </cell>
          <cell r="X382">
            <v>1.9995499260120352E-2</v>
          </cell>
          <cell r="Y382">
            <v>0.55429414681141276</v>
          </cell>
          <cell r="Z382">
            <v>1.6976952133974221</v>
          </cell>
          <cell r="AA382">
            <v>0.28300438607679762</v>
          </cell>
          <cell r="AC382">
            <v>2.5349937462856325</v>
          </cell>
        </row>
        <row r="383">
          <cell r="A383" t="str">
            <v>1408</v>
          </cell>
          <cell r="B383" t="str">
            <v>Denville Township</v>
          </cell>
          <cell r="C383" t="str">
            <v>Morris</v>
          </cell>
          <cell r="D383">
            <v>3095150900</v>
          </cell>
          <cell r="E383">
            <v>9397881.4600000009</v>
          </cell>
          <cell r="F383">
            <v>0</v>
          </cell>
          <cell r="G383">
            <v>0</v>
          </cell>
          <cell r="H383">
            <v>237084.82</v>
          </cell>
          <cell r="I383">
            <v>9634966.2800000012</v>
          </cell>
          <cell r="J383">
            <v>33720060</v>
          </cell>
          <cell r="K383">
            <v>22223649</v>
          </cell>
          <cell r="L383">
            <v>0</v>
          </cell>
          <cell r="M383">
            <v>55943709</v>
          </cell>
          <cell r="N383">
            <v>14251063.33</v>
          </cell>
          <cell r="O383">
            <v>773787.73</v>
          </cell>
          <cell r="P383">
            <v>1251133.18</v>
          </cell>
          <cell r="Q383">
            <v>16275984.24</v>
          </cell>
          <cell r="R383">
            <v>81854659.520000011</v>
          </cell>
          <cell r="S383">
            <v>0.11770822011233015</v>
          </cell>
          <cell r="T383">
            <v>0.68345173418418481</v>
          </cell>
          <cell r="U383">
            <v>0.19884004570348493</v>
          </cell>
          <cell r="V383">
            <v>0.4604319398450008</v>
          </cell>
          <cell r="W383">
            <v>4.0422364544487957E-2</v>
          </cell>
          <cell r="X383">
            <v>2.5000000161543013E-2</v>
          </cell>
          <cell r="Y383">
            <v>0.52585430455103177</v>
          </cell>
          <cell r="Z383">
            <v>1.8074630545476797</v>
          </cell>
          <cell r="AA383">
            <v>0.31129229531264541</v>
          </cell>
          <cell r="AC383">
            <v>2.6446096544113571</v>
          </cell>
        </row>
        <row r="384">
          <cell r="A384" t="str">
            <v>1409</v>
          </cell>
          <cell r="B384" t="str">
            <v>Dover Town</v>
          </cell>
          <cell r="C384" t="str">
            <v>Morris</v>
          </cell>
          <cell r="D384">
            <v>1305359600</v>
          </cell>
          <cell r="E384">
            <v>4132662.78</v>
          </cell>
          <cell r="F384">
            <v>0</v>
          </cell>
          <cell r="G384">
            <v>0</v>
          </cell>
          <cell r="H384">
            <v>103964.57</v>
          </cell>
          <cell r="I384">
            <v>4236627.3499999996</v>
          </cell>
          <cell r="J384">
            <v>16868643</v>
          </cell>
          <cell r="K384">
            <v>0</v>
          </cell>
          <cell r="L384">
            <v>0</v>
          </cell>
          <cell r="M384">
            <v>16868643</v>
          </cell>
          <cell r="N384">
            <v>19544156.449999999</v>
          </cell>
          <cell r="O384">
            <v>0</v>
          </cell>
          <cell r="P384">
            <v>551959.31000000006</v>
          </cell>
          <cell r="Q384">
            <v>20096115.759999998</v>
          </cell>
          <cell r="R384">
            <v>41201386.109999999</v>
          </cell>
          <cell r="S384">
            <v>0.10282730145750428</v>
          </cell>
          <cell r="T384">
            <v>0.409419308247637</v>
          </cell>
          <cell r="U384">
            <v>0.48775339029485865</v>
          </cell>
          <cell r="V384">
            <v>1.4972239412036346</v>
          </cell>
          <cell r="W384">
            <v>4.2284080953631481E-2</v>
          </cell>
          <cell r="X384">
            <v>0</v>
          </cell>
          <cell r="Y384">
            <v>1.5395080221572659</v>
          </cell>
          <cell r="Z384">
            <v>1.2922602323528321</v>
          </cell>
          <cell r="AA384">
            <v>0.324556340643605</v>
          </cell>
          <cell r="AC384">
            <v>3.1563245951537033</v>
          </cell>
        </row>
        <row r="385">
          <cell r="A385" t="str">
            <v>1410</v>
          </cell>
          <cell r="B385" t="str">
            <v>East Hanover Township</v>
          </cell>
          <cell r="C385" t="str">
            <v>Morris</v>
          </cell>
          <cell r="D385">
            <v>2496741139</v>
          </cell>
          <cell r="E385">
            <v>8670017.3699999992</v>
          </cell>
          <cell r="F385">
            <v>0</v>
          </cell>
          <cell r="G385">
            <v>0</v>
          </cell>
          <cell r="H385">
            <v>218615.22</v>
          </cell>
          <cell r="I385">
            <v>8888632.5899999999</v>
          </cell>
          <cell r="J385">
            <v>22875990</v>
          </cell>
          <cell r="K385">
            <v>10618752</v>
          </cell>
          <cell r="L385">
            <v>0</v>
          </cell>
          <cell r="M385">
            <v>33494742</v>
          </cell>
          <cell r="N385">
            <v>18462972.59</v>
          </cell>
          <cell r="O385">
            <v>249674</v>
          </cell>
          <cell r="P385">
            <v>1172867</v>
          </cell>
          <cell r="Q385">
            <v>19885513.59</v>
          </cell>
          <cell r="R385">
            <v>62268888.18</v>
          </cell>
          <cell r="S385">
            <v>0.14274596591970176</v>
          </cell>
          <cell r="T385">
            <v>0.53790493100145154</v>
          </cell>
          <cell r="U385">
            <v>0.31934910307884673</v>
          </cell>
          <cell r="V385">
            <v>0.73948285233105215</v>
          </cell>
          <cell r="W385">
            <v>4.6975915191182341E-2</v>
          </cell>
          <cell r="X385">
            <v>9.9999954380532996E-3</v>
          </cell>
          <cell r="Y385">
            <v>0.79645876296028773</v>
          </cell>
          <cell r="Z385">
            <v>1.3415384349142172</v>
          </cell>
          <cell r="AA385">
            <v>0.35600937763055779</v>
          </cell>
          <cell r="AC385">
            <v>2.4940065755050629</v>
          </cell>
        </row>
        <row r="386">
          <cell r="A386" t="str">
            <v>1411</v>
          </cell>
          <cell r="B386" t="str">
            <v>Florham Park Borough</v>
          </cell>
          <cell r="C386" t="str">
            <v>Morris</v>
          </cell>
          <cell r="D386">
            <v>3753932620</v>
          </cell>
          <cell r="E386">
            <v>9845910.4000000004</v>
          </cell>
          <cell r="F386">
            <v>0</v>
          </cell>
          <cell r="G386">
            <v>0</v>
          </cell>
          <cell r="H386">
            <v>247956.23</v>
          </cell>
          <cell r="I386">
            <v>10093866.630000001</v>
          </cell>
          <cell r="J386">
            <v>21830005</v>
          </cell>
          <cell r="K386">
            <v>11030767</v>
          </cell>
          <cell r="L386">
            <v>0</v>
          </cell>
          <cell r="M386">
            <v>32860772</v>
          </cell>
          <cell r="N386">
            <v>15716220.82</v>
          </cell>
          <cell r="O386">
            <v>0</v>
          </cell>
          <cell r="P386">
            <v>1285129.6299999999</v>
          </cell>
          <cell r="Q386">
            <v>17001350.449999999</v>
          </cell>
          <cell r="R386">
            <v>59955989.079999998</v>
          </cell>
          <cell r="S386">
            <v>0.1683546011814038</v>
          </cell>
          <cell r="T386">
            <v>0.54808155956118876</v>
          </cell>
          <cell r="U386">
            <v>0.28356383925740752</v>
          </cell>
          <cell r="V386">
            <v>0.41866017350092982</v>
          </cell>
          <cell r="W386">
            <v>3.4234222083613208E-2</v>
          </cell>
          <cell r="X386">
            <v>0</v>
          </cell>
          <cell r="Y386">
            <v>0.45289439558454303</v>
          </cell>
          <cell r="Z386">
            <v>0.8753692547630223</v>
          </cell>
          <cell r="AA386">
            <v>0.26888779452839517</v>
          </cell>
          <cell r="AC386">
            <v>1.5971514448759605</v>
          </cell>
        </row>
        <row r="387">
          <cell r="A387" t="str">
            <v>1412</v>
          </cell>
          <cell r="B387" t="str">
            <v>Hanover Township</v>
          </cell>
          <cell r="C387" t="str">
            <v>Morris</v>
          </cell>
          <cell r="D387">
            <v>3859971500</v>
          </cell>
          <cell r="E387">
            <v>12642430.42</v>
          </cell>
          <cell r="F387">
            <v>0</v>
          </cell>
          <cell r="G387">
            <v>0</v>
          </cell>
          <cell r="H387">
            <v>318329.5</v>
          </cell>
          <cell r="I387">
            <v>12960759.92</v>
          </cell>
          <cell r="J387">
            <v>28502394</v>
          </cell>
          <cell r="K387">
            <v>16546487</v>
          </cell>
          <cell r="L387">
            <v>0</v>
          </cell>
          <cell r="M387">
            <v>45048881</v>
          </cell>
          <cell r="N387">
            <v>18596998.449999999</v>
          </cell>
          <cell r="O387">
            <v>771994.3</v>
          </cell>
          <cell r="P387">
            <v>0</v>
          </cell>
          <cell r="Q387">
            <v>19368992.75</v>
          </cell>
          <cell r="R387">
            <v>77378633.670000002</v>
          </cell>
          <cell r="S387">
            <v>0.16749791648265996</v>
          </cell>
          <cell r="T387">
            <v>0.5821875996430993</v>
          </cell>
          <cell r="U387">
            <v>0.25031448387424077</v>
          </cell>
          <cell r="V387">
            <v>0.48179108187715897</v>
          </cell>
          <cell r="W387">
            <v>0</v>
          </cell>
          <cell r="X387">
            <v>0.02</v>
          </cell>
          <cell r="Y387">
            <v>0.50179108187715893</v>
          </cell>
          <cell r="Z387">
            <v>1.1670780729857719</v>
          </cell>
          <cell r="AA387">
            <v>0.33577346153980669</v>
          </cell>
          <cell r="AC387">
            <v>2.0046426164027378</v>
          </cell>
        </row>
        <row r="388">
          <cell r="A388" t="str">
            <v>1413</v>
          </cell>
          <cell r="B388" t="str">
            <v>Harding Township</v>
          </cell>
          <cell r="C388" t="str">
            <v>Morris</v>
          </cell>
          <cell r="D388">
            <v>2108391707</v>
          </cell>
          <cell r="E388">
            <v>5809898.6600000001</v>
          </cell>
          <cell r="F388">
            <v>0</v>
          </cell>
          <cell r="G388">
            <v>0</v>
          </cell>
          <cell r="H388">
            <v>146488.41</v>
          </cell>
          <cell r="I388">
            <v>5956387.0700000003</v>
          </cell>
          <cell r="J388">
            <v>11440619</v>
          </cell>
          <cell r="K388">
            <v>0</v>
          </cell>
          <cell r="L388">
            <v>0</v>
          </cell>
          <cell r="M388">
            <v>11440619</v>
          </cell>
          <cell r="N388">
            <v>6130913</v>
          </cell>
          <cell r="O388">
            <v>843356</v>
          </cell>
          <cell r="P388">
            <v>0</v>
          </cell>
          <cell r="Q388">
            <v>6974269</v>
          </cell>
          <cell r="R388">
            <v>24371275.07</v>
          </cell>
          <cell r="S388">
            <v>0.24440194667254234</v>
          </cell>
          <cell r="T388">
            <v>0.46943046546148559</v>
          </cell>
          <cell r="U388">
            <v>0.28616758786597207</v>
          </cell>
          <cell r="V388">
            <v>0.2907862414581201</v>
          </cell>
          <cell r="W388">
            <v>0</v>
          </cell>
          <cell r="X388">
            <v>3.9999967615125892E-2</v>
          </cell>
          <cell r="Y388">
            <v>0.33078620907324596</v>
          </cell>
          <cell r="Z388">
            <v>0.54262303166989267</v>
          </cell>
          <cell r="AA388">
            <v>0.28250856091988985</v>
          </cell>
          <cell r="AC388">
            <v>1.1559178016630285</v>
          </cell>
        </row>
        <row r="389">
          <cell r="A389" t="str">
            <v>1414</v>
          </cell>
          <cell r="B389" t="str">
            <v>Jefferson Township</v>
          </cell>
          <cell r="C389" t="str">
            <v>Morris</v>
          </cell>
          <cell r="D389">
            <v>2867691780</v>
          </cell>
          <cell r="E389">
            <v>7752497.6299999999</v>
          </cell>
          <cell r="F389">
            <v>0</v>
          </cell>
          <cell r="G389">
            <v>0</v>
          </cell>
          <cell r="H389">
            <v>195608.06</v>
          </cell>
          <cell r="I389">
            <v>7948105.6899999995</v>
          </cell>
          <cell r="J389">
            <v>49076114</v>
          </cell>
          <cell r="K389">
            <v>0</v>
          </cell>
          <cell r="L389">
            <v>0</v>
          </cell>
          <cell r="M389">
            <v>49076114</v>
          </cell>
          <cell r="N389">
            <v>22760606.940000001</v>
          </cell>
          <cell r="O389">
            <v>286769</v>
          </cell>
          <cell r="P389">
            <v>1030960</v>
          </cell>
          <cell r="Q389">
            <v>24078335.940000001</v>
          </cell>
          <cell r="R389">
            <v>81102555.629999995</v>
          </cell>
          <cell r="S389">
            <v>9.8000681091484368E-2</v>
          </cell>
          <cell r="T389">
            <v>0.60511180712838908</v>
          </cell>
          <cell r="U389">
            <v>0.29688751178012668</v>
          </cell>
          <cell r="V389">
            <v>0.79369083869954815</v>
          </cell>
          <cell r="W389">
            <v>3.5950864984520756E-2</v>
          </cell>
          <cell r="X389">
            <v>9.9999937929173138E-3</v>
          </cell>
          <cell r="Y389">
            <v>0.83964169747698625</v>
          </cell>
          <cell r="Z389">
            <v>1.7113454919482316</v>
          </cell>
          <cell r="AA389">
            <v>0.27716038890344064</v>
          </cell>
          <cell r="AC389">
            <v>2.8281475783286583</v>
          </cell>
        </row>
        <row r="390">
          <cell r="A390" t="str">
            <v>1415</v>
          </cell>
          <cell r="B390" t="str">
            <v>Kinnelon Borough</v>
          </cell>
          <cell r="C390" t="str">
            <v>Morris</v>
          </cell>
          <cell r="D390">
            <v>2112905400</v>
          </cell>
          <cell r="E390">
            <v>5613910.1799999997</v>
          </cell>
          <cell r="F390">
            <v>0</v>
          </cell>
          <cell r="G390">
            <v>0</v>
          </cell>
          <cell r="H390">
            <v>141652.56</v>
          </cell>
          <cell r="I390">
            <v>5755562.7399999993</v>
          </cell>
          <cell r="J390">
            <v>41342516</v>
          </cell>
          <cell r="K390">
            <v>0</v>
          </cell>
          <cell r="L390">
            <v>0</v>
          </cell>
          <cell r="M390">
            <v>41342516</v>
          </cell>
          <cell r="N390">
            <v>11972619.43</v>
          </cell>
          <cell r="O390">
            <v>105645.27</v>
          </cell>
          <cell r="P390">
            <v>750325</v>
          </cell>
          <cell r="Q390">
            <v>12828589.699999999</v>
          </cell>
          <cell r="R390">
            <v>59926668.440000005</v>
          </cell>
          <cell r="S390">
            <v>9.604342924156721E-2</v>
          </cell>
          <cell r="T390">
            <v>0.68988510585054641</v>
          </cell>
          <cell r="U390">
            <v>0.21407146490788631</v>
          </cell>
          <cell r="V390">
            <v>0.56664247391293521</v>
          </cell>
          <cell r="W390">
            <v>3.5511528343862439E-2</v>
          </cell>
          <cell r="X390">
            <v>5.0000000000000001E-3</v>
          </cell>
          <cell r="Y390">
            <v>0.60715400225679761</v>
          </cell>
          <cell r="Z390">
            <v>1.9566666827582531</v>
          </cell>
          <cell r="AA390">
            <v>0.27240039899561996</v>
          </cell>
          <cell r="AC390">
            <v>2.8362210840106714</v>
          </cell>
        </row>
        <row r="391">
          <cell r="A391" t="str">
            <v>1416</v>
          </cell>
          <cell r="B391" t="str">
            <v>Lincoln Park Borough</v>
          </cell>
          <cell r="C391" t="str">
            <v>Morris</v>
          </cell>
          <cell r="D391">
            <v>1359941300</v>
          </cell>
          <cell r="E391">
            <v>4102315.22</v>
          </cell>
          <cell r="F391">
            <v>0</v>
          </cell>
          <cell r="G391">
            <v>0</v>
          </cell>
          <cell r="H391">
            <v>103505.46</v>
          </cell>
          <cell r="I391">
            <v>4205820.6800000006</v>
          </cell>
          <cell r="J391">
            <v>21990647</v>
          </cell>
          <cell r="K391">
            <v>0</v>
          </cell>
          <cell r="L391">
            <v>0</v>
          </cell>
          <cell r="M391">
            <v>21990647</v>
          </cell>
          <cell r="N391">
            <v>14526847.68</v>
          </cell>
          <cell r="O391">
            <v>135994.13</v>
          </cell>
          <cell r="P391">
            <v>548906.86</v>
          </cell>
          <cell r="Q391">
            <v>15211748.67</v>
          </cell>
          <cell r="R391">
            <v>41408216.350000001</v>
          </cell>
          <cell r="S391">
            <v>0.10156971371214352</v>
          </cell>
          <cell r="T391">
            <v>0.53106965086652425</v>
          </cell>
          <cell r="U391">
            <v>0.36736063542133224</v>
          </cell>
          <cell r="V391">
            <v>1.0681966699592107</v>
          </cell>
          <cell r="W391">
            <v>4.0362540647894136E-2</v>
          </cell>
          <cell r="X391">
            <v>0.01</v>
          </cell>
          <cell r="Y391">
            <v>1.1185592106071049</v>
          </cell>
          <cell r="Z391">
            <v>1.6170291320662149</v>
          </cell>
          <cell r="AA391">
            <v>0.30926486900574318</v>
          </cell>
          <cell r="AC391">
            <v>3.044853211679063</v>
          </cell>
        </row>
        <row r="392">
          <cell r="A392" t="str">
            <v>1417</v>
          </cell>
          <cell r="B392" t="str">
            <v>Madison Borough</v>
          </cell>
          <cell r="C392" t="str">
            <v>Morris</v>
          </cell>
          <cell r="D392">
            <v>3610884600</v>
          </cell>
          <cell r="E392">
            <v>11024860.26</v>
          </cell>
          <cell r="F392">
            <v>0</v>
          </cell>
          <cell r="G392">
            <v>0</v>
          </cell>
          <cell r="H392">
            <v>278180.53999999998</v>
          </cell>
          <cell r="I392">
            <v>11303040.799999999</v>
          </cell>
          <cell r="J392">
            <v>46306589</v>
          </cell>
          <cell r="K392">
            <v>0</v>
          </cell>
          <cell r="L392">
            <v>0</v>
          </cell>
          <cell r="M392">
            <v>46306589</v>
          </cell>
          <cell r="N392">
            <v>14595225</v>
          </cell>
          <cell r="O392">
            <v>649959.23</v>
          </cell>
          <cell r="P392">
            <v>1470973</v>
          </cell>
          <cell r="Q392">
            <v>16716157.23</v>
          </cell>
          <cell r="R392">
            <v>74325787.030000001</v>
          </cell>
          <cell r="S392">
            <v>0.15207428339020171</v>
          </cell>
          <cell r="T392">
            <v>0.62302184545061523</v>
          </cell>
          <cell r="U392">
            <v>0.22490387115918306</v>
          </cell>
          <cell r="V392">
            <v>0.4042008155009994</v>
          </cell>
          <cell r="W392">
            <v>4.0737192210462778E-2</v>
          </cell>
          <cell r="X392">
            <v>1.8000000055388089E-2</v>
          </cell>
          <cell r="Y392">
            <v>0.46293800776685023</v>
          </cell>
          <cell r="Z392">
            <v>1.2824167518397016</v>
          </cell>
          <cell r="AA392">
            <v>0.31302691866696597</v>
          </cell>
          <cell r="AC392">
            <v>2.0583816782735176</v>
          </cell>
        </row>
        <row r="393">
          <cell r="A393" t="str">
            <v>1418</v>
          </cell>
          <cell r="B393" t="str">
            <v>Mendham Borough</v>
          </cell>
          <cell r="C393" t="str">
            <v>Morris</v>
          </cell>
          <cell r="D393">
            <v>1263270524</v>
          </cell>
          <cell r="E393">
            <v>3521654.55</v>
          </cell>
          <cell r="F393">
            <v>0</v>
          </cell>
          <cell r="G393">
            <v>0</v>
          </cell>
          <cell r="H393">
            <v>88793.05</v>
          </cell>
          <cell r="I393">
            <v>3610447.5999999996</v>
          </cell>
          <cell r="J393">
            <v>12265629</v>
          </cell>
          <cell r="K393">
            <v>8275046</v>
          </cell>
          <cell r="L393">
            <v>0</v>
          </cell>
          <cell r="M393">
            <v>20540675</v>
          </cell>
          <cell r="N393">
            <v>6731874.8799999999</v>
          </cell>
          <cell r="O393">
            <v>109594</v>
          </cell>
          <cell r="P393">
            <v>0</v>
          </cell>
          <cell r="Q393">
            <v>6841468.8799999999</v>
          </cell>
          <cell r="R393">
            <v>30992591.48</v>
          </cell>
          <cell r="S393">
            <v>0.1164938918492788</v>
          </cell>
          <cell r="T393">
            <v>0.66276080892606914</v>
          </cell>
          <cell r="U393">
            <v>0.220745299224652</v>
          </cell>
          <cell r="V393">
            <v>0.53289257938864087</v>
          </cell>
          <cell r="W393">
            <v>0</v>
          </cell>
          <cell r="X393">
            <v>8.6754181244555022E-3</v>
          </cell>
          <cell r="Y393">
            <v>0.54156799751309648</v>
          </cell>
          <cell r="Z393">
            <v>1.6259917895464171</v>
          </cell>
          <cell r="AA393">
            <v>0.28580161821301225</v>
          </cell>
          <cell r="AC393">
            <v>2.4533614052725259</v>
          </cell>
        </row>
        <row r="394">
          <cell r="A394" t="str">
            <v>1419</v>
          </cell>
          <cell r="B394" t="str">
            <v>Mendham Township</v>
          </cell>
          <cell r="C394" t="str">
            <v>Morris</v>
          </cell>
          <cell r="D394">
            <v>2028244837</v>
          </cell>
          <cell r="E394">
            <v>5187575.71</v>
          </cell>
          <cell r="F394">
            <v>0</v>
          </cell>
          <cell r="G394">
            <v>0</v>
          </cell>
          <cell r="H394">
            <v>130842.51</v>
          </cell>
          <cell r="I394">
            <v>5318418.22</v>
          </cell>
          <cell r="J394">
            <v>18586081</v>
          </cell>
          <cell r="K394">
            <v>10064299</v>
          </cell>
          <cell r="L394">
            <v>0</v>
          </cell>
          <cell r="M394">
            <v>28650380</v>
          </cell>
          <cell r="N394">
            <v>8181288.46</v>
          </cell>
          <cell r="O394">
            <v>215317</v>
          </cell>
          <cell r="P394">
            <v>0</v>
          </cell>
          <cell r="Q394">
            <v>8396605.4600000009</v>
          </cell>
          <cell r="R394">
            <v>42365403.68</v>
          </cell>
          <cell r="S394">
            <v>0.12553682387100057</v>
          </cell>
          <cell r="T394">
            <v>0.67626831120047526</v>
          </cell>
          <cell r="U394">
            <v>0.19819486492852417</v>
          </cell>
          <cell r="V394">
            <v>0.4033678928082981</v>
          </cell>
          <cell r="W394">
            <v>0</v>
          </cell>
          <cell r="X394">
            <v>1.0615927430066965E-2</v>
          </cell>
          <cell r="Y394">
            <v>0.41398382023836505</v>
          </cell>
          <cell r="Z394">
            <v>1.4125700939723385</v>
          </cell>
          <cell r="AA394">
            <v>0.26221776202652797</v>
          </cell>
          <cell r="AC394">
            <v>2.088771676237231</v>
          </cell>
        </row>
        <row r="395">
          <cell r="A395" t="str">
            <v>1420</v>
          </cell>
          <cell r="B395" t="str">
            <v>Mine Hill Township</v>
          </cell>
          <cell r="C395" t="str">
            <v>Morris</v>
          </cell>
          <cell r="D395">
            <v>449431200</v>
          </cell>
          <cell r="E395">
            <v>1401587.53</v>
          </cell>
          <cell r="F395">
            <v>0</v>
          </cell>
          <cell r="G395">
            <v>0</v>
          </cell>
          <cell r="H395">
            <v>35365.97</v>
          </cell>
          <cell r="I395">
            <v>1436953.5</v>
          </cell>
          <cell r="J395">
            <v>7523865</v>
          </cell>
          <cell r="K395">
            <v>0</v>
          </cell>
          <cell r="L395">
            <v>0</v>
          </cell>
          <cell r="M395">
            <v>7523865</v>
          </cell>
          <cell r="N395">
            <v>3615861</v>
          </cell>
          <cell r="O395">
            <v>20000</v>
          </cell>
          <cell r="P395">
            <v>0</v>
          </cell>
          <cell r="Q395">
            <v>3635861</v>
          </cell>
          <cell r="R395">
            <v>12596679.5</v>
          </cell>
          <cell r="S395">
            <v>0.11407399068937175</v>
          </cell>
          <cell r="T395">
            <v>0.59728954761451225</v>
          </cell>
          <cell r="U395">
            <v>0.28863646169611601</v>
          </cell>
          <cell r="V395">
            <v>0.80454160725824098</v>
          </cell>
          <cell r="W395">
            <v>0</v>
          </cell>
          <cell r="X395">
            <v>4.4500693320801941E-3</v>
          </cell>
          <cell r="Y395">
            <v>0.80899167659032134</v>
          </cell>
          <cell r="Z395">
            <v>1.6740860447605774</v>
          </cell>
          <cell r="AA395">
            <v>0.31972713509876483</v>
          </cell>
          <cell r="AC395">
            <v>2.8028048564496633</v>
          </cell>
        </row>
        <row r="396">
          <cell r="A396" t="str">
            <v>1421</v>
          </cell>
          <cell r="B396" t="str">
            <v>Montville Township</v>
          </cell>
          <cell r="C396" t="str">
            <v>Morris</v>
          </cell>
          <cell r="D396">
            <v>4530802445</v>
          </cell>
          <cell r="E396">
            <v>13316584.450000001</v>
          </cell>
          <cell r="F396">
            <v>0</v>
          </cell>
          <cell r="G396">
            <v>0</v>
          </cell>
          <cell r="H396">
            <v>334861.27</v>
          </cell>
          <cell r="I396">
            <v>13651445.720000001</v>
          </cell>
          <cell r="J396">
            <v>78401267</v>
          </cell>
          <cell r="K396">
            <v>0</v>
          </cell>
          <cell r="L396">
            <v>0</v>
          </cell>
          <cell r="M396">
            <v>78401267</v>
          </cell>
          <cell r="N396">
            <v>20403642</v>
          </cell>
          <cell r="O396">
            <v>1676397</v>
          </cell>
          <cell r="P396">
            <v>1787198</v>
          </cell>
          <cell r="Q396">
            <v>23867237</v>
          </cell>
          <cell r="R396">
            <v>115919949.72</v>
          </cell>
          <cell r="S396">
            <v>0.11776614597379072</v>
          </cell>
          <cell r="T396">
            <v>0.67633972572775547</v>
          </cell>
          <cell r="U396">
            <v>0.20589412829845385</v>
          </cell>
          <cell r="V396">
            <v>0.45033175133284808</v>
          </cell>
          <cell r="W396">
            <v>3.9445507097142916E-2</v>
          </cell>
          <cell r="X396">
            <v>3.7000002104483724E-2</v>
          </cell>
          <cell r="Y396">
            <v>0.52677726053447471</v>
          </cell>
          <cell r="Z396">
            <v>1.7304057714217995</v>
          </cell>
          <cell r="AA396">
            <v>0.30130304478548059</v>
          </cell>
          <cell r="AC396">
            <v>2.5584860767417545</v>
          </cell>
        </row>
        <row r="397">
          <cell r="A397" t="str">
            <v>1422</v>
          </cell>
          <cell r="B397" t="str">
            <v>Morris Township</v>
          </cell>
          <cell r="C397" t="str">
            <v>Morris</v>
          </cell>
          <cell r="D397">
            <v>5424267438</v>
          </cell>
          <cell r="E397">
            <v>14996171.17</v>
          </cell>
          <cell r="F397">
            <v>0</v>
          </cell>
          <cell r="G397">
            <v>0</v>
          </cell>
          <cell r="H397">
            <v>378184.08</v>
          </cell>
          <cell r="I397">
            <v>15374355.25</v>
          </cell>
          <cell r="J397">
            <v>0</v>
          </cell>
          <cell r="K397">
            <v>66366911</v>
          </cell>
          <cell r="L397">
            <v>0</v>
          </cell>
          <cell r="M397">
            <v>66366911</v>
          </cell>
          <cell r="N397">
            <v>24391534.640000001</v>
          </cell>
          <cell r="O397">
            <v>596669.42000000004</v>
          </cell>
          <cell r="P397">
            <v>2016852</v>
          </cell>
          <cell r="Q397">
            <v>27005056.060000002</v>
          </cell>
          <cell r="R397">
            <v>108746322.31</v>
          </cell>
          <cell r="S397">
            <v>0.14137816271315151</v>
          </cell>
          <cell r="T397">
            <v>0.61029108470270621</v>
          </cell>
          <cell r="U397">
            <v>0.24833075258414228</v>
          </cell>
          <cell r="V397">
            <v>0.44967426327698712</v>
          </cell>
          <cell r="W397">
            <v>3.7182016245564033E-2</v>
          </cell>
          <cell r="X397">
            <v>1.1000000033552918E-2</v>
          </cell>
          <cell r="Y397">
            <v>0.49785627955610406</v>
          </cell>
          <cell r="Z397">
            <v>1.2235184153174861</v>
          </cell>
          <cell r="AA397">
            <v>0.2834365271574576</v>
          </cell>
          <cell r="AC397">
            <v>2.0048112220310479</v>
          </cell>
        </row>
        <row r="398">
          <cell r="A398" t="str">
            <v>1423</v>
          </cell>
          <cell r="B398" t="str">
            <v>Morris Plains Borough</v>
          </cell>
          <cell r="C398" t="str">
            <v>Morris</v>
          </cell>
          <cell r="D398">
            <v>1404459700</v>
          </cell>
          <cell r="E398">
            <v>4178569.19</v>
          </cell>
          <cell r="F398">
            <v>0</v>
          </cell>
          <cell r="G398">
            <v>0</v>
          </cell>
          <cell r="H398">
            <v>105433.39</v>
          </cell>
          <cell r="I398">
            <v>4284002.58</v>
          </cell>
          <cell r="J398">
            <v>18764282</v>
          </cell>
          <cell r="K398">
            <v>0</v>
          </cell>
          <cell r="L398">
            <v>0</v>
          </cell>
          <cell r="M398">
            <v>18764282</v>
          </cell>
          <cell r="N398">
            <v>12046769.640000001</v>
          </cell>
          <cell r="O398">
            <v>0</v>
          </cell>
          <cell r="P398">
            <v>0</v>
          </cell>
          <cell r="Q398">
            <v>12046769.640000001</v>
          </cell>
          <cell r="R398">
            <v>35095054.219999999</v>
          </cell>
          <cell r="S398">
            <v>0.12206855567582024</v>
          </cell>
          <cell r="T398">
            <v>0.53467026670973472</v>
          </cell>
          <cell r="U398">
            <v>0.34326117761444508</v>
          </cell>
          <cell r="V398">
            <v>0.85775117933252187</v>
          </cell>
          <cell r="W398">
            <v>0</v>
          </cell>
          <cell r="X398">
            <v>0</v>
          </cell>
          <cell r="Y398">
            <v>0.85775117933252187</v>
          </cell>
          <cell r="Z398">
            <v>1.3360498702810768</v>
          </cell>
          <cell r="AA398">
            <v>0.30502851594816144</v>
          </cell>
          <cell r="AC398">
            <v>2.4988295655617598</v>
          </cell>
        </row>
        <row r="399">
          <cell r="A399" t="str">
            <v>1424</v>
          </cell>
          <cell r="B399" t="str">
            <v>Morristown Town</v>
          </cell>
          <cell r="C399" t="str">
            <v>Morris</v>
          </cell>
          <cell r="D399">
            <v>2308539413</v>
          </cell>
          <cell r="E399">
            <v>7375135.9799999995</v>
          </cell>
          <cell r="F399">
            <v>0</v>
          </cell>
          <cell r="G399">
            <v>0</v>
          </cell>
          <cell r="H399">
            <v>185868.7</v>
          </cell>
          <cell r="I399">
            <v>7561004.6799999997</v>
          </cell>
          <cell r="J399">
            <v>0</v>
          </cell>
          <cell r="K399">
            <v>33254156</v>
          </cell>
          <cell r="L399">
            <v>0</v>
          </cell>
          <cell r="M399">
            <v>33254156</v>
          </cell>
          <cell r="N399">
            <v>25267232.07</v>
          </cell>
          <cell r="O399">
            <v>0</v>
          </cell>
          <cell r="P399">
            <v>980755</v>
          </cell>
          <cell r="Q399">
            <v>26247987.07</v>
          </cell>
          <cell r="R399">
            <v>67063147.75</v>
          </cell>
          <cell r="S399">
            <v>0.11274455395661025</v>
          </cell>
          <cell r="T399">
            <v>0.4958633335250805</v>
          </cell>
          <cell r="U399">
            <v>0.3913921125183093</v>
          </cell>
          <cell r="V399">
            <v>1.0945116175064411</v>
          </cell>
          <cell r="W399">
            <v>4.248378842817703E-2</v>
          </cell>
          <cell r="X399">
            <v>0</v>
          </cell>
          <cell r="Y399">
            <v>1.1369954059346181</v>
          </cell>
          <cell r="Z399">
            <v>1.4404846550479924</v>
          </cell>
          <cell r="AA399">
            <v>0.32752330921542727</v>
          </cell>
          <cell r="AC399">
            <v>2.9050033701980378</v>
          </cell>
        </row>
        <row r="400">
          <cell r="A400" t="str">
            <v>1425</v>
          </cell>
          <cell r="B400" t="str">
            <v>Mountain Lakes Borough</v>
          </cell>
          <cell r="C400" t="str">
            <v>Morris</v>
          </cell>
          <cell r="D400">
            <v>1413717100</v>
          </cell>
          <cell r="E400">
            <v>3583998.21</v>
          </cell>
          <cell r="F400">
            <v>0</v>
          </cell>
          <cell r="G400">
            <v>0</v>
          </cell>
          <cell r="H400">
            <v>90369.95</v>
          </cell>
          <cell r="I400">
            <v>3674368.16</v>
          </cell>
          <cell r="J400">
            <v>25081164</v>
          </cell>
          <cell r="K400">
            <v>0</v>
          </cell>
          <cell r="L400">
            <v>0</v>
          </cell>
          <cell r="M400">
            <v>25081164</v>
          </cell>
          <cell r="N400">
            <v>6981087.3300000001</v>
          </cell>
          <cell r="O400">
            <v>0</v>
          </cell>
          <cell r="P400">
            <v>0</v>
          </cell>
          <cell r="Q400">
            <v>6981087.3300000001</v>
          </cell>
          <cell r="R400">
            <v>35736619.489999995</v>
          </cell>
          <cell r="S400">
            <v>0.10281801167645924</v>
          </cell>
          <cell r="T400">
            <v>0.70183370329749128</v>
          </cell>
          <cell r="U400">
            <v>0.19534828502604965</v>
          </cell>
          <cell r="V400">
            <v>0.49381077232495807</v>
          </cell>
          <cell r="W400">
            <v>0</v>
          </cell>
          <cell r="X400">
            <v>0</v>
          </cell>
          <cell r="Y400">
            <v>0.49381077232495807</v>
          </cell>
          <cell r="Z400">
            <v>1.7741289257942767</v>
          </cell>
          <cell r="AA400">
            <v>0.25990830555844585</v>
          </cell>
          <cell r="AC400">
            <v>2.5278480036776805</v>
          </cell>
        </row>
        <row r="401">
          <cell r="A401" t="str">
            <v>1426</v>
          </cell>
          <cell r="B401" t="str">
            <v>Mount Arlington Borough</v>
          </cell>
          <cell r="C401" t="str">
            <v>Morris</v>
          </cell>
          <cell r="D401">
            <v>1074486400</v>
          </cell>
          <cell r="E401">
            <v>2323373.3800000004</v>
          </cell>
          <cell r="F401">
            <v>0</v>
          </cell>
          <cell r="G401">
            <v>0</v>
          </cell>
          <cell r="H401">
            <v>58625.48</v>
          </cell>
          <cell r="I401">
            <v>2381998.8600000003</v>
          </cell>
          <cell r="J401">
            <v>12252235</v>
          </cell>
          <cell r="K401">
            <v>0</v>
          </cell>
          <cell r="L401">
            <v>0</v>
          </cell>
          <cell r="M401">
            <v>12252235</v>
          </cell>
          <cell r="N401">
            <v>6053852.9900000002</v>
          </cell>
          <cell r="O401">
            <v>0</v>
          </cell>
          <cell r="P401">
            <v>310766.8</v>
          </cell>
          <cell r="Q401">
            <v>6364619.79</v>
          </cell>
          <cell r="R401">
            <v>20998853.649999999</v>
          </cell>
          <cell r="S401">
            <v>0.11343470932757324</v>
          </cell>
          <cell r="T401">
            <v>0.58347161250871427</v>
          </cell>
          <cell r="U401">
            <v>0.30309367816371252</v>
          </cell>
          <cell r="V401">
            <v>0.56341829826789802</v>
          </cell>
          <cell r="W401">
            <v>2.8922357695732585E-2</v>
          </cell>
          <cell r="X401">
            <v>0</v>
          </cell>
          <cell r="Y401">
            <v>0.59234065596363061</v>
          </cell>
          <cell r="Z401">
            <v>1.1402875829791796</v>
          </cell>
          <cell r="AA401">
            <v>0.22168720423078417</v>
          </cell>
          <cell r="AC401">
            <v>1.9543154431735943</v>
          </cell>
        </row>
        <row r="402">
          <cell r="A402" t="str">
            <v>1427</v>
          </cell>
          <cell r="B402" t="str">
            <v>Mount Olive Township</v>
          </cell>
          <cell r="C402" t="str">
            <v>Morris</v>
          </cell>
          <cell r="D402">
            <v>3342108200</v>
          </cell>
          <cell r="E402">
            <v>10095454.720000001</v>
          </cell>
          <cell r="F402">
            <v>0</v>
          </cell>
          <cell r="G402">
            <v>0</v>
          </cell>
          <cell r="H402">
            <v>254737.56</v>
          </cell>
          <cell r="I402">
            <v>10350192.280000001</v>
          </cell>
          <cell r="J402">
            <v>74000771</v>
          </cell>
          <cell r="K402">
            <v>0</v>
          </cell>
          <cell r="L402">
            <v>0</v>
          </cell>
          <cell r="M402">
            <v>74000771</v>
          </cell>
          <cell r="N402">
            <v>20263388</v>
          </cell>
          <cell r="O402">
            <v>584851</v>
          </cell>
          <cell r="P402">
            <v>1329892</v>
          </cell>
          <cell r="Q402">
            <v>22178131</v>
          </cell>
          <cell r="R402">
            <v>106529094.28</v>
          </cell>
          <cell r="S402">
            <v>9.715836175979925E-2</v>
          </cell>
          <cell r="T402">
            <v>0.69465315086127666</v>
          </cell>
          <cell r="U402">
            <v>0.20818848737892415</v>
          </cell>
          <cell r="V402">
            <v>0.60630556485274778</v>
          </cell>
          <cell r="W402">
            <v>3.9792009127651823E-2</v>
          </cell>
          <cell r="X402">
            <v>1.7499463362676288E-2</v>
          </cell>
          <cell r="Y402">
            <v>0.66359703734307585</v>
          </cell>
          <cell r="Z402">
            <v>2.2141943519363019</v>
          </cell>
          <cell r="AA402">
            <v>0.30969052049242457</v>
          </cell>
          <cell r="AC402">
            <v>3.1874819097718019</v>
          </cell>
        </row>
        <row r="403">
          <cell r="A403" t="str">
            <v>1428</v>
          </cell>
          <cell r="B403" t="str">
            <v>Netcong Borough</v>
          </cell>
          <cell r="C403" t="str">
            <v>Morris</v>
          </cell>
          <cell r="D403">
            <v>319963800</v>
          </cell>
          <cell r="E403">
            <v>848607.40999999992</v>
          </cell>
          <cell r="F403">
            <v>0</v>
          </cell>
          <cell r="G403">
            <v>0</v>
          </cell>
          <cell r="H403">
            <v>21407.21</v>
          </cell>
          <cell r="I403">
            <v>870014.61999999988</v>
          </cell>
          <cell r="J403">
            <v>4535140</v>
          </cell>
          <cell r="K403">
            <v>2476664</v>
          </cell>
          <cell r="L403">
            <v>0</v>
          </cell>
          <cell r="M403">
            <v>7011804</v>
          </cell>
          <cell r="N403">
            <v>3144764</v>
          </cell>
          <cell r="O403">
            <v>0</v>
          </cell>
          <cell r="P403">
            <v>0</v>
          </cell>
          <cell r="Q403">
            <v>3144764</v>
          </cell>
          <cell r="R403">
            <v>11026582.620000001</v>
          </cell>
          <cell r="S403">
            <v>7.8901564517547665E-2</v>
          </cell>
          <cell r="T403">
            <v>0.63590001015201203</v>
          </cell>
          <cell r="U403">
            <v>0.28519842533044021</v>
          </cell>
          <cell r="V403">
            <v>0.98284993489888539</v>
          </cell>
          <cell r="W403">
            <v>0</v>
          </cell>
          <cell r="X403">
            <v>0</v>
          </cell>
          <cell r="Y403">
            <v>0.98284993489888539</v>
          </cell>
          <cell r="Z403">
            <v>2.1914366562717409</v>
          </cell>
          <cell r="AA403">
            <v>0.27191032860592351</v>
          </cell>
          <cell r="AC403">
            <v>3.4461969197765501</v>
          </cell>
        </row>
        <row r="404">
          <cell r="A404" t="str">
            <v>1429</v>
          </cell>
          <cell r="B404" t="str">
            <v>Parsippany-Troy Hills Township</v>
          </cell>
          <cell r="C404" t="str">
            <v>Morris</v>
          </cell>
          <cell r="D404">
            <v>7308004700</v>
          </cell>
          <cell r="E404">
            <v>23703253.599999998</v>
          </cell>
          <cell r="F404">
            <v>0</v>
          </cell>
          <cell r="G404">
            <v>0</v>
          </cell>
          <cell r="H404">
            <v>597978.74</v>
          </cell>
          <cell r="I404">
            <v>24301232.339999996</v>
          </cell>
          <cell r="J404">
            <v>152541056</v>
          </cell>
          <cell r="K404">
            <v>0</v>
          </cell>
          <cell r="L404">
            <v>0</v>
          </cell>
          <cell r="M404">
            <v>152541056</v>
          </cell>
          <cell r="N404">
            <v>60497056.75</v>
          </cell>
          <cell r="O404">
            <v>1461601</v>
          </cell>
          <cell r="P404">
            <v>3168912</v>
          </cell>
          <cell r="Q404">
            <v>65127569.75</v>
          </cell>
          <cell r="R404">
            <v>241969858.09</v>
          </cell>
          <cell r="S404">
            <v>0.10043082444988342</v>
          </cell>
          <cell r="T404">
            <v>0.63041346225554584</v>
          </cell>
          <cell r="U404">
            <v>0.26915571329457072</v>
          </cell>
          <cell r="V404">
            <v>0.82781907283119294</v>
          </cell>
          <cell r="W404">
            <v>4.3362205281559277E-2</v>
          </cell>
          <cell r="X404">
            <v>2.0000000821017532E-2</v>
          </cell>
          <cell r="Y404">
            <v>0.89118127893376975</v>
          </cell>
          <cell r="Z404">
            <v>2.0873146948030836</v>
          </cell>
          <cell r="AA404">
            <v>0.33252896430129547</v>
          </cell>
          <cell r="AC404">
            <v>3.3110249380381491</v>
          </cell>
        </row>
        <row r="405">
          <cell r="A405" t="str">
            <v>1430</v>
          </cell>
          <cell r="B405" t="str">
            <v>Long Hill Township</v>
          </cell>
          <cell r="C405" t="str">
            <v>Morris</v>
          </cell>
          <cell r="D405">
            <v>1904683305</v>
          </cell>
          <cell r="E405">
            <v>4842919.7300000004</v>
          </cell>
          <cell r="F405">
            <v>0</v>
          </cell>
          <cell r="G405">
            <v>0</v>
          </cell>
          <cell r="H405">
            <v>122192.5</v>
          </cell>
          <cell r="I405">
            <v>4965112.2300000004</v>
          </cell>
          <cell r="J405">
            <v>18972752</v>
          </cell>
          <cell r="K405">
            <v>7309970</v>
          </cell>
          <cell r="L405">
            <v>0</v>
          </cell>
          <cell r="M405">
            <v>26282722</v>
          </cell>
          <cell r="N405">
            <v>10468513.029999999</v>
          </cell>
          <cell r="O405">
            <v>380937</v>
          </cell>
          <cell r="P405">
            <v>646830</v>
          </cell>
          <cell r="Q405">
            <v>11496280.029999999</v>
          </cell>
          <cell r="R405">
            <v>42744114.260000005</v>
          </cell>
          <cell r="S405">
            <v>0.11615896868978658</v>
          </cell>
          <cell r="T405">
            <v>0.61488517085954464</v>
          </cell>
          <cell r="U405">
            <v>0.26895586045066872</v>
          </cell>
          <cell r="V405">
            <v>0.54961961405967164</v>
          </cell>
          <cell r="W405">
            <v>3.3959976354179258E-2</v>
          </cell>
          <cell r="X405">
            <v>2.0000017798234442E-2</v>
          </cell>
          <cell r="Y405">
            <v>0.60357960821208534</v>
          </cell>
          <cell r="Z405">
            <v>1.3798998463946741</v>
          </cell>
          <cell r="AA405">
            <v>0.26067914896749728</v>
          </cell>
          <cell r="AC405">
            <v>2.2441586035742569</v>
          </cell>
        </row>
        <row r="406">
          <cell r="A406" t="str">
            <v>1431</v>
          </cell>
          <cell r="B406" t="str">
            <v>Pequannock Township</v>
          </cell>
          <cell r="C406" t="str">
            <v>Morris</v>
          </cell>
          <cell r="D406">
            <v>3364133275</v>
          </cell>
          <cell r="E406">
            <v>7941289.3900000006</v>
          </cell>
          <cell r="F406">
            <v>0</v>
          </cell>
          <cell r="G406">
            <v>0</v>
          </cell>
          <cell r="H406">
            <v>200353.36</v>
          </cell>
          <cell r="I406">
            <v>8141642.7500000009</v>
          </cell>
          <cell r="J406">
            <v>39258273</v>
          </cell>
          <cell r="K406">
            <v>0</v>
          </cell>
          <cell r="L406">
            <v>0</v>
          </cell>
          <cell r="M406">
            <v>39258273</v>
          </cell>
          <cell r="N406">
            <v>13156217</v>
          </cell>
          <cell r="O406">
            <v>201848</v>
          </cell>
          <cell r="P406">
            <v>1058401</v>
          </cell>
          <cell r="Q406">
            <v>14416466</v>
          </cell>
          <cell r="R406">
            <v>61816381.75</v>
          </cell>
          <cell r="S406">
            <v>0.13170687962499522</v>
          </cell>
          <cell r="T406">
            <v>0.63507879122996391</v>
          </cell>
          <cell r="U406">
            <v>0.23321432914504092</v>
          </cell>
          <cell r="V406">
            <v>0.39107300230250241</v>
          </cell>
          <cell r="W406">
            <v>3.1461327880953231E-2</v>
          </cell>
          <cell r="X406">
            <v>6.0000001040386849E-3</v>
          </cell>
          <cell r="Y406">
            <v>0.42853433028749432</v>
          </cell>
          <cell r="Z406">
            <v>1.1669654496669726</v>
          </cell>
          <cell r="AA406">
            <v>0.24201308582223161</v>
          </cell>
          <cell r="AC406">
            <v>1.8375128657766984</v>
          </cell>
        </row>
        <row r="407">
          <cell r="A407" t="str">
            <v>1432</v>
          </cell>
          <cell r="B407" t="str">
            <v>Randolph Township</v>
          </cell>
          <cell r="C407" t="str">
            <v>Morris</v>
          </cell>
          <cell r="D407">
            <v>4386852885</v>
          </cell>
          <cell r="E407">
            <v>12413725.57</v>
          </cell>
          <cell r="F407">
            <v>0</v>
          </cell>
          <cell r="G407">
            <v>0</v>
          </cell>
          <cell r="H407">
            <v>313230.34999999998</v>
          </cell>
          <cell r="I407">
            <v>12726955.92</v>
          </cell>
          <cell r="J407">
            <v>85079965</v>
          </cell>
          <cell r="K407">
            <v>0</v>
          </cell>
          <cell r="L407">
            <v>0</v>
          </cell>
          <cell r="M407">
            <v>85079965</v>
          </cell>
          <cell r="N407">
            <v>20654162.039999999</v>
          </cell>
          <cell r="O407">
            <v>921239</v>
          </cell>
          <cell r="P407">
            <v>1659047</v>
          </cell>
          <cell r="Q407">
            <v>23234448.039999999</v>
          </cell>
          <cell r="R407">
            <v>121041368.95999998</v>
          </cell>
          <cell r="S407">
            <v>0.10514550545281608</v>
          </cell>
          <cell r="T407">
            <v>0.70289989059951896</v>
          </cell>
          <cell r="U407">
            <v>0.19195460394766509</v>
          </cell>
          <cell r="V407">
            <v>0.47081957342638359</v>
          </cell>
          <cell r="W407">
            <v>3.7818614927179167E-2</v>
          </cell>
          <cell r="X407">
            <v>2.0999997587108507E-2</v>
          </cell>
          <cell r="Y407">
            <v>0.52963818594067114</v>
          </cell>
          <cell r="Z407">
            <v>1.9394305491965456</v>
          </cell>
          <cell r="AA407">
            <v>0.29011585876329199</v>
          </cell>
          <cell r="AC407">
            <v>2.7591845939005082</v>
          </cell>
        </row>
        <row r="408">
          <cell r="A408" t="str">
            <v>1433</v>
          </cell>
          <cell r="B408" t="str">
            <v>Riverdale Borough</v>
          </cell>
          <cell r="C408" t="str">
            <v>Morris</v>
          </cell>
          <cell r="D408">
            <v>974013725</v>
          </cell>
          <cell r="E408">
            <v>2548928.96</v>
          </cell>
          <cell r="F408">
            <v>0</v>
          </cell>
          <cell r="G408">
            <v>0</v>
          </cell>
          <cell r="H408">
            <v>64156.95</v>
          </cell>
          <cell r="I408">
            <v>2613085.91</v>
          </cell>
          <cell r="J408">
            <v>8866052</v>
          </cell>
          <cell r="K408">
            <v>0</v>
          </cell>
          <cell r="L408">
            <v>0</v>
          </cell>
          <cell r="M408">
            <v>8866052</v>
          </cell>
          <cell r="N408">
            <v>5847132.2999999998</v>
          </cell>
          <cell r="O408">
            <v>97401.37</v>
          </cell>
          <cell r="P408">
            <v>348776.48</v>
          </cell>
          <cell r="Q408">
            <v>6293310.1500000004</v>
          </cell>
          <cell r="R408">
            <v>17772448.059999999</v>
          </cell>
          <cell r="S408">
            <v>0.14703016158371601</v>
          </cell>
          <cell r="T408">
            <v>0.49886498303824561</v>
          </cell>
          <cell r="U408">
            <v>0.35410485537803849</v>
          </cell>
          <cell r="V408">
            <v>0.60031313213784532</v>
          </cell>
          <cell r="W408">
            <v>3.5808168924929676E-2</v>
          </cell>
          <cell r="X408">
            <v>9.9999997433301048E-3</v>
          </cell>
          <cell r="Y408">
            <v>0.64612130080610519</v>
          </cell>
          <cell r="Z408">
            <v>0.91025945245278761</v>
          </cell>
          <cell r="AA408">
            <v>0.26828019389562502</v>
          </cell>
          <cell r="AC408">
            <v>1.8246609471545174</v>
          </cell>
        </row>
        <row r="409">
          <cell r="A409" t="str">
            <v>1434</v>
          </cell>
          <cell r="B409" t="str">
            <v>Rockaway Borough</v>
          </cell>
          <cell r="C409" t="str">
            <v>Morris</v>
          </cell>
          <cell r="D409">
            <v>792615487</v>
          </cell>
          <cell r="E409">
            <v>2279822.0300000003</v>
          </cell>
          <cell r="F409">
            <v>0</v>
          </cell>
          <cell r="G409">
            <v>0</v>
          </cell>
          <cell r="H409">
            <v>57526.51</v>
          </cell>
          <cell r="I409">
            <v>2337348.54</v>
          </cell>
          <cell r="J409">
            <v>9255675</v>
          </cell>
          <cell r="K409">
            <v>6790887</v>
          </cell>
          <cell r="L409">
            <v>0</v>
          </cell>
          <cell r="M409">
            <v>16046562</v>
          </cell>
          <cell r="N409">
            <v>7070647.04</v>
          </cell>
          <cell r="O409">
            <v>0</v>
          </cell>
          <cell r="P409">
            <v>303277</v>
          </cell>
          <cell r="Q409">
            <v>7373924.04</v>
          </cell>
          <cell r="R409">
            <v>25757834.580000002</v>
          </cell>
          <cell r="S409">
            <v>9.0743207964184378E-2</v>
          </cell>
          <cell r="T409">
            <v>0.62297791183345652</v>
          </cell>
          <cell r="U409">
            <v>0.28627888020235898</v>
          </cell>
          <cell r="V409">
            <v>0.89206521396168492</v>
          </cell>
          <cell r="W409">
            <v>3.8262815321447284E-2</v>
          </cell>
          <cell r="X409">
            <v>0</v>
          </cell>
          <cell r="Y409">
            <v>0.93032802928313207</v>
          </cell>
          <cell r="Z409">
            <v>2.0245077547923311</v>
          </cell>
          <cell r="AA409">
            <v>0.29489059680712498</v>
          </cell>
          <cell r="AC409">
            <v>3.249726380882588</v>
          </cell>
        </row>
        <row r="410">
          <cell r="A410" t="str">
            <v>1435</v>
          </cell>
          <cell r="B410" t="str">
            <v>Rockaway Township</v>
          </cell>
          <cell r="C410" t="str">
            <v>Morris</v>
          </cell>
          <cell r="D410">
            <v>4946661000</v>
          </cell>
          <cell r="E410">
            <v>13091813.6</v>
          </cell>
          <cell r="F410">
            <v>0</v>
          </cell>
          <cell r="G410">
            <v>0</v>
          </cell>
          <cell r="H410">
            <v>329089.84999999998</v>
          </cell>
          <cell r="I410">
            <v>13420903.449999999</v>
          </cell>
          <cell r="J410">
            <v>49891279</v>
          </cell>
          <cell r="K410">
            <v>33513350</v>
          </cell>
          <cell r="L410">
            <v>0</v>
          </cell>
          <cell r="M410">
            <v>83404629</v>
          </cell>
          <cell r="N410">
            <v>30830806</v>
          </cell>
          <cell r="O410">
            <v>370999.58</v>
          </cell>
          <cell r="P410">
            <v>1734307</v>
          </cell>
          <cell r="Q410">
            <v>32936112.579999998</v>
          </cell>
          <cell r="R410">
            <v>129761645.02999999</v>
          </cell>
          <cell r="S410">
            <v>0.10342735287378008</v>
          </cell>
          <cell r="T410">
            <v>0.64275255589367286</v>
          </cell>
          <cell r="U410">
            <v>0.25382009123254717</v>
          </cell>
          <cell r="V410">
            <v>0.62326498621999771</v>
          </cell>
          <cell r="W410">
            <v>3.5060154718506077E-2</v>
          </cell>
          <cell r="X410">
            <v>7.5000001010782826E-3</v>
          </cell>
          <cell r="Y410">
            <v>0.66582514103958201</v>
          </cell>
          <cell r="Z410">
            <v>1.6860793371528797</v>
          </cell>
          <cell r="AA410">
            <v>0.27131237515568579</v>
          </cell>
          <cell r="AC410">
            <v>2.623216853348147</v>
          </cell>
        </row>
        <row r="411">
          <cell r="A411" t="str">
            <v>1436</v>
          </cell>
          <cell r="B411" t="str">
            <v>Roxbury Township</v>
          </cell>
          <cell r="C411" t="str">
            <v>Morris</v>
          </cell>
          <cell r="D411">
            <v>3539438300</v>
          </cell>
          <cell r="E411">
            <v>10720435.99</v>
          </cell>
          <cell r="F411">
            <v>0</v>
          </cell>
          <cell r="G411">
            <v>0</v>
          </cell>
          <cell r="H411">
            <v>270351.82</v>
          </cell>
          <cell r="I411">
            <v>10990787.810000001</v>
          </cell>
          <cell r="J411">
            <v>60824801</v>
          </cell>
          <cell r="K411">
            <v>0</v>
          </cell>
          <cell r="L411">
            <v>0</v>
          </cell>
          <cell r="M411">
            <v>60824801</v>
          </cell>
          <cell r="N411">
            <v>22105029</v>
          </cell>
          <cell r="O411">
            <v>424732.6</v>
          </cell>
          <cell r="P411">
            <v>1424480</v>
          </cell>
          <cell r="Q411">
            <v>23954241.600000001</v>
          </cell>
          <cell r="R411">
            <v>95769830.409999982</v>
          </cell>
          <cell r="S411">
            <v>0.11476252764516097</v>
          </cell>
          <cell r="T411">
            <v>0.63511442736823376</v>
          </cell>
          <cell r="U411">
            <v>0.25012304498660548</v>
          </cell>
          <cell r="V411">
            <v>0.6245349438638329</v>
          </cell>
          <cell r="W411">
            <v>4.0245933938161879E-2</v>
          </cell>
          <cell r="X411">
            <v>1.2000000113012282E-2</v>
          </cell>
          <cell r="Y411">
            <v>0.67678087791500707</v>
          </cell>
          <cell r="Z411">
            <v>1.7184873938895899</v>
          </cell>
          <cell r="AA411">
            <v>0.31052350340448093</v>
          </cell>
          <cell r="AC411">
            <v>2.7057917752090774</v>
          </cell>
        </row>
        <row r="412">
          <cell r="A412" t="str">
            <v>1437</v>
          </cell>
          <cell r="B412" t="str">
            <v>Victory Gardens Borough</v>
          </cell>
          <cell r="C412" t="str">
            <v>Morris</v>
          </cell>
          <cell r="D412">
            <v>70940700</v>
          </cell>
          <cell r="E412">
            <v>243846.68</v>
          </cell>
          <cell r="F412">
            <v>0</v>
          </cell>
          <cell r="G412">
            <v>0</v>
          </cell>
          <cell r="H412">
            <v>6152.97</v>
          </cell>
          <cell r="I412">
            <v>249999.65</v>
          </cell>
          <cell r="J412">
            <v>1181193</v>
          </cell>
          <cell r="K412">
            <v>0</v>
          </cell>
          <cell r="L412">
            <v>0</v>
          </cell>
          <cell r="M412">
            <v>1181193</v>
          </cell>
          <cell r="N412">
            <v>807776.2</v>
          </cell>
          <cell r="O412">
            <v>0</v>
          </cell>
          <cell r="P412">
            <v>0</v>
          </cell>
          <cell r="Q412">
            <v>807776.2</v>
          </cell>
          <cell r="R412">
            <v>2238968.85</v>
          </cell>
          <cell r="S412">
            <v>0.11165838685071477</v>
          </cell>
          <cell r="T412">
            <v>0.52756115834304707</v>
          </cell>
          <cell r="U412">
            <v>0.3607804548062381</v>
          </cell>
          <cell r="V412">
            <v>1.1386639827348757</v>
          </cell>
          <cell r="W412">
            <v>0</v>
          </cell>
          <cell r="X412">
            <v>0</v>
          </cell>
          <cell r="Y412">
            <v>1.1386639827348757</v>
          </cell>
          <cell r="Z412">
            <v>1.6650427751629178</v>
          </cell>
          <cell r="AA412">
            <v>0.35240651699236125</v>
          </cell>
          <cell r="AC412">
            <v>3.156113274890155</v>
          </cell>
        </row>
        <row r="413">
          <cell r="A413" t="str">
            <v>1438</v>
          </cell>
          <cell r="B413" t="str">
            <v>Washington Township</v>
          </cell>
          <cell r="C413" t="str">
            <v>Morris</v>
          </cell>
          <cell r="D413">
            <v>2819405900</v>
          </cell>
          <cell r="E413">
            <v>8075531.4699999997</v>
          </cell>
          <cell r="F413">
            <v>0</v>
          </cell>
          <cell r="G413">
            <v>0</v>
          </cell>
          <cell r="H413">
            <v>203592.59</v>
          </cell>
          <cell r="I413">
            <v>8279124.0599999996</v>
          </cell>
          <cell r="J413">
            <v>39104720</v>
          </cell>
          <cell r="K413">
            <v>18395104</v>
          </cell>
          <cell r="L413">
            <v>0</v>
          </cell>
          <cell r="M413">
            <v>57499824</v>
          </cell>
          <cell r="N413">
            <v>12721237.119999999</v>
          </cell>
          <cell r="O413">
            <v>358065</v>
          </cell>
          <cell r="P413">
            <v>1082595</v>
          </cell>
          <cell r="Q413">
            <v>14161897.119999999</v>
          </cell>
          <cell r="R413">
            <v>79940845.180000007</v>
          </cell>
          <cell r="S413">
            <v>0.10356563082812278</v>
          </cell>
          <cell r="T413">
            <v>0.719279660735756</v>
          </cell>
          <cell r="U413">
            <v>0.17715470843612111</v>
          </cell>
          <cell r="V413">
            <v>0.45120275587136988</v>
          </cell>
          <cell r="W413">
            <v>3.8397983064446313E-2</v>
          </cell>
          <cell r="X413">
            <v>1.2700015985637258E-2</v>
          </cell>
          <cell r="Y413">
            <v>0.50230075492145343</v>
          </cell>
          <cell r="Z413">
            <v>2.0394305055543791</v>
          </cell>
          <cell r="AA413">
            <v>0.29364782346522011</v>
          </cell>
          <cell r="AC413">
            <v>2.8353790839410529</v>
          </cell>
        </row>
        <row r="414">
          <cell r="A414" t="str">
            <v>1439</v>
          </cell>
          <cell r="B414" t="str">
            <v>Wharton Borough</v>
          </cell>
          <cell r="C414" t="str">
            <v>Morris</v>
          </cell>
          <cell r="D414">
            <v>837693400</v>
          </cell>
          <cell r="E414">
            <v>2209151.6800000002</v>
          </cell>
          <cell r="F414">
            <v>0</v>
          </cell>
          <cell r="G414">
            <v>0</v>
          </cell>
          <cell r="H414">
            <v>55746.28</v>
          </cell>
          <cell r="I414">
            <v>2264897.96</v>
          </cell>
          <cell r="J414">
            <v>10128454</v>
          </cell>
          <cell r="K414">
            <v>6389940</v>
          </cell>
          <cell r="L414">
            <v>0</v>
          </cell>
          <cell r="M414">
            <v>16518394</v>
          </cell>
          <cell r="N414">
            <v>4522032.54</v>
          </cell>
          <cell r="O414">
            <v>125654.01</v>
          </cell>
          <cell r="P414">
            <v>294924.3</v>
          </cell>
          <cell r="Q414">
            <v>4942610.8499999996</v>
          </cell>
          <cell r="R414">
            <v>23725902.810000002</v>
          </cell>
          <cell r="S414">
            <v>9.5460981111555002E-2</v>
          </cell>
          <cell r="T414">
            <v>0.6962177217145904</v>
          </cell>
          <cell r="U414">
            <v>0.20832129717385447</v>
          </cell>
          <cell r="V414">
            <v>0.53981952585516368</v>
          </cell>
          <cell r="W414">
            <v>3.5206711668016005E-2</v>
          </cell>
          <cell r="X414">
            <v>1.4999999999999999E-2</v>
          </cell>
          <cell r="Y414">
            <v>0.59002623752317973</v>
          </cell>
          <cell r="Z414">
            <v>1.9718901927602628</v>
          </cell>
          <cell r="AA414">
            <v>0.27037314129489382</v>
          </cell>
          <cell r="AC414">
            <v>2.8322895715783369</v>
          </cell>
        </row>
        <row r="415">
          <cell r="A415" t="str">
            <v>1501</v>
          </cell>
          <cell r="B415" t="str">
            <v>Barnegat Light Borough</v>
          </cell>
          <cell r="C415" t="str">
            <v>Ocean</v>
          </cell>
          <cell r="D415">
            <v>1052290400</v>
          </cell>
          <cell r="E415">
            <v>4043936.73</v>
          </cell>
          <cell r="F415">
            <v>382789.98</v>
          </cell>
          <cell r="G415">
            <v>0</v>
          </cell>
          <cell r="H415">
            <v>160687.74</v>
          </cell>
          <cell r="I415">
            <v>4587414.45</v>
          </cell>
          <cell r="J415">
            <v>0</v>
          </cell>
          <cell r="K415">
            <v>1630205</v>
          </cell>
          <cell r="L415">
            <v>458957</v>
          </cell>
          <cell r="M415">
            <v>2089162</v>
          </cell>
          <cell r="N415">
            <v>2590183.9</v>
          </cell>
          <cell r="O415">
            <v>105229.04</v>
          </cell>
          <cell r="P415">
            <v>0</v>
          </cell>
          <cell r="Q415">
            <v>2695412.94</v>
          </cell>
          <cell r="R415">
            <v>9371989.3900000006</v>
          </cell>
          <cell r="S415">
            <v>0.48948139600913482</v>
          </cell>
          <cell r="T415">
            <v>0.22291553191781835</v>
          </cell>
          <cell r="U415">
            <v>0.28760307207304681</v>
          </cell>
          <cell r="V415">
            <v>0.24614725174723628</v>
          </cell>
          <cell r="W415">
            <v>0</v>
          </cell>
          <cell r="X415">
            <v>9.9999999999999985E-3</v>
          </cell>
          <cell r="Y415">
            <v>0.25614725174723629</v>
          </cell>
          <cell r="Z415">
            <v>0.19853473907963048</v>
          </cell>
          <cell r="AA415">
            <v>0.43594567146103397</v>
          </cell>
          <cell r="AC415">
            <v>0.8906276622879008</v>
          </cell>
        </row>
        <row r="416">
          <cell r="A416" t="str">
            <v>1502</v>
          </cell>
          <cell r="B416" t="str">
            <v>Bay Head Borough</v>
          </cell>
          <cell r="C416" t="str">
            <v>Ocean</v>
          </cell>
          <cell r="D416">
            <v>1659556000</v>
          </cell>
          <cell r="E416">
            <v>6663719.46</v>
          </cell>
          <cell r="F416">
            <v>630751</v>
          </cell>
          <cell r="G416">
            <v>365939.85</v>
          </cell>
          <cell r="H416">
            <v>264784.09999999998</v>
          </cell>
          <cell r="I416">
            <v>7925194.4099999992</v>
          </cell>
          <cell r="J416">
            <v>3872310</v>
          </cell>
          <cell r="K416">
            <v>0</v>
          </cell>
          <cell r="L416">
            <v>0</v>
          </cell>
          <cell r="M416">
            <v>3872310</v>
          </cell>
          <cell r="N416">
            <v>4316358.53</v>
          </cell>
          <cell r="O416">
            <v>0</v>
          </cell>
          <cell r="P416">
            <v>0</v>
          </cell>
          <cell r="Q416">
            <v>4316358.53</v>
          </cell>
          <cell r="R416">
            <v>16113862.940000001</v>
          </cell>
          <cell r="S416">
            <v>0.49182461334749311</v>
          </cell>
          <cell r="T416">
            <v>0.24030923028317627</v>
          </cell>
          <cell r="U416">
            <v>0.26786615636933053</v>
          </cell>
          <cell r="V416">
            <v>0.26009116474526922</v>
          </cell>
          <cell r="W416">
            <v>0</v>
          </cell>
          <cell r="X416">
            <v>0</v>
          </cell>
          <cell r="Y416">
            <v>0.26009116474526922</v>
          </cell>
          <cell r="Z416">
            <v>0.23333409658969026</v>
          </cell>
          <cell r="AA416">
            <v>0.47754907999489016</v>
          </cell>
          <cell r="AC416">
            <v>0.97097434132984972</v>
          </cell>
        </row>
        <row r="417">
          <cell r="A417" t="str">
            <v>1503</v>
          </cell>
          <cell r="B417" t="str">
            <v>Beach Haven Borough</v>
          </cell>
          <cell r="C417" t="str">
            <v>Ocean</v>
          </cell>
          <cell r="D417">
            <v>2163622600</v>
          </cell>
          <cell r="E417">
            <v>9616580.5099999998</v>
          </cell>
          <cell r="F417">
            <v>0</v>
          </cell>
          <cell r="G417">
            <v>0</v>
          </cell>
          <cell r="H417">
            <v>382104.36</v>
          </cell>
          <cell r="I417">
            <v>9998684.8699999992</v>
          </cell>
          <cell r="J417">
            <v>2120555</v>
          </cell>
          <cell r="K417">
            <v>4528177</v>
          </cell>
          <cell r="L417">
            <v>0</v>
          </cell>
          <cell r="M417">
            <v>6648732</v>
          </cell>
          <cell r="N417">
            <v>8503036.8200000003</v>
          </cell>
          <cell r="O417">
            <v>0</v>
          </cell>
          <cell r="P417">
            <v>1047873</v>
          </cell>
          <cell r="Q417">
            <v>9550909.8200000003</v>
          </cell>
          <cell r="R417">
            <v>26198326.689999998</v>
          </cell>
          <cell r="S417">
            <v>0.38165356850124843</v>
          </cell>
          <cell r="T417">
            <v>0.2537846053556484</v>
          </cell>
          <cell r="U417">
            <v>0.36456182614310323</v>
          </cell>
          <cell r="V417">
            <v>0.39300000009243757</v>
          </cell>
          <cell r="W417">
            <v>4.8431413130922189E-2</v>
          </cell>
          <cell r="X417">
            <v>0</v>
          </cell>
          <cell r="Y417">
            <v>0.44143141322335971</v>
          </cell>
          <cell r="Z417">
            <v>0.30729629095203576</v>
          </cell>
          <cell r="AA417">
            <v>0.46212703037951258</v>
          </cell>
          <cell r="AC417">
            <v>1.2108547345549079</v>
          </cell>
        </row>
        <row r="418">
          <cell r="A418" t="str">
            <v>1504</v>
          </cell>
          <cell r="B418" t="str">
            <v>Beachwood Borough</v>
          </cell>
          <cell r="C418" t="str">
            <v>Ocean</v>
          </cell>
          <cell r="D418">
            <v>826188800</v>
          </cell>
          <cell r="E418">
            <v>3591160.69</v>
          </cell>
          <cell r="F418">
            <v>339956.41</v>
          </cell>
          <cell r="G418">
            <v>197198.02</v>
          </cell>
          <cell r="H418">
            <v>142686.34</v>
          </cell>
          <cell r="I418">
            <v>4271001.46</v>
          </cell>
          <cell r="J418">
            <v>0</v>
          </cell>
          <cell r="K418">
            <v>9392117</v>
          </cell>
          <cell r="L418">
            <v>0</v>
          </cell>
          <cell r="M418">
            <v>9392117</v>
          </cell>
          <cell r="N418">
            <v>8980471.3699999992</v>
          </cell>
          <cell r="O418">
            <v>0</v>
          </cell>
          <cell r="P418">
            <v>0</v>
          </cell>
          <cell r="Q418">
            <v>8980471.3699999992</v>
          </cell>
          <cell r="R418">
            <v>22643589.829999998</v>
          </cell>
          <cell r="S418">
            <v>0.18861856675841404</v>
          </cell>
          <cell r="T418">
            <v>0.41478038908638898</v>
          </cell>
          <cell r="U418">
            <v>0.39660104415519698</v>
          </cell>
          <cell r="V418">
            <v>1.0869756852186812</v>
          </cell>
          <cell r="W418">
            <v>0</v>
          </cell>
          <cell r="X418">
            <v>0</v>
          </cell>
          <cell r="Y418">
            <v>1.0869756852186812</v>
          </cell>
          <cell r="Z418">
            <v>1.1368003294162303</v>
          </cell>
          <cell r="AA418">
            <v>0.51695223416245772</v>
          </cell>
          <cell r="AC418">
            <v>2.7407282487973692</v>
          </cell>
        </row>
        <row r="419">
          <cell r="A419" t="str">
            <v>1505</v>
          </cell>
          <cell r="B419" t="str">
            <v>Berkeley Township</v>
          </cell>
          <cell r="C419" t="str">
            <v>Ocean</v>
          </cell>
          <cell r="D419">
            <v>5348753700</v>
          </cell>
          <cell r="E419">
            <v>23157076.440000001</v>
          </cell>
          <cell r="F419">
            <v>2192019.9700000002</v>
          </cell>
          <cell r="G419">
            <v>1271657.43</v>
          </cell>
          <cell r="H419">
            <v>920137.3</v>
          </cell>
          <cell r="I419">
            <v>27540891.140000001</v>
          </cell>
          <cell r="J419">
            <v>31602774</v>
          </cell>
          <cell r="K419">
            <v>26670010</v>
          </cell>
          <cell r="L419">
            <v>0</v>
          </cell>
          <cell r="M419">
            <v>58272784</v>
          </cell>
          <cell r="N419">
            <v>37710593.130000003</v>
          </cell>
          <cell r="O419">
            <v>534875</v>
          </cell>
          <cell r="P419">
            <v>0</v>
          </cell>
          <cell r="Q419">
            <v>38245468.130000003</v>
          </cell>
          <cell r="R419">
            <v>124059143.27</v>
          </cell>
          <cell r="S419">
            <v>0.22199807619226034</v>
          </cell>
          <cell r="T419">
            <v>0.46971776899326317</v>
          </cell>
          <cell r="U419">
            <v>0.30828415481447652</v>
          </cell>
          <cell r="V419">
            <v>0.70503513986819022</v>
          </cell>
          <cell r="W419">
            <v>0</v>
          </cell>
          <cell r="X419">
            <v>9.9999930825006959E-3</v>
          </cell>
          <cell r="Y419">
            <v>0.71503513295069099</v>
          </cell>
          <cell r="Z419">
            <v>1.0894647102557742</v>
          </cell>
          <cell r="AA419">
            <v>0.51490296029147875</v>
          </cell>
          <cell r="AC419">
            <v>2.3194028034979439</v>
          </cell>
        </row>
        <row r="420">
          <cell r="A420" t="str">
            <v>1506</v>
          </cell>
          <cell r="B420" t="str">
            <v>Brick Township</v>
          </cell>
          <cell r="C420" t="str">
            <v>Ocean</v>
          </cell>
          <cell r="D420">
            <v>10550818600</v>
          </cell>
          <cell r="E420">
            <v>43699342.079999998</v>
          </cell>
          <cell r="F420">
            <v>4136614.01</v>
          </cell>
          <cell r="G420">
            <v>2399769.88</v>
          </cell>
          <cell r="H420">
            <v>1736344.45</v>
          </cell>
          <cell r="I420">
            <v>51972070.420000002</v>
          </cell>
          <cell r="J420">
            <v>120374142</v>
          </cell>
          <cell r="K420">
            <v>0</v>
          </cell>
          <cell r="L420">
            <v>0</v>
          </cell>
          <cell r="M420">
            <v>120374142</v>
          </cell>
          <cell r="N420">
            <v>80547357.5</v>
          </cell>
          <cell r="O420">
            <v>1054118.74</v>
          </cell>
          <cell r="P420">
            <v>0</v>
          </cell>
          <cell r="Q420">
            <v>81601476.239999995</v>
          </cell>
          <cell r="R420">
            <v>253947688.65999997</v>
          </cell>
          <cell r="S420">
            <v>0.20465659953134385</v>
          </cell>
          <cell r="T420">
            <v>0.47401156763889257</v>
          </cell>
          <cell r="U420">
            <v>0.32133183282976374</v>
          </cell>
          <cell r="V420">
            <v>0.76342282578908149</v>
          </cell>
          <cell r="W420">
            <v>0</v>
          </cell>
          <cell r="X420">
            <v>9.990871608767873E-3</v>
          </cell>
          <cell r="Y420">
            <v>0.77341369739784926</v>
          </cell>
          <cell r="Z420">
            <v>1.1408986028818655</v>
          </cell>
          <cell r="AA420">
            <v>0.49258803880866647</v>
          </cell>
          <cell r="AC420">
            <v>2.4069003390883812</v>
          </cell>
        </row>
        <row r="421">
          <cell r="A421" t="str">
            <v>1507</v>
          </cell>
          <cell r="B421" t="str">
            <v>Toms River Township</v>
          </cell>
          <cell r="C421" t="str">
            <v>Ocean</v>
          </cell>
          <cell r="D421">
            <v>20343613100</v>
          </cell>
          <cell r="E421">
            <v>65467288.170000002</v>
          </cell>
          <cell r="F421">
            <v>6196623.1299999999</v>
          </cell>
          <cell r="G421">
            <v>3595256.77</v>
          </cell>
          <cell r="H421">
            <v>2601587.87</v>
          </cell>
          <cell r="I421">
            <v>77860755.939999998</v>
          </cell>
          <cell r="J421">
            <v>0</v>
          </cell>
          <cell r="K421">
            <v>172064585</v>
          </cell>
          <cell r="L421">
            <v>0</v>
          </cell>
          <cell r="M421">
            <v>172064585</v>
          </cell>
          <cell r="N421">
            <v>88998245.150000006</v>
          </cell>
          <cell r="O421">
            <v>3051541.97</v>
          </cell>
          <cell r="P421">
            <v>0</v>
          </cell>
          <cell r="Q421">
            <v>92049787.120000005</v>
          </cell>
          <cell r="R421">
            <v>341975128.06</v>
          </cell>
          <cell r="S421">
            <v>0.22767958705563879</v>
          </cell>
          <cell r="T421">
            <v>0.50314941316378725</v>
          </cell>
          <cell r="U421">
            <v>0.26917099978057396</v>
          </cell>
          <cell r="V421">
            <v>0.43747511669891131</v>
          </cell>
          <cell r="W421">
            <v>0</v>
          </cell>
          <cell r="X421">
            <v>1.500000002457774E-2</v>
          </cell>
          <cell r="Y421">
            <v>0.45247511672348906</v>
          </cell>
          <cell r="Z421">
            <v>0.84579167011389933</v>
          </cell>
          <cell r="AA421">
            <v>0.3827282575483113</v>
          </cell>
          <cell r="AC421">
            <v>1.6809950443856998</v>
          </cell>
        </row>
        <row r="422">
          <cell r="A422" t="str">
            <v>1508</v>
          </cell>
          <cell r="B422" t="str">
            <v>Eagleswood Township</v>
          </cell>
          <cell r="C422" t="str">
            <v>Ocean</v>
          </cell>
          <cell r="D422">
            <v>237141800</v>
          </cell>
          <cell r="E422">
            <v>879693.77999999991</v>
          </cell>
          <cell r="F422">
            <v>83275.7</v>
          </cell>
          <cell r="G422">
            <v>48305.93</v>
          </cell>
          <cell r="H422">
            <v>34952.660000000003</v>
          </cell>
          <cell r="I422">
            <v>1046228.07</v>
          </cell>
          <cell r="J422">
            <v>2872367</v>
          </cell>
          <cell r="K422">
            <v>1531579</v>
          </cell>
          <cell r="L422">
            <v>0</v>
          </cell>
          <cell r="M422">
            <v>4403946</v>
          </cell>
          <cell r="N422">
            <v>1050218.9099999999</v>
          </cell>
          <cell r="O422">
            <v>0</v>
          </cell>
          <cell r="P422">
            <v>0</v>
          </cell>
          <cell r="Q422">
            <v>1050218.9099999999</v>
          </cell>
          <cell r="R422">
            <v>6500392.9800000004</v>
          </cell>
          <cell r="S422">
            <v>0.16094843392068273</v>
          </cell>
          <cell r="T422">
            <v>0.67748919389178219</v>
          </cell>
          <cell r="U422">
            <v>0.16156237218753502</v>
          </cell>
          <cell r="V422">
            <v>0.44286537000225179</v>
          </cell>
          <cell r="W422">
            <v>0</v>
          </cell>
          <cell r="X422">
            <v>0</v>
          </cell>
          <cell r="Y422">
            <v>0.44286537000225179</v>
          </cell>
          <cell r="Z422">
            <v>1.8570939412621477</v>
          </cell>
          <cell r="AA422">
            <v>0.44118247816285439</v>
          </cell>
          <cell r="AC422">
            <v>2.7411417894272541</v>
          </cell>
        </row>
        <row r="423">
          <cell r="A423" t="str">
            <v>1509</v>
          </cell>
          <cell r="B423" t="str">
            <v>Harvey Cedars Borough</v>
          </cell>
          <cell r="C423" t="str">
            <v>Ocean</v>
          </cell>
          <cell r="D423">
            <v>1326313100</v>
          </cell>
          <cell r="E423">
            <v>5162726.79</v>
          </cell>
          <cell r="F423">
            <v>488709.15</v>
          </cell>
          <cell r="G423">
            <v>0</v>
          </cell>
          <cell r="H423">
            <v>205135.37</v>
          </cell>
          <cell r="I423">
            <v>5856571.3100000005</v>
          </cell>
          <cell r="J423">
            <v>0</v>
          </cell>
          <cell r="K423">
            <v>2549443</v>
          </cell>
          <cell r="L423">
            <v>583029</v>
          </cell>
          <cell r="M423">
            <v>3132472</v>
          </cell>
          <cell r="N423">
            <v>3908303.33</v>
          </cell>
          <cell r="O423">
            <v>132631.31</v>
          </cell>
          <cell r="P423">
            <v>0</v>
          </cell>
          <cell r="Q423">
            <v>4040934.64</v>
          </cell>
          <cell r="R423">
            <v>13029977.950000001</v>
          </cell>
          <cell r="S423">
            <v>0.44946901157265579</v>
          </cell>
          <cell r="T423">
            <v>0.24040501158330815</v>
          </cell>
          <cell r="U423">
            <v>0.31012597684403603</v>
          </cell>
          <cell r="V423">
            <v>0.29467426130376001</v>
          </cell>
          <cell r="W423">
            <v>0</v>
          </cell>
          <cell r="X423">
            <v>0.01</v>
          </cell>
          <cell r="Y423">
            <v>0.30467426130376002</v>
          </cell>
          <cell r="Z423">
            <v>0.23617892336281679</v>
          </cell>
          <cell r="AA423">
            <v>0.44156777988545848</v>
          </cell>
          <cell r="AC423">
            <v>0.98242096455203531</v>
          </cell>
        </row>
        <row r="424">
          <cell r="A424" t="str">
            <v>1510</v>
          </cell>
          <cell r="B424" t="str">
            <v>Island Heights Borough</v>
          </cell>
          <cell r="C424" t="str">
            <v>Ocean</v>
          </cell>
          <cell r="D424">
            <v>376353600</v>
          </cell>
          <cell r="E424">
            <v>1469076.58</v>
          </cell>
          <cell r="F424">
            <v>139068.82999999999</v>
          </cell>
          <cell r="G424">
            <v>80671.19</v>
          </cell>
          <cell r="H424">
            <v>58371.19</v>
          </cell>
          <cell r="I424">
            <v>1747187.79</v>
          </cell>
          <cell r="J424">
            <v>2531061</v>
          </cell>
          <cell r="K424">
            <v>1405407</v>
          </cell>
          <cell r="L424">
            <v>0</v>
          </cell>
          <cell r="M424">
            <v>3936468</v>
          </cell>
          <cell r="N424">
            <v>2103222</v>
          </cell>
          <cell r="O424">
            <v>0</v>
          </cell>
          <cell r="P424">
            <v>0</v>
          </cell>
          <cell r="Q424">
            <v>2103222</v>
          </cell>
          <cell r="R424">
            <v>7786877.790000001</v>
          </cell>
          <cell r="S424">
            <v>0.22437590997559495</v>
          </cell>
          <cell r="T424">
            <v>0.50552584824886526</v>
          </cell>
          <cell r="U424">
            <v>0.27009824177553965</v>
          </cell>
          <cell r="V424">
            <v>0.55884200390271277</v>
          </cell>
          <cell r="W424">
            <v>0</v>
          </cell>
          <cell r="X424">
            <v>0</v>
          </cell>
          <cell r="Y424">
            <v>0.55884200390271277</v>
          </cell>
          <cell r="Z424">
            <v>1.0459493412577958</v>
          </cell>
          <cell r="AA424">
            <v>0.46424101961559555</v>
          </cell>
          <cell r="AC424">
            <v>2.0690323647761044</v>
          </cell>
        </row>
        <row r="425">
          <cell r="A425" t="str">
            <v>1511</v>
          </cell>
          <cell r="B425" t="str">
            <v>Jackson Township</v>
          </cell>
          <cell r="C425" t="str">
            <v>Ocean</v>
          </cell>
          <cell r="D425">
            <v>7054146900</v>
          </cell>
          <cell r="E425">
            <v>30785173.48</v>
          </cell>
          <cell r="F425">
            <v>2914260.68</v>
          </cell>
          <cell r="G425">
            <v>1690484.94</v>
          </cell>
          <cell r="H425">
            <v>1223183.1599999999</v>
          </cell>
          <cell r="I425">
            <v>36613102.259999998</v>
          </cell>
          <cell r="J425">
            <v>100186900</v>
          </cell>
          <cell r="K425">
            <v>0</v>
          </cell>
          <cell r="L425">
            <v>0</v>
          </cell>
          <cell r="M425">
            <v>100186900</v>
          </cell>
          <cell r="N425">
            <v>35333731.020000003</v>
          </cell>
          <cell r="O425">
            <v>2116244.0699999998</v>
          </cell>
          <cell r="P425">
            <v>0</v>
          </cell>
          <cell r="Q425">
            <v>37449975.090000004</v>
          </cell>
          <cell r="R425">
            <v>174249977.34999999</v>
          </cell>
          <cell r="S425">
            <v>0.21011826122914556</v>
          </cell>
          <cell r="T425">
            <v>0.57496076340236035</v>
          </cell>
          <cell r="U425">
            <v>0.21492097536849411</v>
          </cell>
          <cell r="V425">
            <v>0.50089304236065746</v>
          </cell>
          <cell r="W425">
            <v>0</v>
          </cell>
          <cell r="X425">
            <v>0.03</v>
          </cell>
          <cell r="Y425">
            <v>0.53089304236065737</v>
          </cell>
          <cell r="Z425">
            <v>1.4202553678035823</v>
          </cell>
          <cell r="AA425">
            <v>0.51902948406135407</v>
          </cell>
          <cell r="AC425">
            <v>2.4701778942255936</v>
          </cell>
        </row>
        <row r="426">
          <cell r="A426" t="str">
            <v>1512</v>
          </cell>
          <cell r="B426" t="str">
            <v>Lacey Township</v>
          </cell>
          <cell r="C426" t="str">
            <v>Ocean</v>
          </cell>
          <cell r="D426">
            <v>4007466300</v>
          </cell>
          <cell r="E426">
            <v>15615596.17</v>
          </cell>
          <cell r="F426">
            <v>1477565.71</v>
          </cell>
          <cell r="G426">
            <v>858196.04</v>
          </cell>
          <cell r="H426">
            <v>620859.03</v>
          </cell>
          <cell r="I426">
            <v>18572216.949999999</v>
          </cell>
          <cell r="J426">
            <v>56020915</v>
          </cell>
          <cell r="K426">
            <v>0</v>
          </cell>
          <cell r="L426">
            <v>0</v>
          </cell>
          <cell r="M426">
            <v>56020915</v>
          </cell>
          <cell r="N426">
            <v>20313236</v>
          </cell>
          <cell r="O426">
            <v>0</v>
          </cell>
          <cell r="P426">
            <v>0</v>
          </cell>
          <cell r="Q426">
            <v>20313236</v>
          </cell>
          <cell r="R426">
            <v>94906367.950000003</v>
          </cell>
          <cell r="S426">
            <v>0.19568989258744465</v>
          </cell>
          <cell r="T426">
            <v>0.59027561806509943</v>
          </cell>
          <cell r="U426">
            <v>0.21403448934745584</v>
          </cell>
          <cell r="V426">
            <v>0.50688476157616091</v>
          </cell>
          <cell r="W426">
            <v>0</v>
          </cell>
          <cell r="X426">
            <v>0</v>
          </cell>
          <cell r="Y426">
            <v>0.50688476157616091</v>
          </cell>
          <cell r="Z426">
            <v>1.3979135644883651</v>
          </cell>
          <cell r="AA426">
            <v>0.46344037752731693</v>
          </cell>
          <cell r="AC426">
            <v>2.3682387035918429</v>
          </cell>
        </row>
        <row r="427">
          <cell r="A427" t="str">
            <v>1513</v>
          </cell>
          <cell r="B427" t="str">
            <v>Lakehurst Borough</v>
          </cell>
          <cell r="C427" t="str">
            <v>Ocean</v>
          </cell>
          <cell r="D427">
            <v>232616000</v>
          </cell>
          <cell r="E427">
            <v>657350.03</v>
          </cell>
          <cell r="F427">
            <v>62227.89</v>
          </cell>
          <cell r="G427">
            <v>36096.44</v>
          </cell>
          <cell r="H427">
            <v>26118.26</v>
          </cell>
          <cell r="I427">
            <v>781792.62000000011</v>
          </cell>
          <cell r="J427">
            <v>1419104</v>
          </cell>
          <cell r="K427">
            <v>0</v>
          </cell>
          <cell r="L427">
            <v>0</v>
          </cell>
          <cell r="M427">
            <v>1419104</v>
          </cell>
          <cell r="N427">
            <v>2747115.28</v>
          </cell>
          <cell r="O427">
            <v>0</v>
          </cell>
          <cell r="P427">
            <v>0</v>
          </cell>
          <cell r="Q427">
            <v>2747115.28</v>
          </cell>
          <cell r="R427">
            <v>4948011.8999999994</v>
          </cell>
          <cell r="S427">
            <v>0.15800136212283569</v>
          </cell>
          <cell r="T427">
            <v>0.28680286722835086</v>
          </cell>
          <cell r="U427">
            <v>0.55519577064881354</v>
          </cell>
          <cell r="V427">
            <v>1.1809657461223648</v>
          </cell>
          <cell r="W427">
            <v>0</v>
          </cell>
          <cell r="X427">
            <v>0</v>
          </cell>
          <cell r="Y427">
            <v>1.1809657461223648</v>
          </cell>
          <cell r="Z427">
            <v>0.61006293634143827</v>
          </cell>
          <cell r="AA427">
            <v>0.3360872081026241</v>
          </cell>
          <cell r="AC427">
            <v>2.1271158905664267</v>
          </cell>
        </row>
        <row r="428">
          <cell r="A428" t="str">
            <v>1514</v>
          </cell>
          <cell r="B428" t="str">
            <v>Lakewood Township</v>
          </cell>
          <cell r="C428" t="str">
            <v>Ocean</v>
          </cell>
          <cell r="D428">
            <v>10889326700</v>
          </cell>
          <cell r="E428">
            <v>46435682.960000001</v>
          </cell>
          <cell r="F428">
            <v>4394964.6500000004</v>
          </cell>
          <cell r="G428">
            <v>2550377.42</v>
          </cell>
          <cell r="H428">
            <v>1845285.94</v>
          </cell>
          <cell r="I428">
            <v>55226310.969999999</v>
          </cell>
          <cell r="J428">
            <v>112123194</v>
          </cell>
          <cell r="K428">
            <v>0</v>
          </cell>
          <cell r="L428">
            <v>0</v>
          </cell>
          <cell r="M428">
            <v>112123194</v>
          </cell>
          <cell r="N428">
            <v>79172923.650000006</v>
          </cell>
          <cell r="O428">
            <v>0</v>
          </cell>
          <cell r="P428">
            <v>0</v>
          </cell>
          <cell r="Q428">
            <v>79172923.650000006</v>
          </cell>
          <cell r="R428">
            <v>246522428.62</v>
          </cell>
          <cell r="S428">
            <v>0.2240214461586704</v>
          </cell>
          <cell r="T428">
            <v>0.45481944433068761</v>
          </cell>
          <cell r="U428">
            <v>0.32115910951064197</v>
          </cell>
          <cell r="V428">
            <v>0.72706904504940606</v>
          </cell>
          <cell r="W428">
            <v>0</v>
          </cell>
          <cell r="X428">
            <v>0</v>
          </cell>
          <cell r="Y428">
            <v>0.72706904504940606</v>
          </cell>
          <cell r="Z428">
            <v>1.0296614022977197</v>
          </cell>
          <cell r="AA428">
            <v>0.50716001541215583</v>
          </cell>
          <cell r="AC428">
            <v>2.2638904627592815</v>
          </cell>
        </row>
        <row r="429">
          <cell r="A429" t="str">
            <v>1515</v>
          </cell>
          <cell r="B429" t="str">
            <v>Lavallette Borough</v>
          </cell>
          <cell r="C429" t="str">
            <v>Ocean</v>
          </cell>
          <cell r="D429">
            <v>2408068500</v>
          </cell>
          <cell r="E429">
            <v>9593927.7599999998</v>
          </cell>
          <cell r="F429">
            <v>908192.93</v>
          </cell>
          <cell r="G429">
            <v>526833.11</v>
          </cell>
          <cell r="H429">
            <v>381195.96</v>
          </cell>
          <cell r="I429">
            <v>11410149.76</v>
          </cell>
          <cell r="J429">
            <v>4291370</v>
          </cell>
          <cell r="K429">
            <v>0</v>
          </cell>
          <cell r="L429">
            <v>0</v>
          </cell>
          <cell r="M429">
            <v>4291370</v>
          </cell>
          <cell r="N429">
            <v>6381197.1299999999</v>
          </cell>
          <cell r="O429">
            <v>0</v>
          </cell>
          <cell r="P429">
            <v>0</v>
          </cell>
          <cell r="Q429">
            <v>6381197.1299999999</v>
          </cell>
          <cell r="R429">
            <v>22082716.890000001</v>
          </cell>
          <cell r="S429">
            <v>0.51670045025877243</v>
          </cell>
          <cell r="T429">
            <v>0.19433161333256579</v>
          </cell>
          <cell r="U429">
            <v>0.2889679364086617</v>
          </cell>
          <cell r="V429">
            <v>0.26499234261816057</v>
          </cell>
          <cell r="W429">
            <v>0</v>
          </cell>
          <cell r="X429">
            <v>0</v>
          </cell>
          <cell r="Y429">
            <v>0.26499234261816057</v>
          </cell>
          <cell r="Z429">
            <v>0.17820797041280181</v>
          </cell>
          <cell r="AA429">
            <v>0.47382994960483887</v>
          </cell>
          <cell r="AC429">
            <v>0.91703026263580123</v>
          </cell>
        </row>
        <row r="430">
          <cell r="A430" t="str">
            <v>1516</v>
          </cell>
          <cell r="B430" t="str">
            <v>Little Egg Harbor Township</v>
          </cell>
          <cell r="C430" t="str">
            <v>Ocean</v>
          </cell>
          <cell r="D430">
            <v>2371083098</v>
          </cell>
          <cell r="E430">
            <v>9897244.0899999999</v>
          </cell>
          <cell r="F430">
            <v>936891.49</v>
          </cell>
          <cell r="G430">
            <v>543489.69999999995</v>
          </cell>
          <cell r="H430">
            <v>393256.81</v>
          </cell>
          <cell r="I430">
            <v>11770882.09</v>
          </cell>
          <cell r="J430">
            <v>14883524</v>
          </cell>
          <cell r="K430">
            <v>18109885</v>
          </cell>
          <cell r="L430">
            <v>0</v>
          </cell>
          <cell r="M430">
            <v>32993409</v>
          </cell>
          <cell r="N430">
            <v>20694154.210000001</v>
          </cell>
          <cell r="O430">
            <v>237108.3</v>
          </cell>
          <cell r="P430">
            <v>0</v>
          </cell>
          <cell r="Q430">
            <v>20931262.510000002</v>
          </cell>
          <cell r="R430">
            <v>65695553.600000009</v>
          </cell>
          <cell r="S430">
            <v>0.17917319278058413</v>
          </cell>
          <cell r="T430">
            <v>0.50221677407403709</v>
          </cell>
          <cell r="U430">
            <v>0.31861003314537861</v>
          </cell>
          <cell r="V430">
            <v>0.87277220386984511</v>
          </cell>
          <cell r="W430">
            <v>0</v>
          </cell>
          <cell r="X430">
            <v>9.9999995866867763E-3</v>
          </cell>
          <cell r="Y430">
            <v>0.88277220345653196</v>
          </cell>
          <cell r="Z430">
            <v>1.3914910459203147</v>
          </cell>
          <cell r="AA430">
            <v>0.49643481917308996</v>
          </cell>
          <cell r="AC430">
            <v>2.7706980685499367</v>
          </cell>
        </row>
        <row r="431">
          <cell r="A431" t="str">
            <v>1517</v>
          </cell>
          <cell r="B431" t="str">
            <v>Long Beach Township</v>
          </cell>
          <cell r="C431" t="str">
            <v>Ocean</v>
          </cell>
          <cell r="D431">
            <v>10698037300</v>
          </cell>
          <cell r="E431">
            <v>39794295.779999994</v>
          </cell>
          <cell r="F431">
            <v>3766969.1</v>
          </cell>
          <cell r="G431">
            <v>0</v>
          </cell>
          <cell r="H431">
            <v>1581178.2</v>
          </cell>
          <cell r="I431">
            <v>45142443.079999998</v>
          </cell>
          <cell r="J431">
            <v>0</v>
          </cell>
          <cell r="K431">
            <v>22445639</v>
          </cell>
          <cell r="L431">
            <v>4493299</v>
          </cell>
          <cell r="M431">
            <v>26938938</v>
          </cell>
          <cell r="N431">
            <v>21717015.719999999</v>
          </cell>
          <cell r="O431">
            <v>1069803.73</v>
          </cell>
          <cell r="P431">
            <v>0</v>
          </cell>
          <cell r="Q431">
            <v>22786819.449999999</v>
          </cell>
          <cell r="R431">
            <v>94868200.530000001</v>
          </cell>
          <cell r="S431">
            <v>0.47584377934653332</v>
          </cell>
          <cell r="T431">
            <v>0.28396172636879674</v>
          </cell>
          <cell r="U431">
            <v>0.24019449428466985</v>
          </cell>
          <cell r="V431">
            <v>0.20300000000934748</v>
          </cell>
          <cell r="W431">
            <v>0</v>
          </cell>
          <cell r="X431">
            <v>0.01</v>
          </cell>
          <cell r="Y431">
            <v>0.21300000000934752</v>
          </cell>
          <cell r="Z431">
            <v>0.25181196554624086</v>
          </cell>
          <cell r="AA431">
            <v>0.4219693932082289</v>
          </cell>
          <cell r="AC431">
            <v>0.88678135876381725</v>
          </cell>
        </row>
        <row r="432">
          <cell r="A432" t="str">
            <v>1518</v>
          </cell>
          <cell r="B432" t="str">
            <v>Manchester Township</v>
          </cell>
          <cell r="C432" t="str">
            <v>Ocean</v>
          </cell>
          <cell r="D432">
            <v>4264055600</v>
          </cell>
          <cell r="E432">
            <v>17296296.07</v>
          </cell>
          <cell r="F432">
            <v>1637349.95</v>
          </cell>
          <cell r="G432">
            <v>949775.2</v>
          </cell>
          <cell r="H432">
            <v>687227.74</v>
          </cell>
          <cell r="I432">
            <v>20570648.959999997</v>
          </cell>
          <cell r="J432">
            <v>52533268</v>
          </cell>
          <cell r="K432">
            <v>0</v>
          </cell>
          <cell r="L432">
            <v>0</v>
          </cell>
          <cell r="M432">
            <v>52533268</v>
          </cell>
          <cell r="N432">
            <v>25790522.149999999</v>
          </cell>
          <cell r="O432">
            <v>426406</v>
          </cell>
          <cell r="P432">
            <v>0</v>
          </cell>
          <cell r="Q432">
            <v>26216928.149999999</v>
          </cell>
          <cell r="R432">
            <v>99320845.110000014</v>
          </cell>
          <cell r="S432">
            <v>0.20711310840355368</v>
          </cell>
          <cell r="T432">
            <v>0.52892489931814668</v>
          </cell>
          <cell r="U432">
            <v>0.26396199227829942</v>
          </cell>
          <cell r="V432">
            <v>0.60483550331754576</v>
          </cell>
          <cell r="W432">
            <v>0</v>
          </cell>
          <cell r="X432">
            <v>1.0000010318814792E-2</v>
          </cell>
          <cell r="Y432">
            <v>0.61483551363636069</v>
          </cell>
          <cell r="Z432">
            <v>1.2320024157283502</v>
          </cell>
          <cell r="AA432">
            <v>0.48241981084862018</v>
          </cell>
          <cell r="AC432">
            <v>2.3292577402133317</v>
          </cell>
        </row>
        <row r="433">
          <cell r="A433" t="str">
            <v>1519</v>
          </cell>
          <cell r="B433" t="str">
            <v>Mantoloking Borough</v>
          </cell>
          <cell r="C433" t="str">
            <v>Ocean</v>
          </cell>
          <cell r="D433">
            <v>1545955400</v>
          </cell>
          <cell r="E433">
            <v>6516422.21</v>
          </cell>
          <cell r="F433">
            <v>616863.48</v>
          </cell>
          <cell r="G433">
            <v>357842.4</v>
          </cell>
          <cell r="H433">
            <v>258924.02</v>
          </cell>
          <cell r="I433">
            <v>7750052.1099999994</v>
          </cell>
          <cell r="J433">
            <v>244498</v>
          </cell>
          <cell r="K433">
            <v>0</v>
          </cell>
          <cell r="L433">
            <v>0</v>
          </cell>
          <cell r="M433">
            <v>244498</v>
          </cell>
          <cell r="N433">
            <v>4605347.96</v>
          </cell>
          <cell r="O433">
            <v>0</v>
          </cell>
          <cell r="P433">
            <v>0</v>
          </cell>
          <cell r="Q433">
            <v>4605347.96</v>
          </cell>
          <cell r="R433">
            <v>12599898.07</v>
          </cell>
          <cell r="S433">
            <v>0.61508847666416078</v>
          </cell>
          <cell r="T433">
            <v>1.9404760152952571E-2</v>
          </cell>
          <cell r="U433">
            <v>0.36550676318288661</v>
          </cell>
          <cell r="V433">
            <v>0.29789656027593037</v>
          </cell>
          <cell r="W433">
            <v>0</v>
          </cell>
          <cell r="X433">
            <v>0</v>
          </cell>
          <cell r="Y433">
            <v>0.29789656027593037</v>
          </cell>
          <cell r="Z433">
            <v>1.5815333353083796E-2</v>
          </cell>
          <cell r="AA433">
            <v>0.50131149385034002</v>
          </cell>
          <cell r="AC433">
            <v>0.81502338747935432</v>
          </cell>
        </row>
        <row r="434">
          <cell r="A434" t="str">
            <v>1520</v>
          </cell>
          <cell r="B434" t="str">
            <v>Ocean Township</v>
          </cell>
          <cell r="C434" t="str">
            <v>Ocean</v>
          </cell>
          <cell r="D434">
            <v>1354004100</v>
          </cell>
          <cell r="E434">
            <v>5622017.9100000001</v>
          </cell>
          <cell r="F434">
            <v>532203.04</v>
          </cell>
          <cell r="G434">
            <v>308719.21000000002</v>
          </cell>
          <cell r="H434">
            <v>223380.75</v>
          </cell>
          <cell r="I434">
            <v>6686320.9100000001</v>
          </cell>
          <cell r="J434">
            <v>14048464</v>
          </cell>
          <cell r="K434">
            <v>0</v>
          </cell>
          <cell r="L434">
            <v>0</v>
          </cell>
          <cell r="M434">
            <v>14048464</v>
          </cell>
          <cell r="N434">
            <v>10300949.460000001</v>
          </cell>
          <cell r="O434">
            <v>406201.23</v>
          </cell>
          <cell r="P434">
            <v>0</v>
          </cell>
          <cell r="Q434">
            <v>10707150.690000001</v>
          </cell>
          <cell r="R434">
            <v>31441935.600000001</v>
          </cell>
          <cell r="S434">
            <v>0.21265614798854812</v>
          </cell>
          <cell r="T434">
            <v>0.44680658909561533</v>
          </cell>
          <cell r="U434">
            <v>0.34053726291583652</v>
          </cell>
          <cell r="V434">
            <v>0.76077682925775492</v>
          </cell>
          <cell r="W434">
            <v>0</v>
          </cell>
          <cell r="X434">
            <v>0.03</v>
          </cell>
          <cell r="Y434">
            <v>0.79077682925775494</v>
          </cell>
          <cell r="Z434">
            <v>1.0375495908764234</v>
          </cell>
          <cell r="AA434">
            <v>0.49381836509948529</v>
          </cell>
          <cell r="AC434">
            <v>2.3221447852336636</v>
          </cell>
        </row>
        <row r="435">
          <cell r="A435" t="str">
            <v>1521</v>
          </cell>
          <cell r="B435" t="str">
            <v>Ocean Gate Borough</v>
          </cell>
          <cell r="C435" t="str">
            <v>Ocean</v>
          </cell>
          <cell r="D435">
            <v>229054900</v>
          </cell>
          <cell r="E435">
            <v>1028585.35</v>
          </cell>
          <cell r="F435">
            <v>97370.8</v>
          </cell>
          <cell r="G435">
            <v>56481.74</v>
          </cell>
          <cell r="H435">
            <v>40868.43</v>
          </cell>
          <cell r="I435">
            <v>1223306.3199999998</v>
          </cell>
          <cell r="J435">
            <v>2096741</v>
          </cell>
          <cell r="K435">
            <v>1222049</v>
          </cell>
          <cell r="L435">
            <v>0</v>
          </cell>
          <cell r="M435">
            <v>3318790</v>
          </cell>
          <cell r="N435">
            <v>2373046.34</v>
          </cell>
          <cell r="O435">
            <v>0</v>
          </cell>
          <cell r="P435">
            <v>0</v>
          </cell>
          <cell r="Q435">
            <v>2373046.34</v>
          </cell>
          <cell r="R435">
            <v>6915142.6599999992</v>
          </cell>
          <cell r="S435">
            <v>0.17690254274522804</v>
          </cell>
          <cell r="T435">
            <v>0.47993080738554139</v>
          </cell>
          <cell r="U435">
            <v>0.34316664986923062</v>
          </cell>
          <cell r="V435">
            <v>1.0360164048007703</v>
          </cell>
          <cell r="W435">
            <v>0</v>
          </cell>
          <cell r="X435">
            <v>0</v>
          </cell>
          <cell r="Y435">
            <v>1.0360164048007703</v>
          </cell>
          <cell r="Z435">
            <v>1.4489059173150192</v>
          </cell>
          <cell r="AA435">
            <v>0.53406686344627419</v>
          </cell>
          <cell r="AC435">
            <v>3.0189891855620639</v>
          </cell>
        </row>
        <row r="436">
          <cell r="A436" t="str">
            <v>1522</v>
          </cell>
          <cell r="B436" t="str">
            <v>Pine Beach Borough</v>
          </cell>
          <cell r="C436" t="str">
            <v>Ocean</v>
          </cell>
          <cell r="D436">
            <v>383008700</v>
          </cell>
          <cell r="E436">
            <v>1158019.73</v>
          </cell>
          <cell r="F436">
            <v>109623.67999999999</v>
          </cell>
          <cell r="G436">
            <v>63589.25</v>
          </cell>
          <cell r="H436">
            <v>46011.199999999997</v>
          </cell>
          <cell r="I436">
            <v>1377243.8599999999</v>
          </cell>
          <cell r="J436">
            <v>0</v>
          </cell>
          <cell r="K436">
            <v>3040314</v>
          </cell>
          <cell r="L436">
            <v>0</v>
          </cell>
          <cell r="M436">
            <v>3040314</v>
          </cell>
          <cell r="N436">
            <v>2298661.04</v>
          </cell>
          <cell r="O436">
            <v>0</v>
          </cell>
          <cell r="P436">
            <v>0</v>
          </cell>
          <cell r="Q436">
            <v>2298661.04</v>
          </cell>
          <cell r="R436">
            <v>6716218.9000000004</v>
          </cell>
          <cell r="S436">
            <v>0.20506238413402514</v>
          </cell>
          <cell r="T436">
            <v>0.4526823865136379</v>
          </cell>
          <cell r="U436">
            <v>0.34225522935233693</v>
          </cell>
          <cell r="V436">
            <v>0.60015896244654499</v>
          </cell>
          <cell r="W436">
            <v>0</v>
          </cell>
          <cell r="X436">
            <v>0</v>
          </cell>
          <cell r="Y436">
            <v>0.60015896244654499</v>
          </cell>
          <cell r="Z436">
            <v>0.79379763436183048</v>
          </cell>
          <cell r="AA436">
            <v>0.35958552899712198</v>
          </cell>
          <cell r="AC436">
            <v>1.7535421258054975</v>
          </cell>
        </row>
        <row r="437">
          <cell r="A437" t="str">
            <v>1523</v>
          </cell>
          <cell r="B437" t="str">
            <v>Plumsted Township</v>
          </cell>
          <cell r="C437" t="str">
            <v>Ocean</v>
          </cell>
          <cell r="D437">
            <v>784267800</v>
          </cell>
          <cell r="E437">
            <v>3288464.83</v>
          </cell>
          <cell r="F437">
            <v>311295.96999999997</v>
          </cell>
          <cell r="G437">
            <v>180578.86</v>
          </cell>
          <cell r="H437">
            <v>130661.94</v>
          </cell>
          <cell r="I437">
            <v>3911001.5999999996</v>
          </cell>
          <cell r="J437">
            <v>13779753</v>
          </cell>
          <cell r="K437">
            <v>0</v>
          </cell>
          <cell r="L437">
            <v>0</v>
          </cell>
          <cell r="M437">
            <v>13779753</v>
          </cell>
          <cell r="N437">
            <v>2482102.2200000002</v>
          </cell>
          <cell r="O437">
            <v>156853.56</v>
          </cell>
          <cell r="P437">
            <v>0</v>
          </cell>
          <cell r="Q437">
            <v>2638955.7800000003</v>
          </cell>
          <cell r="R437">
            <v>20329710.380000003</v>
          </cell>
          <cell r="S437">
            <v>0.19237861862742381</v>
          </cell>
          <cell r="T437">
            <v>0.67781354197530863</v>
          </cell>
          <cell r="U437">
            <v>0.12980783939726739</v>
          </cell>
          <cell r="V437">
            <v>0.31648656492080901</v>
          </cell>
          <cell r="W437">
            <v>0</v>
          </cell>
          <cell r="X437">
            <v>0.02</v>
          </cell>
          <cell r="Y437">
            <v>0.33648656492080897</v>
          </cell>
          <cell r="Z437">
            <v>1.7570213898874847</v>
          </cell>
          <cell r="AA437">
            <v>0.49868190431890735</v>
          </cell>
          <cell r="AC437">
            <v>2.5921898591272017</v>
          </cell>
        </row>
        <row r="438">
          <cell r="A438" t="str">
            <v>1524</v>
          </cell>
          <cell r="B438" t="str">
            <v>Point Pleasant Borough</v>
          </cell>
          <cell r="C438" t="str">
            <v>Ocean</v>
          </cell>
          <cell r="D438">
            <v>3370442100</v>
          </cell>
          <cell r="E438">
            <v>13845753.969999999</v>
          </cell>
          <cell r="F438">
            <v>1310645.1499999999</v>
          </cell>
          <cell r="G438">
            <v>760353.26</v>
          </cell>
          <cell r="H438">
            <v>550149.34</v>
          </cell>
          <cell r="I438">
            <v>16466901.719999999</v>
          </cell>
          <cell r="J438">
            <v>40925126</v>
          </cell>
          <cell r="K438">
            <v>0</v>
          </cell>
          <cell r="L438">
            <v>0</v>
          </cell>
          <cell r="M438">
            <v>40925126</v>
          </cell>
          <cell r="N438">
            <v>16216184.449999999</v>
          </cell>
          <cell r="O438">
            <v>67409</v>
          </cell>
          <cell r="P438">
            <v>0</v>
          </cell>
          <cell r="Q438">
            <v>16283593.449999999</v>
          </cell>
          <cell r="R438">
            <v>73675621.170000002</v>
          </cell>
          <cell r="S438">
            <v>0.22350543447749255</v>
          </cell>
          <cell r="T438">
            <v>0.55547717616888337</v>
          </cell>
          <cell r="U438">
            <v>0.22101738935362408</v>
          </cell>
          <cell r="V438">
            <v>0.48112929903172053</v>
          </cell>
          <cell r="W438">
            <v>0</v>
          </cell>
          <cell r="X438">
            <v>2.0000046878123202E-3</v>
          </cell>
          <cell r="Y438">
            <v>0.48312930371953278</v>
          </cell>
          <cell r="Z438">
            <v>1.2142361383392404</v>
          </cell>
          <cell r="AA438">
            <v>0.48856800477302365</v>
          </cell>
          <cell r="AC438">
            <v>2.1859334468317968</v>
          </cell>
        </row>
        <row r="439">
          <cell r="A439" t="str">
            <v>1525</v>
          </cell>
          <cell r="B439" t="str">
            <v>Point Pleasant Beach Borough</v>
          </cell>
          <cell r="C439" t="str">
            <v>Ocean</v>
          </cell>
          <cell r="D439">
            <v>2063317700</v>
          </cell>
          <cell r="E439">
            <v>8373030.8600000003</v>
          </cell>
          <cell r="F439">
            <v>792631.07</v>
          </cell>
          <cell r="G439">
            <v>459780.35</v>
          </cell>
          <cell r="H439">
            <v>332682.73</v>
          </cell>
          <cell r="I439">
            <v>9958125.0099999998</v>
          </cell>
          <cell r="J439">
            <v>14620522</v>
          </cell>
          <cell r="K439">
            <v>0</v>
          </cell>
          <cell r="L439">
            <v>0</v>
          </cell>
          <cell r="M439">
            <v>14620522</v>
          </cell>
          <cell r="N439">
            <v>9582062.4199999999</v>
          </cell>
          <cell r="O439">
            <v>206317</v>
          </cell>
          <cell r="P439">
            <v>0</v>
          </cell>
          <cell r="Q439">
            <v>9788379.4199999999</v>
          </cell>
          <cell r="R439">
            <v>34367026.430000007</v>
          </cell>
          <cell r="S439">
            <v>0.28975812121200145</v>
          </cell>
          <cell r="T439">
            <v>0.42542295679201703</v>
          </cell>
          <cell r="U439">
            <v>0.2848189219959813</v>
          </cell>
          <cell r="V439">
            <v>0.46440072801197801</v>
          </cell>
          <cell r="W439">
            <v>0</v>
          </cell>
          <cell r="X439">
            <v>9.9992841625892118E-3</v>
          </cell>
          <cell r="Y439">
            <v>0.47440001217456718</v>
          </cell>
          <cell r="Z439">
            <v>0.70859286478277195</v>
          </cell>
          <cell r="AA439">
            <v>0.48262683977363258</v>
          </cell>
          <cell r="AC439">
            <v>1.6656197167309719</v>
          </cell>
        </row>
        <row r="440">
          <cell r="A440" t="str">
            <v>1526</v>
          </cell>
          <cell r="B440" t="str">
            <v>Seaside Heights Borough</v>
          </cell>
          <cell r="C440" t="str">
            <v>Ocean</v>
          </cell>
          <cell r="D440">
            <v>684390200</v>
          </cell>
          <cell r="E440">
            <v>2874640.8200000003</v>
          </cell>
          <cell r="F440">
            <v>272123.18</v>
          </cell>
          <cell r="G440">
            <v>157854.60999999999</v>
          </cell>
          <cell r="H440">
            <v>114220.13</v>
          </cell>
          <cell r="I440">
            <v>3418838.74</v>
          </cell>
          <cell r="J440">
            <v>4013793</v>
          </cell>
          <cell r="K440">
            <v>3071688</v>
          </cell>
          <cell r="L440">
            <v>0</v>
          </cell>
          <cell r="M440">
            <v>7085481</v>
          </cell>
          <cell r="N440">
            <v>7492287.2599999998</v>
          </cell>
          <cell r="O440">
            <v>0</v>
          </cell>
          <cell r="P440">
            <v>0</v>
          </cell>
          <cell r="Q440">
            <v>7492287.2599999998</v>
          </cell>
          <cell r="R440">
            <v>17996607</v>
          </cell>
          <cell r="S440">
            <v>0.18997129514469036</v>
          </cell>
          <cell r="T440">
            <v>0.39371204805439158</v>
          </cell>
          <cell r="U440">
            <v>0.41631665680091806</v>
          </cell>
          <cell r="V440">
            <v>1.094739121045275</v>
          </cell>
          <cell r="W440">
            <v>0</v>
          </cell>
          <cell r="X440">
            <v>0</v>
          </cell>
          <cell r="Y440">
            <v>1.094739121045275</v>
          </cell>
          <cell r="Z440">
            <v>1.035298430632116</v>
          </cell>
          <cell r="AA440">
            <v>0.49954525064794914</v>
          </cell>
          <cell r="AC440">
            <v>2.6295828023253405</v>
          </cell>
        </row>
        <row r="441">
          <cell r="A441" t="str">
            <v>1527</v>
          </cell>
          <cell r="B441" t="str">
            <v>Seaside Park Borough</v>
          </cell>
          <cell r="C441" t="str">
            <v>Ocean</v>
          </cell>
          <cell r="D441">
            <v>1166529000</v>
          </cell>
          <cell r="E441">
            <v>4542762.6399999997</v>
          </cell>
          <cell r="F441">
            <v>429862.83</v>
          </cell>
          <cell r="G441">
            <v>249355.61</v>
          </cell>
          <cell r="H441">
            <v>180425.99</v>
          </cell>
          <cell r="I441">
            <v>5402407.0700000003</v>
          </cell>
          <cell r="J441">
            <v>567486</v>
          </cell>
          <cell r="K441">
            <v>5930846</v>
          </cell>
          <cell r="L441">
            <v>0</v>
          </cell>
          <cell r="M441">
            <v>6498332</v>
          </cell>
          <cell r="N441">
            <v>6863152.8399999999</v>
          </cell>
          <cell r="O441">
            <v>0</v>
          </cell>
          <cell r="P441">
            <v>0</v>
          </cell>
          <cell r="Q441">
            <v>6863152.8399999999</v>
          </cell>
          <cell r="R441">
            <v>18763891.91</v>
          </cell>
          <cell r="S441">
            <v>0.28791506026107783</v>
          </cell>
          <cell r="T441">
            <v>0.34632111670483395</v>
          </cell>
          <cell r="U441">
            <v>0.36576382303408822</v>
          </cell>
          <cell r="V441">
            <v>0.58833966750933753</v>
          </cell>
          <cell r="W441">
            <v>0</v>
          </cell>
          <cell r="X441">
            <v>0</v>
          </cell>
          <cell r="Y441">
            <v>0.58833966750933753</v>
          </cell>
          <cell r="Z441">
            <v>0.55706561945738164</v>
          </cell>
          <cell r="AA441">
            <v>0.46311811107996464</v>
          </cell>
          <cell r="AC441">
            <v>1.6085233980466838</v>
          </cell>
        </row>
        <row r="442">
          <cell r="A442" t="str">
            <v>1528</v>
          </cell>
          <cell r="B442" t="str">
            <v>Ship Bottom Borough</v>
          </cell>
          <cell r="C442" t="str">
            <v>Ocean</v>
          </cell>
          <cell r="D442">
            <v>1438146500</v>
          </cell>
          <cell r="E442">
            <v>6154105.3399999999</v>
          </cell>
          <cell r="F442">
            <v>582557.92000000004</v>
          </cell>
          <cell r="G442">
            <v>0</v>
          </cell>
          <cell r="H442">
            <v>244524.93</v>
          </cell>
          <cell r="I442">
            <v>6981188.1899999995</v>
          </cell>
          <cell r="J442">
            <v>0</v>
          </cell>
          <cell r="K442">
            <v>3301777</v>
          </cell>
          <cell r="L442">
            <v>694852</v>
          </cell>
          <cell r="M442">
            <v>3996629</v>
          </cell>
          <cell r="N442">
            <v>5537814.5099999998</v>
          </cell>
          <cell r="O442">
            <v>0</v>
          </cell>
          <cell r="P442">
            <v>0</v>
          </cell>
          <cell r="Q442">
            <v>5537814.5099999998</v>
          </cell>
          <cell r="R442">
            <v>16515631.699999999</v>
          </cell>
          <cell r="S442">
            <v>0.42270185705339991</v>
          </cell>
          <cell r="T442">
            <v>0.24199068328703408</v>
          </cell>
          <cell r="U442">
            <v>0.33530745965956604</v>
          </cell>
          <cell r="V442">
            <v>0.38506609097195588</v>
          </cell>
          <cell r="W442">
            <v>0</v>
          </cell>
          <cell r="X442">
            <v>0</v>
          </cell>
          <cell r="Y442">
            <v>0.38506609097195588</v>
          </cell>
          <cell r="Z442">
            <v>0.27790138209146287</v>
          </cell>
          <cell r="AA442">
            <v>0.48542955741991506</v>
          </cell>
          <cell r="AC442">
            <v>1.148397030483334</v>
          </cell>
        </row>
        <row r="443">
          <cell r="A443" t="str">
            <v>1529</v>
          </cell>
          <cell r="B443" t="str">
            <v>South Toms River Borough</v>
          </cell>
          <cell r="C443" t="str">
            <v>Ocean</v>
          </cell>
          <cell r="D443">
            <v>229795600</v>
          </cell>
          <cell r="E443">
            <v>914125.99</v>
          </cell>
          <cell r="F443">
            <v>86533.8</v>
          </cell>
          <cell r="G443">
            <v>50197.41</v>
          </cell>
          <cell r="H443">
            <v>36322.36</v>
          </cell>
          <cell r="I443">
            <v>1087179.56</v>
          </cell>
          <cell r="J443">
            <v>0</v>
          </cell>
          <cell r="K443">
            <v>2370110</v>
          </cell>
          <cell r="L443">
            <v>0</v>
          </cell>
          <cell r="M443">
            <v>2370110</v>
          </cell>
          <cell r="N443">
            <v>3826098.76</v>
          </cell>
          <cell r="O443">
            <v>0</v>
          </cell>
          <cell r="P443">
            <v>0</v>
          </cell>
          <cell r="Q443">
            <v>3826098.76</v>
          </cell>
          <cell r="R443">
            <v>7283388.3200000003</v>
          </cell>
          <cell r="S443">
            <v>0.14926837788047528</v>
          </cell>
          <cell r="T443">
            <v>0.32541310388349581</v>
          </cell>
          <cell r="U443">
            <v>0.52531851823602882</v>
          </cell>
          <cell r="V443">
            <v>1.6650008790420703</v>
          </cell>
          <cell r="W443">
            <v>0</v>
          </cell>
          <cell r="X443">
            <v>0</v>
          </cell>
          <cell r="Y443">
            <v>1.6650008790420703</v>
          </cell>
          <cell r="Z443">
            <v>1.031399208688069</v>
          </cell>
          <cell r="AA443">
            <v>0.47310721354107738</v>
          </cell>
          <cell r="AC443">
            <v>3.1695073012712167</v>
          </cell>
        </row>
        <row r="444">
          <cell r="A444" t="str">
            <v>1530</v>
          </cell>
          <cell r="B444" t="str">
            <v>Stafford Township</v>
          </cell>
          <cell r="C444" t="str">
            <v>Ocean</v>
          </cell>
          <cell r="D444">
            <v>4424035500</v>
          </cell>
          <cell r="E444">
            <v>19934054.330000002</v>
          </cell>
          <cell r="F444">
            <v>1887044.07</v>
          </cell>
          <cell r="G444">
            <v>1094623.25</v>
          </cell>
          <cell r="H444">
            <v>792034.87</v>
          </cell>
          <cell r="I444">
            <v>23707756.520000003</v>
          </cell>
          <cell r="J444">
            <v>32342559</v>
          </cell>
          <cell r="K444">
            <v>10325327</v>
          </cell>
          <cell r="L444">
            <v>0</v>
          </cell>
          <cell r="M444">
            <v>42667886</v>
          </cell>
          <cell r="N444">
            <v>41939864.130000003</v>
          </cell>
          <cell r="O444">
            <v>442403.55</v>
          </cell>
          <cell r="P444">
            <v>0</v>
          </cell>
          <cell r="Q444">
            <v>42382267.68</v>
          </cell>
          <cell r="R444">
            <v>108757910.2</v>
          </cell>
          <cell r="S444">
            <v>0.21798650301759848</v>
          </cell>
          <cell r="T444">
            <v>0.3923198406583579</v>
          </cell>
          <cell r="U444">
            <v>0.38969365632404362</v>
          </cell>
          <cell r="V444">
            <v>0.94800017156281868</v>
          </cell>
          <cell r="W444">
            <v>0</v>
          </cell>
          <cell r="X444">
            <v>9.9999999999999985E-3</v>
          </cell>
          <cell r="Y444">
            <v>0.95800017156281858</v>
          </cell>
          <cell r="Z444">
            <v>0.96445623006415748</v>
          </cell>
          <cell r="AA444">
            <v>0.53588531375934945</v>
          </cell>
          <cell r="AC444">
            <v>2.4583417153863256</v>
          </cell>
        </row>
        <row r="445">
          <cell r="A445" t="str">
            <v>1531</v>
          </cell>
          <cell r="B445" t="str">
            <v>Surf City Borough</v>
          </cell>
          <cell r="C445" t="str">
            <v>Ocean</v>
          </cell>
          <cell r="D445">
            <v>2024091100</v>
          </cell>
          <cell r="E445">
            <v>8096647.8499999996</v>
          </cell>
          <cell r="F445">
            <v>766391.24</v>
          </cell>
          <cell r="G445">
            <v>0</v>
          </cell>
          <cell r="H445">
            <v>321717.56</v>
          </cell>
          <cell r="I445">
            <v>9184756.6500000004</v>
          </cell>
          <cell r="J445">
            <v>0</v>
          </cell>
          <cell r="K445">
            <v>5474381</v>
          </cell>
          <cell r="L445">
            <v>914904</v>
          </cell>
          <cell r="M445">
            <v>6389285</v>
          </cell>
          <cell r="N445">
            <v>4765000</v>
          </cell>
          <cell r="O445">
            <v>0</v>
          </cell>
          <cell r="P445">
            <v>0</v>
          </cell>
          <cell r="Q445">
            <v>4765000</v>
          </cell>
          <cell r="R445">
            <v>20339041.649999999</v>
          </cell>
          <cell r="S445">
            <v>0.45158256755917509</v>
          </cell>
          <cell r="T445">
            <v>0.31413894075977766</v>
          </cell>
          <cell r="U445">
            <v>0.23427849168104734</v>
          </cell>
          <cell r="V445">
            <v>0.23541430521580772</v>
          </cell>
          <cell r="W445">
            <v>0</v>
          </cell>
          <cell r="X445">
            <v>0</v>
          </cell>
          <cell r="Y445">
            <v>0.23541430521580772</v>
          </cell>
          <cell r="Z445">
            <v>0.31566192845766677</v>
          </cell>
          <cell r="AA445">
            <v>0.45377190038531373</v>
          </cell>
          <cell r="AC445">
            <v>1.004848134058788</v>
          </cell>
        </row>
        <row r="446">
          <cell r="A446" t="str">
            <v>1532</v>
          </cell>
          <cell r="B446" t="str">
            <v>Tuckerton Borough</v>
          </cell>
          <cell r="C446" t="str">
            <v>Ocean</v>
          </cell>
          <cell r="D446">
            <v>440097500</v>
          </cell>
          <cell r="E446">
            <v>1711295.9400000002</v>
          </cell>
          <cell r="F446">
            <v>161992.51</v>
          </cell>
          <cell r="G446">
            <v>93964.64</v>
          </cell>
          <cell r="H446">
            <v>67991.509999999995</v>
          </cell>
          <cell r="I446">
            <v>2035244.6</v>
          </cell>
          <cell r="J446">
            <v>3382522</v>
          </cell>
          <cell r="K446">
            <v>3070516</v>
          </cell>
          <cell r="L446">
            <v>0</v>
          </cell>
          <cell r="M446">
            <v>6453038</v>
          </cell>
          <cell r="N446">
            <v>3929837.96</v>
          </cell>
          <cell r="O446">
            <v>0</v>
          </cell>
          <cell r="P446">
            <v>0</v>
          </cell>
          <cell r="Q446">
            <v>3929837.96</v>
          </cell>
          <cell r="R446">
            <v>12418120.560000001</v>
          </cell>
          <cell r="S446">
            <v>0.16389312619139204</v>
          </cell>
          <cell r="T446">
            <v>0.51964691185120848</v>
          </cell>
          <cell r="U446">
            <v>0.31645996195739945</v>
          </cell>
          <cell r="V446">
            <v>0.89294712194456904</v>
          </cell>
          <cell r="W446">
            <v>0</v>
          </cell>
          <cell r="X446">
            <v>0</v>
          </cell>
          <cell r="Y446">
            <v>0.89294712194456904</v>
          </cell>
          <cell r="Z446">
            <v>1.4662746323257914</v>
          </cell>
          <cell r="AA446">
            <v>0.46245311550281476</v>
          </cell>
          <cell r="AC446">
            <v>2.8216748697731755</v>
          </cell>
        </row>
        <row r="447">
          <cell r="A447" t="str">
            <v>1533</v>
          </cell>
          <cell r="B447" t="str">
            <v>Barnegat Township</v>
          </cell>
          <cell r="C447" t="str">
            <v>Ocean</v>
          </cell>
          <cell r="D447">
            <v>2659511900</v>
          </cell>
          <cell r="E447">
            <v>10795554.66</v>
          </cell>
          <cell r="F447">
            <v>1021956.68</v>
          </cell>
          <cell r="G447">
            <v>592807.49</v>
          </cell>
          <cell r="H447">
            <v>428936.76</v>
          </cell>
          <cell r="I447">
            <v>12839255.59</v>
          </cell>
          <cell r="J447">
            <v>38743823</v>
          </cell>
          <cell r="K447">
            <v>0</v>
          </cell>
          <cell r="L447">
            <v>0</v>
          </cell>
          <cell r="M447">
            <v>38743823</v>
          </cell>
          <cell r="N447">
            <v>25558730.059999999</v>
          </cell>
          <cell r="O447">
            <v>265951.19</v>
          </cell>
          <cell r="P447">
            <v>0</v>
          </cell>
          <cell r="Q447">
            <v>25824681.25</v>
          </cell>
          <cell r="R447">
            <v>77407759.840000004</v>
          </cell>
          <cell r="S447">
            <v>0.16586522612898805</v>
          </cell>
          <cell r="T447">
            <v>0.5005160087319741</v>
          </cell>
          <cell r="U447">
            <v>0.33361876513903777</v>
          </cell>
          <cell r="V447">
            <v>0.96103085908357844</v>
          </cell>
          <cell r="W447">
            <v>0</v>
          </cell>
          <cell r="X447">
            <v>0.01</v>
          </cell>
          <cell r="Y447">
            <v>0.97103085908357833</v>
          </cell>
          <cell r="Z447">
            <v>1.4568020169415297</v>
          </cell>
          <cell r="AA447">
            <v>0.48276736757598265</v>
          </cell>
          <cell r="AC447">
            <v>2.9106002436010909</v>
          </cell>
        </row>
        <row r="448">
          <cell r="A448" t="str">
            <v>1601</v>
          </cell>
          <cell r="B448" t="str">
            <v>Bloomingdale Borough</v>
          </cell>
          <cell r="C448" t="str">
            <v>Passaic</v>
          </cell>
          <cell r="D448">
            <v>728690400</v>
          </cell>
          <cell r="E448">
            <v>5787140.8700000001</v>
          </cell>
          <cell r="F448">
            <v>0</v>
          </cell>
          <cell r="G448">
            <v>0</v>
          </cell>
          <cell r="H448">
            <v>112223.23</v>
          </cell>
          <cell r="I448">
            <v>5899364.1000000006</v>
          </cell>
          <cell r="J448">
            <v>18331133</v>
          </cell>
          <cell r="K448">
            <v>0</v>
          </cell>
          <cell r="L448">
            <v>0</v>
          </cell>
          <cell r="M448">
            <v>18331133</v>
          </cell>
          <cell r="N448">
            <v>8037582.0499999998</v>
          </cell>
          <cell r="O448">
            <v>182175</v>
          </cell>
          <cell r="P448">
            <v>353809</v>
          </cell>
          <cell r="Q448">
            <v>8573566.0500000007</v>
          </cell>
          <cell r="R448">
            <v>32804063.150000002</v>
          </cell>
          <cell r="S448">
            <v>0.17983638407914723</v>
          </cell>
          <cell r="T448">
            <v>0.55880678305547038</v>
          </cell>
          <cell r="U448">
            <v>0.26135683286538242</v>
          </cell>
          <cell r="V448">
            <v>1.1030174200181586</v>
          </cell>
          <cell r="W448">
            <v>4.8554091010393437E-2</v>
          </cell>
          <cell r="X448">
            <v>2.5000329357982482E-2</v>
          </cell>
          <cell r="Y448">
            <v>1.1765718403865346</v>
          </cell>
          <cell r="Z448">
            <v>2.5156270756414525</v>
          </cell>
          <cell r="AA448">
            <v>0.8095844407995495</v>
          </cell>
          <cell r="AC448">
            <v>4.5017833568275361</v>
          </cell>
        </row>
        <row r="449">
          <cell r="A449" t="str">
            <v>1602</v>
          </cell>
          <cell r="B449" t="str">
            <v>Clifton City</v>
          </cell>
          <cell r="C449" t="str">
            <v>Passaic</v>
          </cell>
          <cell r="D449">
            <v>5378136068</v>
          </cell>
          <cell r="E449">
            <v>70437314.650000006</v>
          </cell>
          <cell r="F449">
            <v>0</v>
          </cell>
          <cell r="G449">
            <v>0</v>
          </cell>
          <cell r="H449">
            <v>1365873.64</v>
          </cell>
          <cell r="I449">
            <v>71803188.290000007</v>
          </cell>
          <cell r="J449">
            <v>148214264</v>
          </cell>
          <cell r="K449">
            <v>0</v>
          </cell>
          <cell r="L449">
            <v>0</v>
          </cell>
          <cell r="M449">
            <v>148214264</v>
          </cell>
          <cell r="N449">
            <v>87300767</v>
          </cell>
          <cell r="O449">
            <v>0</v>
          </cell>
          <cell r="P449">
            <v>4238179</v>
          </cell>
          <cell r="Q449">
            <v>91538946</v>
          </cell>
          <cell r="R449">
            <v>311556398.28999996</v>
          </cell>
          <cell r="S449">
            <v>0.23046610078976726</v>
          </cell>
          <cell r="T449">
            <v>0.47572209979793323</v>
          </cell>
          <cell r="U449">
            <v>0.29381179941229962</v>
          </cell>
          <cell r="V449">
            <v>1.6232532218632592</v>
          </cell>
          <cell r="W449">
            <v>7.8803863390836032E-2</v>
          </cell>
          <cell r="X449">
            <v>0</v>
          </cell>
          <cell r="Y449">
            <v>1.702057085254095</v>
          </cell>
          <cell r="Z449">
            <v>2.7558667561774302</v>
          </cell>
          <cell r="AA449">
            <v>1.3350943037166758</v>
          </cell>
          <cell r="AC449">
            <v>5.7930181451482001</v>
          </cell>
        </row>
        <row r="450">
          <cell r="A450" t="str">
            <v>1603</v>
          </cell>
          <cell r="B450" t="str">
            <v>Haledon Borough</v>
          </cell>
          <cell r="C450" t="str">
            <v>Passaic</v>
          </cell>
          <cell r="D450">
            <v>506468600</v>
          </cell>
          <cell r="E450">
            <v>4619215.84</v>
          </cell>
          <cell r="F450">
            <v>0</v>
          </cell>
          <cell r="G450">
            <v>0</v>
          </cell>
          <cell r="H450">
            <v>89604.78</v>
          </cell>
          <cell r="I450">
            <v>4708820.62</v>
          </cell>
          <cell r="J450">
            <v>6566023</v>
          </cell>
          <cell r="K450">
            <v>5548998</v>
          </cell>
          <cell r="L450">
            <v>0</v>
          </cell>
          <cell r="M450">
            <v>12115021</v>
          </cell>
          <cell r="N450">
            <v>9190464.6300000008</v>
          </cell>
          <cell r="O450">
            <v>0</v>
          </cell>
          <cell r="P450">
            <v>281711</v>
          </cell>
          <cell r="Q450">
            <v>9472175.6300000008</v>
          </cell>
          <cell r="R450">
            <v>26296017.250000004</v>
          </cell>
          <cell r="S450">
            <v>0.17906972661420806</v>
          </cell>
          <cell r="T450">
            <v>0.46071695515030886</v>
          </cell>
          <cell r="U450">
            <v>0.36021331823548297</v>
          </cell>
          <cell r="V450">
            <v>1.814616864698029</v>
          </cell>
          <cell r="W450">
            <v>5.5622599308229569E-2</v>
          </cell>
          <cell r="X450">
            <v>0</v>
          </cell>
          <cell r="Y450">
            <v>1.8702394640062583</v>
          </cell>
          <cell r="Z450">
            <v>2.3920576714923687</v>
          </cell>
          <cell r="AA450">
            <v>0.92973594414342764</v>
          </cell>
          <cell r="AC450">
            <v>5.1920330796420551</v>
          </cell>
        </row>
        <row r="451">
          <cell r="A451" t="str">
            <v>1604</v>
          </cell>
          <cell r="B451" t="str">
            <v>Hawthorne Borough</v>
          </cell>
          <cell r="C451" t="str">
            <v>Passaic</v>
          </cell>
          <cell r="D451">
            <v>2642466163</v>
          </cell>
          <cell r="E451">
            <v>16817494.84</v>
          </cell>
          <cell r="F451">
            <v>0</v>
          </cell>
          <cell r="G451">
            <v>0</v>
          </cell>
          <cell r="H451">
            <v>326063.11</v>
          </cell>
          <cell r="I451">
            <v>17143557.949999999</v>
          </cell>
          <cell r="J451">
            <v>44113255</v>
          </cell>
          <cell r="K451">
            <v>0</v>
          </cell>
          <cell r="L451">
            <v>0</v>
          </cell>
          <cell r="M451">
            <v>44113255</v>
          </cell>
          <cell r="N451">
            <v>16981942.09</v>
          </cell>
          <cell r="O451">
            <v>0</v>
          </cell>
          <cell r="P451">
            <v>1015621.19</v>
          </cell>
          <cell r="Q451">
            <v>17997563.280000001</v>
          </cell>
          <cell r="R451">
            <v>79254376.230000004</v>
          </cell>
          <cell r="S451">
            <v>0.21631055300023525</v>
          </cell>
          <cell r="T451">
            <v>0.55660339653650437</v>
          </cell>
          <cell r="U451">
            <v>0.22708605046326033</v>
          </cell>
          <cell r="V451">
            <v>0.64265504428334286</v>
          </cell>
          <cell r="W451">
            <v>3.8434595841596773E-2</v>
          </cell>
          <cell r="X451">
            <v>0</v>
          </cell>
          <cell r="Y451">
            <v>0.68108964012493967</v>
          </cell>
          <cell r="Z451">
            <v>1.6693971570072286</v>
          </cell>
          <cell r="AA451">
            <v>0.6487711437915582</v>
          </cell>
          <cell r="AC451">
            <v>2.9992579409237266</v>
          </cell>
        </row>
        <row r="452">
          <cell r="A452" t="str">
            <v>1605</v>
          </cell>
          <cell r="B452" t="str">
            <v>Little Falls Township</v>
          </cell>
          <cell r="C452" t="str">
            <v>Passaic</v>
          </cell>
          <cell r="D452">
            <v>1547555300</v>
          </cell>
          <cell r="E452">
            <v>10753422.459999999</v>
          </cell>
          <cell r="F452">
            <v>0</v>
          </cell>
          <cell r="G452">
            <v>0</v>
          </cell>
          <cell r="H452">
            <v>208513.45</v>
          </cell>
          <cell r="I452">
            <v>10961935.909999998</v>
          </cell>
          <cell r="J452">
            <v>16423952</v>
          </cell>
          <cell r="K452">
            <v>8269642</v>
          </cell>
          <cell r="L452">
            <v>0</v>
          </cell>
          <cell r="M452">
            <v>24693594</v>
          </cell>
          <cell r="N452">
            <v>14404333.27</v>
          </cell>
          <cell r="O452">
            <v>77044</v>
          </cell>
          <cell r="P452">
            <v>651432</v>
          </cell>
          <cell r="Q452">
            <v>15132809.27</v>
          </cell>
          <cell r="R452">
            <v>50788339.18</v>
          </cell>
          <cell r="S452">
            <v>0.21583568368222428</v>
          </cell>
          <cell r="T452">
            <v>0.48620597559772383</v>
          </cell>
          <cell r="U452">
            <v>0.29795834072005184</v>
          </cell>
          <cell r="V452">
            <v>0.93077987390822148</v>
          </cell>
          <cell r="W452">
            <v>4.2094263125847589E-2</v>
          </cell>
          <cell r="X452">
            <v>4.978432757782549E-3</v>
          </cell>
          <cell r="Y452">
            <v>0.97785256979185164</v>
          </cell>
          <cell r="Z452">
            <v>1.5956517999712192</v>
          </cell>
          <cell r="AA452">
            <v>0.7083388819772708</v>
          </cell>
          <cell r="AC452">
            <v>3.2818432517403413</v>
          </cell>
        </row>
        <row r="453">
          <cell r="A453" t="str">
            <v>1606</v>
          </cell>
          <cell r="B453" t="str">
            <v>North Haledon Borough</v>
          </cell>
          <cell r="C453" t="str">
            <v>Passaic</v>
          </cell>
          <cell r="D453">
            <v>1191444627</v>
          </cell>
          <cell r="E453">
            <v>8384915.4899999993</v>
          </cell>
          <cell r="F453">
            <v>0</v>
          </cell>
          <cell r="G453">
            <v>0</v>
          </cell>
          <cell r="H453">
            <v>162590.74</v>
          </cell>
          <cell r="I453">
            <v>8547506.2299999986</v>
          </cell>
          <cell r="J453">
            <v>11985932</v>
          </cell>
          <cell r="K453">
            <v>2338923</v>
          </cell>
          <cell r="L453">
            <v>0</v>
          </cell>
          <cell r="M453">
            <v>14324855</v>
          </cell>
          <cell r="N453">
            <v>11871522.279999999</v>
          </cell>
          <cell r="O453">
            <v>0</v>
          </cell>
          <cell r="P453">
            <v>510591</v>
          </cell>
          <cell r="Q453">
            <v>12382113.279999999</v>
          </cell>
          <cell r="R453">
            <v>35254474.509999998</v>
          </cell>
          <cell r="S453">
            <v>0.24245167028586634</v>
          </cell>
          <cell r="T453">
            <v>0.40632728750322822</v>
          </cell>
          <cell r="U453">
            <v>0.35122104221090544</v>
          </cell>
          <cell r="V453">
            <v>0.99639731557579125</v>
          </cell>
          <cell r="W453">
            <v>4.2854782205501527E-2</v>
          </cell>
          <cell r="X453">
            <v>0</v>
          </cell>
          <cell r="Y453">
            <v>1.0392520977812929</v>
          </cell>
          <cell r="Z453">
            <v>1.2023097570274242</v>
          </cell>
          <cell r="AA453">
            <v>0.71740692234453285</v>
          </cell>
          <cell r="AC453">
            <v>2.9589687771532498</v>
          </cell>
        </row>
        <row r="454">
          <cell r="A454" t="str">
            <v>1607</v>
          </cell>
          <cell r="B454" t="str">
            <v>Passaic City</v>
          </cell>
          <cell r="C454" t="str">
            <v>Passaic</v>
          </cell>
          <cell r="D454">
            <v>2955195608</v>
          </cell>
          <cell r="E454">
            <v>27797213.080000002</v>
          </cell>
          <cell r="F454">
            <v>0</v>
          </cell>
          <cell r="G454">
            <v>0</v>
          </cell>
          <cell r="H454">
            <v>539267.86</v>
          </cell>
          <cell r="I454">
            <v>28336480.940000001</v>
          </cell>
          <cell r="J454">
            <v>16986763</v>
          </cell>
          <cell r="K454">
            <v>0</v>
          </cell>
          <cell r="L454">
            <v>0</v>
          </cell>
          <cell r="M454">
            <v>16986763</v>
          </cell>
          <cell r="N454">
            <v>71334360</v>
          </cell>
          <cell r="O454">
            <v>0</v>
          </cell>
          <cell r="P454">
            <v>1658748</v>
          </cell>
          <cell r="Q454">
            <v>72993108</v>
          </cell>
          <cell r="R454">
            <v>118316351.94</v>
          </cell>
          <cell r="S454">
            <v>0.23949758824857834</v>
          </cell>
          <cell r="T454">
            <v>0.14357071293589446</v>
          </cell>
          <cell r="U454">
            <v>0.61693169881552723</v>
          </cell>
          <cell r="V454">
            <v>2.4138625479440683</v>
          </cell>
          <cell r="W454">
            <v>5.6129888509227913E-2</v>
          </cell>
          <cell r="X454">
            <v>0</v>
          </cell>
          <cell r="Y454">
            <v>2.4699924364532961</v>
          </cell>
          <cell r="Z454">
            <v>0.5748101057681323</v>
          </cell>
          <cell r="AA454">
            <v>0.95886989217534058</v>
          </cell>
          <cell r="AC454">
            <v>4.0036724343967691</v>
          </cell>
        </row>
        <row r="455">
          <cell r="A455" t="str">
            <v>1608</v>
          </cell>
          <cell r="B455" t="str">
            <v>Paterson City</v>
          </cell>
          <cell r="C455" t="str">
            <v>Passaic</v>
          </cell>
          <cell r="D455">
            <v>6074629921</v>
          </cell>
          <cell r="E455">
            <v>55720836.729999997</v>
          </cell>
          <cell r="F455">
            <v>0</v>
          </cell>
          <cell r="G455">
            <v>0</v>
          </cell>
          <cell r="H455">
            <v>1085805.68</v>
          </cell>
          <cell r="I455">
            <v>56806642.409999996</v>
          </cell>
          <cell r="J455">
            <v>70153257</v>
          </cell>
          <cell r="K455">
            <v>0</v>
          </cell>
          <cell r="L455">
            <v>0</v>
          </cell>
          <cell r="M455">
            <v>70153257</v>
          </cell>
          <cell r="N455">
            <v>167408305.13</v>
          </cell>
          <cell r="O455">
            <v>0</v>
          </cell>
          <cell r="P455">
            <v>3410719.6</v>
          </cell>
          <cell r="Q455">
            <v>170819024.72999999</v>
          </cell>
          <cell r="R455">
            <v>297778924.13999999</v>
          </cell>
          <cell r="S455">
            <v>0.1907678408539501</v>
          </cell>
          <cell r="T455">
            <v>0.23558838894527548</v>
          </cell>
          <cell r="U455">
            <v>0.57364377020077439</v>
          </cell>
          <cell r="V455">
            <v>2.7558601479782228</v>
          </cell>
          <cell r="W455">
            <v>5.614695289023517E-2</v>
          </cell>
          <cell r="X455">
            <v>0</v>
          </cell>
          <cell r="Y455">
            <v>2.812007100868458</v>
          </cell>
          <cell r="Z455">
            <v>1.1548564754122739</v>
          </cell>
          <cell r="AA455">
            <v>0.93514573148924496</v>
          </cell>
          <cell r="AC455">
            <v>4.9020093077699771</v>
          </cell>
        </row>
        <row r="456">
          <cell r="A456" t="str">
            <v>1609</v>
          </cell>
          <cell r="B456" t="str">
            <v>Pompton Lakes Borough</v>
          </cell>
          <cell r="C456" t="str">
            <v>Passaic</v>
          </cell>
          <cell r="D456">
            <v>1188843200</v>
          </cell>
          <cell r="E456">
            <v>8418475.6600000001</v>
          </cell>
          <cell r="F456">
            <v>0</v>
          </cell>
          <cell r="G456">
            <v>0</v>
          </cell>
          <cell r="H456">
            <v>163275.26999999999</v>
          </cell>
          <cell r="I456">
            <v>8581750.9299999997</v>
          </cell>
          <cell r="J456">
            <v>25834790</v>
          </cell>
          <cell r="K456">
            <v>0</v>
          </cell>
          <cell r="L456">
            <v>0</v>
          </cell>
          <cell r="M456">
            <v>25834790</v>
          </cell>
          <cell r="N456">
            <v>10540874.199999999</v>
          </cell>
          <cell r="O456">
            <v>118843</v>
          </cell>
          <cell r="P456">
            <v>512003</v>
          </cell>
          <cell r="Q456">
            <v>11171720.199999999</v>
          </cell>
          <cell r="R456">
            <v>45588261.13000001</v>
          </cell>
          <cell r="S456">
            <v>0.18824475242712549</v>
          </cell>
          <cell r="T456">
            <v>0.56669829819411655</v>
          </cell>
          <cell r="U456">
            <v>0.24505694937875769</v>
          </cell>
          <cell r="V456">
            <v>0.88664966077948715</v>
          </cell>
          <cell r="W456">
            <v>4.3067327970585184E-2</v>
          </cell>
          <cell r="X456">
            <v>9.9965243524124964E-3</v>
          </cell>
          <cell r="Y456">
            <v>0.93971351310248485</v>
          </cell>
          <cell r="Z456">
            <v>2.1731032317802721</v>
          </cell>
          <cell r="AA456">
            <v>0.72185725838361192</v>
          </cell>
          <cell r="AC456">
            <v>3.8346740032663695</v>
          </cell>
        </row>
        <row r="457">
          <cell r="A457" t="str">
            <v>1610</v>
          </cell>
          <cell r="B457" t="str">
            <v>Prospect Park Borough</v>
          </cell>
          <cell r="C457" t="str">
            <v>Passaic</v>
          </cell>
          <cell r="D457">
            <v>262649800</v>
          </cell>
          <cell r="E457">
            <v>2444996.4</v>
          </cell>
          <cell r="F457">
            <v>0</v>
          </cell>
          <cell r="G457">
            <v>0</v>
          </cell>
          <cell r="H457">
            <v>47409.21</v>
          </cell>
          <cell r="I457">
            <v>2492405.61</v>
          </cell>
          <cell r="J457">
            <v>3195824</v>
          </cell>
          <cell r="K457">
            <v>3685485</v>
          </cell>
          <cell r="L457">
            <v>0</v>
          </cell>
          <cell r="M457">
            <v>6881309</v>
          </cell>
          <cell r="N457">
            <v>5127835.32</v>
          </cell>
          <cell r="O457">
            <v>0</v>
          </cell>
          <cell r="P457">
            <v>0</v>
          </cell>
          <cell r="Q457">
            <v>5127835.32</v>
          </cell>
          <cell r="R457">
            <v>14501549.930000002</v>
          </cell>
          <cell r="S457">
            <v>0.17187167040978493</v>
          </cell>
          <cell r="T457">
            <v>0.47452231197468969</v>
          </cell>
          <cell r="U457">
            <v>0.35360601761552529</v>
          </cell>
          <cell r="V457">
            <v>1.952346934968159</v>
          </cell>
          <cell r="W457">
            <v>0</v>
          </cell>
          <cell r="X457">
            <v>0</v>
          </cell>
          <cell r="Y457">
            <v>1.952346934968159</v>
          </cell>
          <cell r="Z457">
            <v>2.6199559261038843</v>
          </cell>
          <cell r="AA457">
            <v>0.94894631939563634</v>
          </cell>
          <cell r="AC457">
            <v>5.5212491804676809</v>
          </cell>
        </row>
        <row r="458">
          <cell r="A458" t="str">
            <v>1611</v>
          </cell>
          <cell r="B458" t="str">
            <v>Ringwood Borough</v>
          </cell>
          <cell r="C458" t="str">
            <v>Passaic</v>
          </cell>
          <cell r="D458">
            <v>1454544100</v>
          </cell>
          <cell r="E458">
            <v>10994649.01</v>
          </cell>
          <cell r="F458">
            <v>0</v>
          </cell>
          <cell r="G458">
            <v>0</v>
          </cell>
          <cell r="H458">
            <v>213215.78</v>
          </cell>
          <cell r="I458">
            <v>11207864.789999999</v>
          </cell>
          <cell r="J458">
            <v>22777379</v>
          </cell>
          <cell r="K458">
            <v>11793393</v>
          </cell>
          <cell r="L458">
            <v>0</v>
          </cell>
          <cell r="M458">
            <v>34570772</v>
          </cell>
          <cell r="N458">
            <v>12609818.43</v>
          </cell>
          <cell r="O458">
            <v>145454.41</v>
          </cell>
          <cell r="P458">
            <v>0</v>
          </cell>
          <cell r="Q458">
            <v>12755272.84</v>
          </cell>
          <cell r="R458">
            <v>58533909.630000003</v>
          </cell>
          <cell r="S458">
            <v>0.19147644264403801</v>
          </cell>
          <cell r="T458">
            <v>0.59061101878425815</v>
          </cell>
          <cell r="U458">
            <v>0.21791253857170378</v>
          </cell>
          <cell r="V458">
            <v>0.86692582438717392</v>
          </cell>
          <cell r="W458">
            <v>0</v>
          </cell>
          <cell r="X458">
            <v>0.01</v>
          </cell>
          <cell r="Y458">
            <v>0.87692582438717392</v>
          </cell>
          <cell r="Z458">
            <v>2.3767427883417214</v>
          </cell>
          <cell r="AA458">
            <v>0.77054142187919905</v>
          </cell>
          <cell r="AC458">
            <v>4.0242100346080951</v>
          </cell>
        </row>
        <row r="459">
          <cell r="A459" t="str">
            <v>1612</v>
          </cell>
          <cell r="B459" t="str">
            <v>Totowa Borough</v>
          </cell>
          <cell r="C459" t="str">
            <v>Passaic</v>
          </cell>
          <cell r="D459">
            <v>2490050200</v>
          </cell>
          <cell r="E459">
            <v>19111215.149999999</v>
          </cell>
          <cell r="F459">
            <v>0</v>
          </cell>
          <cell r="G459">
            <v>0</v>
          </cell>
          <cell r="H459">
            <v>370925.96</v>
          </cell>
          <cell r="I459">
            <v>19482141.109999999</v>
          </cell>
          <cell r="J459">
            <v>17216286</v>
          </cell>
          <cell r="K459">
            <v>12368623</v>
          </cell>
          <cell r="L459">
            <v>0</v>
          </cell>
          <cell r="M459">
            <v>29584909</v>
          </cell>
          <cell r="N459">
            <v>14314990</v>
          </cell>
          <cell r="O459">
            <v>0</v>
          </cell>
          <cell r="P459">
            <v>1160383</v>
          </cell>
          <cell r="Q459">
            <v>15475373</v>
          </cell>
          <cell r="R459">
            <v>64542423.109999999</v>
          </cell>
          <cell r="S459">
            <v>0.30185016569329109</v>
          </cell>
          <cell r="T459">
            <v>0.45837927326617844</v>
          </cell>
          <cell r="U459">
            <v>0.23977056104053049</v>
          </cell>
          <cell r="V459">
            <v>0.57488760668359218</v>
          </cell>
          <cell r="W459">
            <v>4.6600787405812139E-2</v>
          </cell>
          <cell r="X459">
            <v>0</v>
          </cell>
          <cell r="Y459">
            <v>0.62148839408940437</v>
          </cell>
          <cell r="Z459">
            <v>1.1881250024597898</v>
          </cell>
          <cell r="AA459">
            <v>0.78239953194517919</v>
          </cell>
          <cell r="AC459">
            <v>2.5920129284943734</v>
          </cell>
        </row>
        <row r="460">
          <cell r="A460" t="str">
            <v>1613</v>
          </cell>
          <cell r="B460" t="str">
            <v>Wanaque Borough</v>
          </cell>
          <cell r="C460" t="str">
            <v>Passaic</v>
          </cell>
          <cell r="D460">
            <v>1115677400</v>
          </cell>
          <cell r="E460">
            <v>8916041.5</v>
          </cell>
          <cell r="F460">
            <v>0</v>
          </cell>
          <cell r="G460">
            <v>0</v>
          </cell>
          <cell r="H460">
            <v>172892.99</v>
          </cell>
          <cell r="I460">
            <v>9088934.4900000002</v>
          </cell>
          <cell r="J460">
            <v>16703785</v>
          </cell>
          <cell r="K460">
            <v>9266238</v>
          </cell>
          <cell r="L460">
            <v>0</v>
          </cell>
          <cell r="M460">
            <v>25970023</v>
          </cell>
          <cell r="N460">
            <v>11438046.640000001</v>
          </cell>
          <cell r="O460">
            <v>111567.74</v>
          </cell>
          <cell r="P460">
            <v>542699.35</v>
          </cell>
          <cell r="Q460">
            <v>12092313.73</v>
          </cell>
          <cell r="R460">
            <v>47151271.220000006</v>
          </cell>
          <cell r="S460">
            <v>0.19276117599444012</v>
          </cell>
          <cell r="T460">
            <v>0.55078097213600419</v>
          </cell>
          <cell r="U460">
            <v>0.25645785186955555</v>
          </cell>
          <cell r="V460">
            <v>1.0252109292524882</v>
          </cell>
          <cell r="W460">
            <v>4.8643035164107472E-2</v>
          </cell>
          <cell r="X460">
            <v>0.01</v>
          </cell>
          <cell r="Y460">
            <v>1.0838539644165959</v>
          </cell>
          <cell r="Z460">
            <v>2.3277358670167558</v>
          </cell>
          <cell r="AA460">
            <v>0.81465614432989319</v>
          </cell>
          <cell r="AC460">
            <v>4.2262459757632449</v>
          </cell>
        </row>
        <row r="461">
          <cell r="A461" t="str">
            <v>1614</v>
          </cell>
          <cell r="B461" t="str">
            <v>Wayne Township</v>
          </cell>
          <cell r="C461" t="str">
            <v>Passaic</v>
          </cell>
          <cell r="D461">
            <v>5283577900</v>
          </cell>
          <cell r="E461">
            <v>64319495.009999998</v>
          </cell>
          <cell r="F461">
            <v>0</v>
          </cell>
          <cell r="G461">
            <v>0</v>
          </cell>
          <cell r="H461">
            <v>1247875.95</v>
          </cell>
          <cell r="I461">
            <v>65567370.960000001</v>
          </cell>
          <cell r="J461">
            <v>167379881</v>
          </cell>
          <cell r="K461">
            <v>0</v>
          </cell>
          <cell r="L461">
            <v>0</v>
          </cell>
          <cell r="M461">
            <v>167379881</v>
          </cell>
          <cell r="N461">
            <v>64184457</v>
          </cell>
          <cell r="O461">
            <v>1056716</v>
          </cell>
          <cell r="P461">
            <v>3920919</v>
          </cell>
          <cell r="Q461">
            <v>69162092</v>
          </cell>
          <cell r="R461">
            <v>302109343.95999998</v>
          </cell>
          <cell r="S461">
            <v>0.21703191996829227</v>
          </cell>
          <cell r="T461">
            <v>0.55403741839299581</v>
          </cell>
          <cell r="U461">
            <v>0.22893066163871195</v>
          </cell>
          <cell r="V461">
            <v>1.2147915335931736</v>
          </cell>
          <cell r="W461">
            <v>7.420954274186059E-2</v>
          </cell>
          <cell r="X461">
            <v>2.0000007949158845E-2</v>
          </cell>
          <cell r="Y461">
            <v>1.309001084284193</v>
          </cell>
          <cell r="Z461">
            <v>3.1679268133815155</v>
          </cell>
          <cell r="AA461">
            <v>1.2409653496355189</v>
          </cell>
          <cell r="AC461">
            <v>5.7178932473012267</v>
          </cell>
        </row>
        <row r="462">
          <cell r="A462" t="str">
            <v>1615</v>
          </cell>
          <cell r="B462" t="str">
            <v>West Milford Township</v>
          </cell>
          <cell r="C462" t="str">
            <v>Passaic</v>
          </cell>
          <cell r="D462">
            <v>2737558500</v>
          </cell>
          <cell r="E462">
            <v>21020030.68</v>
          </cell>
          <cell r="F462">
            <v>0</v>
          </cell>
          <cell r="G462">
            <v>0</v>
          </cell>
          <cell r="H462">
            <v>407596.98</v>
          </cell>
          <cell r="I462">
            <v>21427627.66</v>
          </cell>
          <cell r="J462">
            <v>62676891</v>
          </cell>
          <cell r="K462">
            <v>0</v>
          </cell>
          <cell r="L462">
            <v>0</v>
          </cell>
          <cell r="M462">
            <v>62676891</v>
          </cell>
          <cell r="N462">
            <v>22204605</v>
          </cell>
          <cell r="O462">
            <v>547512</v>
          </cell>
          <cell r="P462">
            <v>1279024</v>
          </cell>
          <cell r="Q462">
            <v>24031141</v>
          </cell>
          <cell r="R462">
            <v>108135659.66</v>
          </cell>
          <cell r="S462">
            <v>0.1981550556714845</v>
          </cell>
          <cell r="T462">
            <v>0.57961352616767314</v>
          </cell>
          <cell r="U462">
            <v>0.22223141816084244</v>
          </cell>
          <cell r="V462">
            <v>0.81110978998257033</v>
          </cell>
          <cell r="W462">
            <v>4.6721339470919068E-2</v>
          </cell>
          <cell r="X462">
            <v>2.0000010958669923E-2</v>
          </cell>
          <cell r="Y462">
            <v>0.87783114041215926</v>
          </cell>
          <cell r="Z462">
            <v>2.2895178678373451</v>
          </cell>
          <cell r="AA462">
            <v>0.78272766262346538</v>
          </cell>
          <cell r="AC462">
            <v>3.9500766708729693</v>
          </cell>
        </row>
        <row r="463">
          <cell r="A463" t="str">
            <v>1616</v>
          </cell>
          <cell r="B463" t="str">
            <v>Woodland Park Borough</v>
          </cell>
          <cell r="C463" t="str">
            <v>Passaic</v>
          </cell>
          <cell r="D463">
            <v>1703806774</v>
          </cell>
          <cell r="E463">
            <v>12028176.629999999</v>
          </cell>
          <cell r="F463">
            <v>0</v>
          </cell>
          <cell r="G463">
            <v>0</v>
          </cell>
          <cell r="H463">
            <v>233342.37</v>
          </cell>
          <cell r="I463">
            <v>12261518.999999998</v>
          </cell>
          <cell r="J463">
            <v>18644787</v>
          </cell>
          <cell r="K463">
            <v>8233913</v>
          </cell>
          <cell r="L463">
            <v>0</v>
          </cell>
          <cell r="M463">
            <v>26878700</v>
          </cell>
          <cell r="N463">
            <v>15880879.74</v>
          </cell>
          <cell r="O463">
            <v>170380</v>
          </cell>
          <cell r="P463">
            <v>728294</v>
          </cell>
          <cell r="Q463">
            <v>16779553.740000002</v>
          </cell>
          <cell r="R463">
            <v>55919772.739999995</v>
          </cell>
          <cell r="S463">
            <v>0.21926982888521659</v>
          </cell>
          <cell r="T463">
            <v>0.48066540121636414</v>
          </cell>
          <cell r="U463">
            <v>0.30006476989841935</v>
          </cell>
          <cell r="V463">
            <v>0.93208220452819968</v>
          </cell>
          <cell r="W463">
            <v>4.2745105320258575E-2</v>
          </cell>
          <cell r="X463">
            <v>9.999960241970491E-3</v>
          </cell>
          <cell r="Y463">
            <v>0.98482727009042881</v>
          </cell>
          <cell r="Z463">
            <v>1.5775673867581417</v>
          </cell>
          <cell r="AA463">
            <v>0.71965431685741132</v>
          </cell>
          <cell r="AC463">
            <v>3.2820489737059817</v>
          </cell>
        </row>
        <row r="464">
          <cell r="A464" t="str">
            <v>1701</v>
          </cell>
          <cell r="B464" t="str">
            <v>Alloway Township</v>
          </cell>
          <cell r="C464" t="str">
            <v>Salem</v>
          </cell>
          <cell r="D464">
            <v>287646235</v>
          </cell>
          <cell r="E464">
            <v>3990071.34</v>
          </cell>
          <cell r="F464">
            <v>0</v>
          </cell>
          <cell r="G464">
            <v>0</v>
          </cell>
          <cell r="H464">
            <v>67250.03</v>
          </cell>
          <cell r="I464">
            <v>4057321.3699999996</v>
          </cell>
          <cell r="J464">
            <v>4572086</v>
          </cell>
          <cell r="K464">
            <v>0</v>
          </cell>
          <cell r="L464">
            <v>0</v>
          </cell>
          <cell r="M464">
            <v>4572086</v>
          </cell>
          <cell r="N464">
            <v>816714.17</v>
          </cell>
          <cell r="O464">
            <v>14325</v>
          </cell>
          <cell r="P464">
            <v>0</v>
          </cell>
          <cell r="Q464">
            <v>831039.17</v>
          </cell>
          <cell r="R464">
            <v>9460446.5399999991</v>
          </cell>
          <cell r="S464">
            <v>0.4288720783786597</v>
          </cell>
          <cell r="T464">
            <v>0.48328437570770316</v>
          </cell>
          <cell r="U464">
            <v>8.7843545913637189E-2</v>
          </cell>
          <cell r="V464">
            <v>0.28393007473224879</v>
          </cell>
          <cell r="W464">
            <v>0</v>
          </cell>
          <cell r="X464">
            <v>4.9800756126705432E-3</v>
          </cell>
          <cell r="Y464">
            <v>0.28891015034491935</v>
          </cell>
          <cell r="Z464">
            <v>1.5894823028015643</v>
          </cell>
          <cell r="AA464">
            <v>1.4105247614313463</v>
          </cell>
          <cell r="AC464">
            <v>3.2889172145778298</v>
          </cell>
        </row>
        <row r="465">
          <cell r="A465" t="str">
            <v>1702</v>
          </cell>
          <cell r="B465" t="str">
            <v>Elmer Borough</v>
          </cell>
          <cell r="C465" t="str">
            <v>Salem</v>
          </cell>
          <cell r="D465">
            <v>105321200</v>
          </cell>
          <cell r="E465">
            <v>1458396.52</v>
          </cell>
          <cell r="F465">
            <v>0</v>
          </cell>
          <cell r="G465">
            <v>0</v>
          </cell>
          <cell r="H465">
            <v>24580.35</v>
          </cell>
          <cell r="I465">
            <v>1482976.87</v>
          </cell>
          <cell r="J465">
            <v>1928495</v>
          </cell>
          <cell r="K465">
            <v>0</v>
          </cell>
          <cell r="L465">
            <v>0</v>
          </cell>
          <cell r="M465">
            <v>1928495</v>
          </cell>
          <cell r="N465">
            <v>745674</v>
          </cell>
          <cell r="O465">
            <v>0</v>
          </cell>
          <cell r="P465">
            <v>0</v>
          </cell>
          <cell r="Q465">
            <v>745674</v>
          </cell>
          <cell r="R465">
            <v>4157145.87</v>
          </cell>
          <cell r="S465">
            <v>0.35672957273447808</v>
          </cell>
          <cell r="T465">
            <v>0.46389880468639894</v>
          </cell>
          <cell r="U465">
            <v>0.17937162257912301</v>
          </cell>
          <cell r="V465">
            <v>0.70799990885025998</v>
          </cell>
          <cell r="W465">
            <v>0</v>
          </cell>
          <cell r="X465">
            <v>0</v>
          </cell>
          <cell r="Y465">
            <v>0.70799990885025998</v>
          </cell>
          <cell r="Z465">
            <v>1.8310606031834047</v>
          </cell>
          <cell r="AA465">
            <v>1.4080516268329644</v>
          </cell>
          <cell r="AC465">
            <v>3.947112138866629</v>
          </cell>
        </row>
        <row r="466">
          <cell r="A466" t="str">
            <v>1703</v>
          </cell>
          <cell r="B466" t="str">
            <v>Elsinboro Township</v>
          </cell>
          <cell r="C466" t="str">
            <v>Salem</v>
          </cell>
          <cell r="D466">
            <v>115860992</v>
          </cell>
          <cell r="E466">
            <v>1361139.48</v>
          </cell>
          <cell r="F466">
            <v>0</v>
          </cell>
          <cell r="G466">
            <v>0</v>
          </cell>
          <cell r="H466">
            <v>22941.11</v>
          </cell>
          <cell r="I466">
            <v>1384080.59</v>
          </cell>
          <cell r="J466">
            <v>1553736</v>
          </cell>
          <cell r="K466">
            <v>0</v>
          </cell>
          <cell r="L466">
            <v>0</v>
          </cell>
          <cell r="M466">
            <v>1553736</v>
          </cell>
          <cell r="N466">
            <v>487702.46</v>
          </cell>
          <cell r="O466">
            <v>0</v>
          </cell>
          <cell r="P466">
            <v>0</v>
          </cell>
          <cell r="Q466">
            <v>487702.46</v>
          </cell>
          <cell r="R466">
            <v>3425519.05</v>
          </cell>
          <cell r="S466">
            <v>0.40404988843953449</v>
          </cell>
          <cell r="T466">
            <v>0.45357680903861858</v>
          </cell>
          <cell r="U466">
            <v>0.14237330252184704</v>
          </cell>
          <cell r="V466">
            <v>0.42093758354839567</v>
          </cell>
          <cell r="W466">
            <v>0</v>
          </cell>
          <cell r="X466">
            <v>0</v>
          </cell>
          <cell r="Y466">
            <v>0.42093758354839567</v>
          </cell>
          <cell r="Z466">
            <v>1.341034608093119</v>
          </cell>
          <cell r="AA466">
            <v>1.1946044705020307</v>
          </cell>
          <cell r="AC466">
            <v>2.9565766621435454</v>
          </cell>
        </row>
        <row r="467">
          <cell r="A467" t="str">
            <v>1704</v>
          </cell>
          <cell r="B467" t="str">
            <v>Lower Alloways Creek Township</v>
          </cell>
          <cell r="C467" t="str">
            <v>Salem</v>
          </cell>
          <cell r="D467">
            <v>227740508</v>
          </cell>
          <cell r="E467">
            <v>3805845.86</v>
          </cell>
          <cell r="F467">
            <v>0</v>
          </cell>
          <cell r="G467">
            <v>0</v>
          </cell>
          <cell r="H467">
            <v>64145.03</v>
          </cell>
          <cell r="I467">
            <v>3869990.8899999997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3869990.8899999997</v>
          </cell>
          <cell r="S467">
            <v>1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1.699298435744246</v>
          </cell>
          <cell r="AC467">
            <v>1.699298435744246</v>
          </cell>
        </row>
        <row r="468">
          <cell r="A468" t="str">
            <v>1705</v>
          </cell>
          <cell r="B468" t="str">
            <v>Mannington Township</v>
          </cell>
          <cell r="C468" t="str">
            <v>Salem</v>
          </cell>
          <cell r="D468">
            <v>174655082</v>
          </cell>
          <cell r="E468">
            <v>2212149.19</v>
          </cell>
          <cell r="F468">
            <v>0</v>
          </cell>
          <cell r="G468">
            <v>0</v>
          </cell>
          <cell r="H468">
            <v>37286.379999999997</v>
          </cell>
          <cell r="I468">
            <v>2249435.5699999998</v>
          </cell>
          <cell r="J468">
            <v>3255948</v>
          </cell>
          <cell r="K468">
            <v>0</v>
          </cell>
          <cell r="L468">
            <v>0</v>
          </cell>
          <cell r="M468">
            <v>3255948</v>
          </cell>
          <cell r="N468">
            <v>487223.92</v>
          </cell>
          <cell r="O468">
            <v>34931.019999999997</v>
          </cell>
          <cell r="P468">
            <v>0</v>
          </cell>
          <cell r="Q468">
            <v>522154.94</v>
          </cell>
          <cell r="R468">
            <v>6027538.5099999998</v>
          </cell>
          <cell r="S468">
            <v>0.37319306484198639</v>
          </cell>
          <cell r="T468">
            <v>0.54017871384781913</v>
          </cell>
          <cell r="U468">
            <v>8.66282213101945E-2</v>
          </cell>
          <cell r="V468">
            <v>0.27896349446047036</v>
          </cell>
          <cell r="W468">
            <v>0</v>
          </cell>
          <cell r="X468">
            <v>2.0000002061205408E-2</v>
          </cell>
          <cell r="Y468">
            <v>0.29896349652167575</v>
          </cell>
          <cell r="Z468">
            <v>1.8642160094717426</v>
          </cell>
          <cell r="AA468">
            <v>1.2879302132187598</v>
          </cell>
          <cell r="AB468">
            <v>4.3999999999999997E-2</v>
          </cell>
          <cell r="AC468">
            <v>3.407109719212178</v>
          </cell>
        </row>
        <row r="469">
          <cell r="A469" t="str">
            <v>1706</v>
          </cell>
          <cell r="B469" t="str">
            <v>Oldmans Township</v>
          </cell>
          <cell r="C469" t="str">
            <v>Salem</v>
          </cell>
          <cell r="D469">
            <v>287301300</v>
          </cell>
          <cell r="E469">
            <v>3621410.93</v>
          </cell>
          <cell r="F469">
            <v>0</v>
          </cell>
          <cell r="G469">
            <v>0</v>
          </cell>
          <cell r="H469">
            <v>61036.4</v>
          </cell>
          <cell r="I469">
            <v>3682447.33</v>
          </cell>
          <cell r="J469">
            <v>3310546</v>
          </cell>
          <cell r="K469">
            <v>0</v>
          </cell>
          <cell r="L469">
            <v>0</v>
          </cell>
          <cell r="M469">
            <v>3310546</v>
          </cell>
          <cell r="N469">
            <v>482213.61</v>
          </cell>
          <cell r="O469">
            <v>57460.26</v>
          </cell>
          <cell r="P469">
            <v>0</v>
          </cell>
          <cell r="Q469">
            <v>539673.87</v>
          </cell>
          <cell r="R469">
            <v>7532667.2000000002</v>
          </cell>
          <cell r="S469">
            <v>0.48886366969723555</v>
          </cell>
          <cell r="T469">
            <v>0.43949187082100216</v>
          </cell>
          <cell r="U469">
            <v>7.1644459481762318E-2</v>
          </cell>
          <cell r="V469">
            <v>0.16784247408556799</v>
          </cell>
          <cell r="W469">
            <v>0</v>
          </cell>
          <cell r="X469">
            <v>0.02</v>
          </cell>
          <cell r="Y469">
            <v>0.18784247408556801</v>
          </cell>
          <cell r="Z469">
            <v>1.1522906440033513</v>
          </cell>
          <cell r="AA469">
            <v>1.2817370927315679</v>
          </cell>
          <cell r="AC469">
            <v>2.6218702108204872</v>
          </cell>
        </row>
        <row r="470">
          <cell r="A470" t="str">
            <v>1707</v>
          </cell>
          <cell r="B470" t="str">
            <v>Penns Grove Borough</v>
          </cell>
          <cell r="C470" t="str">
            <v>Salem</v>
          </cell>
          <cell r="D470">
            <v>135239350</v>
          </cell>
          <cell r="E470">
            <v>1906095.9</v>
          </cell>
          <cell r="F470">
            <v>0</v>
          </cell>
          <cell r="G470">
            <v>0</v>
          </cell>
          <cell r="H470">
            <v>32118.1</v>
          </cell>
          <cell r="I470">
            <v>1938214</v>
          </cell>
          <cell r="J470">
            <v>0</v>
          </cell>
          <cell r="K470">
            <v>1957202</v>
          </cell>
          <cell r="L470">
            <v>0</v>
          </cell>
          <cell r="M470">
            <v>1957202</v>
          </cell>
          <cell r="N470">
            <v>3352944.96</v>
          </cell>
          <cell r="O470">
            <v>0</v>
          </cell>
          <cell r="P470">
            <v>0</v>
          </cell>
          <cell r="Q470">
            <v>3352944.96</v>
          </cell>
          <cell r="R470">
            <v>7248360.959999999</v>
          </cell>
          <cell r="S470">
            <v>0.26740031445674584</v>
          </cell>
          <cell r="T470">
            <v>0.27001994117025874</v>
          </cell>
          <cell r="U470">
            <v>0.46257974437299554</v>
          </cell>
          <cell r="V470">
            <v>2.4792672842630492</v>
          </cell>
          <cell r="W470">
            <v>0</v>
          </cell>
          <cell r="X470">
            <v>0</v>
          </cell>
          <cell r="Y470">
            <v>2.4792672842630492</v>
          </cell>
          <cell r="Z470">
            <v>1.4472134034953585</v>
          </cell>
          <cell r="AA470">
            <v>1.4331731112283519</v>
          </cell>
          <cell r="AC470">
            <v>5.3596537989867583</v>
          </cell>
        </row>
        <row r="471">
          <cell r="A471" t="str">
            <v>1708</v>
          </cell>
          <cell r="B471" t="str">
            <v>Pennsville Township</v>
          </cell>
          <cell r="C471" t="str">
            <v>Salem</v>
          </cell>
          <cell r="D471">
            <v>975496582</v>
          </cell>
          <cell r="E471">
            <v>13480277.540000001</v>
          </cell>
          <cell r="F471">
            <v>0</v>
          </cell>
          <cell r="G471">
            <v>0</v>
          </cell>
          <cell r="H471">
            <v>227232.67</v>
          </cell>
          <cell r="I471">
            <v>13707510.210000001</v>
          </cell>
          <cell r="J471">
            <v>24603573</v>
          </cell>
          <cell r="K471">
            <v>0</v>
          </cell>
          <cell r="L471">
            <v>0</v>
          </cell>
          <cell r="M471">
            <v>24603573</v>
          </cell>
          <cell r="N471">
            <v>9558857.1300000008</v>
          </cell>
          <cell r="O471">
            <v>0</v>
          </cell>
          <cell r="P471">
            <v>0</v>
          </cell>
          <cell r="Q471">
            <v>9558857.1300000008</v>
          </cell>
          <cell r="R471">
            <v>47869940.340000004</v>
          </cell>
          <cell r="S471">
            <v>0.28634901386217188</v>
          </cell>
          <cell r="T471">
            <v>0.51396707046742052</v>
          </cell>
          <cell r="U471">
            <v>0.19968391567040755</v>
          </cell>
          <cell r="V471">
            <v>0.97989652720279863</v>
          </cell>
          <cell r="W471">
            <v>0</v>
          </cell>
          <cell r="X471">
            <v>0</v>
          </cell>
          <cell r="Y471">
            <v>0.97989652720279863</v>
          </cell>
          <cell r="Z471">
            <v>2.522158811623596</v>
          </cell>
          <cell r="AA471">
            <v>1.4051828025779798</v>
          </cell>
          <cell r="AC471">
            <v>4.9072381414043749</v>
          </cell>
        </row>
        <row r="472">
          <cell r="A472" t="str">
            <v>1709</v>
          </cell>
          <cell r="B472" t="str">
            <v>Pilesgrove Township</v>
          </cell>
          <cell r="C472" t="str">
            <v>Salem</v>
          </cell>
          <cell r="D472">
            <v>467220100</v>
          </cell>
          <cell r="E472">
            <v>6632758.0800000001</v>
          </cell>
          <cell r="F472">
            <v>0</v>
          </cell>
          <cell r="G472">
            <v>0</v>
          </cell>
          <cell r="H472">
            <v>111795.63</v>
          </cell>
          <cell r="I472">
            <v>6744553.71</v>
          </cell>
          <cell r="J472">
            <v>0</v>
          </cell>
          <cell r="K472">
            <v>9065818</v>
          </cell>
          <cell r="L472">
            <v>0</v>
          </cell>
          <cell r="M472">
            <v>9065818</v>
          </cell>
          <cell r="N472">
            <v>1378414.05</v>
          </cell>
          <cell r="O472">
            <v>140166.03</v>
          </cell>
          <cell r="P472">
            <v>0</v>
          </cell>
          <cell r="Q472">
            <v>1518580.08</v>
          </cell>
          <cell r="R472">
            <v>17328951.789999999</v>
          </cell>
          <cell r="S472">
            <v>0.38920725221776387</v>
          </cell>
          <cell r="T472">
            <v>0.52316020667976015</v>
          </cell>
          <cell r="U472">
            <v>8.7632541102476008E-2</v>
          </cell>
          <cell r="V472">
            <v>0.29502456122927928</v>
          </cell>
          <cell r="W472">
            <v>0</v>
          </cell>
          <cell r="X472">
            <v>0.03</v>
          </cell>
          <cell r="Y472">
            <v>0.32502456122927936</v>
          </cell>
          <cell r="Z472">
            <v>1.9403741405817088</v>
          </cell>
          <cell r="AA472">
            <v>1.4435495626151358</v>
          </cell>
          <cell r="AC472">
            <v>3.7089482644261236</v>
          </cell>
        </row>
        <row r="473">
          <cell r="A473" t="str">
            <v>1710</v>
          </cell>
          <cell r="B473" t="str">
            <v>Pittsgrove Township</v>
          </cell>
          <cell r="C473" t="str">
            <v>Salem</v>
          </cell>
          <cell r="D473">
            <v>606749304</v>
          </cell>
          <cell r="E473">
            <v>8663938.9000000004</v>
          </cell>
          <cell r="F473">
            <v>0</v>
          </cell>
          <cell r="G473">
            <v>0</v>
          </cell>
          <cell r="H473">
            <v>146025</v>
          </cell>
          <cell r="I473">
            <v>8809963.9000000004</v>
          </cell>
          <cell r="J473">
            <v>12390199</v>
          </cell>
          <cell r="K473">
            <v>0</v>
          </cell>
          <cell r="L473">
            <v>0</v>
          </cell>
          <cell r="M473">
            <v>12390199</v>
          </cell>
          <cell r="N473">
            <v>2343296.15</v>
          </cell>
          <cell r="O473">
            <v>60674.93</v>
          </cell>
          <cell r="P473">
            <v>0</v>
          </cell>
          <cell r="Q473">
            <v>2403971.08</v>
          </cell>
          <cell r="R473">
            <v>23604133.98</v>
          </cell>
          <cell r="S473">
            <v>0.37323817545963617</v>
          </cell>
          <cell r="T473">
            <v>0.52491648329476226</v>
          </cell>
          <cell r="U473">
            <v>0.10184534124560159</v>
          </cell>
          <cell r="V473">
            <v>0.38620500008023079</v>
          </cell>
          <cell r="W473">
            <v>0</v>
          </cell>
          <cell r="X473">
            <v>9.9999999340749136E-3</v>
          </cell>
          <cell r="Y473">
            <v>0.39620500001430575</v>
          </cell>
          <cell r="Z473">
            <v>2.0420623341992328</v>
          </cell>
          <cell r="AA473">
            <v>1.4519940677179581</v>
          </cell>
          <cell r="AC473">
            <v>3.8902614019314967</v>
          </cell>
        </row>
        <row r="474">
          <cell r="A474" t="str">
            <v>1711</v>
          </cell>
          <cell r="B474" t="str">
            <v>Quinton Township</v>
          </cell>
          <cell r="C474" t="str">
            <v>Salem</v>
          </cell>
          <cell r="D474">
            <v>180872365</v>
          </cell>
          <cell r="E474">
            <v>2613003.0300000003</v>
          </cell>
          <cell r="F474">
            <v>0</v>
          </cell>
          <cell r="G474">
            <v>0</v>
          </cell>
          <cell r="H474">
            <v>44040.5</v>
          </cell>
          <cell r="I474">
            <v>2657043.5300000003</v>
          </cell>
          <cell r="J474">
            <v>2928770</v>
          </cell>
          <cell r="K474">
            <v>0</v>
          </cell>
          <cell r="L474">
            <v>0</v>
          </cell>
          <cell r="M474">
            <v>2928770</v>
          </cell>
          <cell r="N474">
            <v>791242.75</v>
          </cell>
          <cell r="O474">
            <v>0</v>
          </cell>
          <cell r="P474">
            <v>0</v>
          </cell>
          <cell r="Q474">
            <v>791242.75</v>
          </cell>
          <cell r="R474">
            <v>6377056.2800000003</v>
          </cell>
          <cell r="S474">
            <v>0.41665674777453904</v>
          </cell>
          <cell r="T474">
            <v>0.45926676375514125</v>
          </cell>
          <cell r="U474">
            <v>0.12407648847031973</v>
          </cell>
          <cell r="V474">
            <v>0.4374591718309207</v>
          </cell>
          <cell r="W474">
            <v>0</v>
          </cell>
          <cell r="X474">
            <v>0</v>
          </cell>
          <cell r="Y474">
            <v>0.4374591718309207</v>
          </cell>
          <cell r="Z474">
            <v>1.6192468097600208</v>
          </cell>
          <cell r="AA474">
            <v>1.4690157504160462</v>
          </cell>
          <cell r="AC474">
            <v>3.5257217320069874</v>
          </cell>
        </row>
        <row r="475">
          <cell r="A475" t="str">
            <v>1712</v>
          </cell>
          <cell r="B475" t="str">
            <v>Salem City</v>
          </cell>
          <cell r="C475" t="str">
            <v>Salem</v>
          </cell>
          <cell r="D475">
            <v>121862280</v>
          </cell>
          <cell r="E475">
            <v>1991747.76</v>
          </cell>
          <cell r="F475">
            <v>0</v>
          </cell>
          <cell r="G475">
            <v>0</v>
          </cell>
          <cell r="H475">
            <v>33569.519999999997</v>
          </cell>
          <cell r="I475">
            <v>2025317.28</v>
          </cell>
          <cell r="J475">
            <v>2711487</v>
          </cell>
          <cell r="K475">
            <v>0</v>
          </cell>
          <cell r="L475">
            <v>0</v>
          </cell>
          <cell r="M475">
            <v>2711487</v>
          </cell>
          <cell r="N475">
            <v>4787353.96</v>
          </cell>
          <cell r="O475">
            <v>0</v>
          </cell>
          <cell r="P475">
            <v>55330.54</v>
          </cell>
          <cell r="Q475">
            <v>4842684.5</v>
          </cell>
          <cell r="R475">
            <v>9579488.7799999993</v>
          </cell>
          <cell r="S475">
            <v>0.21142227174256373</v>
          </cell>
          <cell r="T475">
            <v>0.28305132583494713</v>
          </cell>
          <cell r="U475">
            <v>0.50552640242248925</v>
          </cell>
          <cell r="V475">
            <v>3.9284953145468799</v>
          </cell>
          <cell r="W475">
            <v>4.5404156232757176E-2</v>
          </cell>
          <cell r="X475">
            <v>0</v>
          </cell>
          <cell r="Y475">
            <v>3.9738994707796378</v>
          </cell>
          <cell r="Z475">
            <v>2.2250420720833386</v>
          </cell>
          <cell r="AA475">
            <v>1.6619722526117189</v>
          </cell>
          <cell r="AC475">
            <v>7.8609137954746942</v>
          </cell>
        </row>
        <row r="476">
          <cell r="A476" t="str">
            <v>1713</v>
          </cell>
          <cell r="B476" t="str">
            <v>Carneys Point Township</v>
          </cell>
          <cell r="C476" t="str">
            <v>Salem</v>
          </cell>
          <cell r="D476">
            <v>674818100</v>
          </cell>
          <cell r="E476">
            <v>9537685.5199999996</v>
          </cell>
          <cell r="F476">
            <v>0</v>
          </cell>
          <cell r="G476">
            <v>0</v>
          </cell>
          <cell r="H476">
            <v>160760.72</v>
          </cell>
          <cell r="I476">
            <v>9698446.2400000002</v>
          </cell>
          <cell r="J476">
            <v>0</v>
          </cell>
          <cell r="K476">
            <v>9436289</v>
          </cell>
          <cell r="L476">
            <v>0</v>
          </cell>
          <cell r="M476">
            <v>9436289</v>
          </cell>
          <cell r="N476">
            <v>4878918.76</v>
          </cell>
          <cell r="O476">
            <v>6748.18</v>
          </cell>
          <cell r="P476">
            <v>0</v>
          </cell>
          <cell r="Q476">
            <v>4885666.9399999995</v>
          </cell>
          <cell r="R476">
            <v>24020402.18</v>
          </cell>
          <cell r="S476">
            <v>0.40375869510108264</v>
          </cell>
          <cell r="T476">
            <v>0.39284475460851753</v>
          </cell>
          <cell r="U476">
            <v>0.20339655029039982</v>
          </cell>
          <cell r="V476">
            <v>0.72299761372731408</v>
          </cell>
          <cell r="W476">
            <v>0</v>
          </cell>
          <cell r="X476">
            <v>9.9999985181191799E-4</v>
          </cell>
          <cell r="Y476">
            <v>0.72399761357912584</v>
          </cell>
          <cell r="Z476">
            <v>1.3983455689762916</v>
          </cell>
          <cell r="AA476">
            <v>1.4371941475784364</v>
          </cell>
          <cell r="AC476">
            <v>3.5595373301338538</v>
          </cell>
        </row>
        <row r="477">
          <cell r="A477" t="str">
            <v>1714</v>
          </cell>
          <cell r="B477" t="str">
            <v>Upper Pittsgrove Township</v>
          </cell>
          <cell r="C477" t="str">
            <v>Salem</v>
          </cell>
          <cell r="D477">
            <v>340940800</v>
          </cell>
          <cell r="E477">
            <v>4373442.4700000007</v>
          </cell>
          <cell r="F477">
            <v>0</v>
          </cell>
          <cell r="G477">
            <v>0</v>
          </cell>
          <cell r="H477">
            <v>73711.55</v>
          </cell>
          <cell r="I477">
            <v>4447154.0200000005</v>
          </cell>
          <cell r="J477">
            <v>4929416</v>
          </cell>
          <cell r="K477">
            <v>0</v>
          </cell>
          <cell r="L477">
            <v>0</v>
          </cell>
          <cell r="M477">
            <v>4929416</v>
          </cell>
          <cell r="N477">
            <v>718000</v>
          </cell>
          <cell r="O477">
            <v>68188</v>
          </cell>
          <cell r="P477">
            <v>0</v>
          </cell>
          <cell r="Q477">
            <v>786188</v>
          </cell>
          <cell r="R477">
            <v>10162758.02</v>
          </cell>
          <cell r="S477">
            <v>0.4375932213724007</v>
          </cell>
          <cell r="T477">
            <v>0.48504706992915297</v>
          </cell>
          <cell r="U477">
            <v>7.7359708698446411E-2</v>
          </cell>
          <cell r="V477">
            <v>0.21059374530710318</v>
          </cell>
          <cell r="W477">
            <v>0</v>
          </cell>
          <cell r="X477">
            <v>1.9999953071031685E-2</v>
          </cell>
          <cell r="Y477">
            <v>0.23059369837813487</v>
          </cell>
          <cell r="Z477">
            <v>1.4458275454272413</v>
          </cell>
          <cell r="AA477">
            <v>1.3043771880631478</v>
          </cell>
          <cell r="AC477">
            <v>2.9807984318685237</v>
          </cell>
        </row>
        <row r="478">
          <cell r="A478" t="str">
            <v>1715</v>
          </cell>
          <cell r="B478" t="str">
            <v>Woodstown Borough</v>
          </cell>
          <cell r="C478" t="str">
            <v>Salem</v>
          </cell>
          <cell r="D478">
            <v>286080000</v>
          </cell>
          <cell r="E478">
            <v>3808559.9000000004</v>
          </cell>
          <cell r="F478">
            <v>0</v>
          </cell>
          <cell r="G478">
            <v>0</v>
          </cell>
          <cell r="H478">
            <v>64190.77</v>
          </cell>
          <cell r="I478">
            <v>3872750.6700000004</v>
          </cell>
          <cell r="J478">
            <v>0</v>
          </cell>
          <cell r="K478">
            <v>5090761</v>
          </cell>
          <cell r="L478">
            <v>0</v>
          </cell>
          <cell r="M478">
            <v>5090761</v>
          </cell>
          <cell r="N478">
            <v>2324416.5299999998</v>
          </cell>
          <cell r="O478">
            <v>57216</v>
          </cell>
          <cell r="P478">
            <v>0</v>
          </cell>
          <cell r="Q478">
            <v>2381632.5299999998</v>
          </cell>
          <cell r="R478">
            <v>11345144.199999999</v>
          </cell>
          <cell r="S478">
            <v>0.34135755365718495</v>
          </cell>
          <cell r="T478">
            <v>0.44871717011759094</v>
          </cell>
          <cell r="U478">
            <v>0.20992527622522417</v>
          </cell>
          <cell r="V478">
            <v>0.81250577810402669</v>
          </cell>
          <cell r="W478">
            <v>0</v>
          </cell>
          <cell r="X478">
            <v>0.02</v>
          </cell>
          <cell r="Y478">
            <v>0.83250577810402671</v>
          </cell>
          <cell r="Z478">
            <v>1.7794886045861298</v>
          </cell>
          <cell r="AA478">
            <v>1.3537299601510069</v>
          </cell>
          <cell r="AC478">
            <v>3.9657243428411628</v>
          </cell>
        </row>
        <row r="479">
          <cell r="A479" t="str">
            <v>1801</v>
          </cell>
          <cell r="B479" t="str">
            <v>Bedminster Township</v>
          </cell>
          <cell r="C479" t="str">
            <v>Somerset</v>
          </cell>
          <cell r="D479">
            <v>2606572000</v>
          </cell>
          <cell r="E479">
            <v>7873297.4400000004</v>
          </cell>
          <cell r="F479">
            <v>0</v>
          </cell>
          <cell r="G479">
            <v>0</v>
          </cell>
          <cell r="H479">
            <v>787071.16</v>
          </cell>
          <cell r="I479">
            <v>8660368.5999999996</v>
          </cell>
          <cell r="J479">
            <v>18056538</v>
          </cell>
          <cell r="K479">
            <v>0</v>
          </cell>
          <cell r="L479">
            <v>0</v>
          </cell>
          <cell r="M479">
            <v>18056538</v>
          </cell>
          <cell r="N479">
            <v>6937245.2800000003</v>
          </cell>
          <cell r="O479">
            <v>390986</v>
          </cell>
          <cell r="P479">
            <v>875307</v>
          </cell>
          <cell r="Q479">
            <v>8203538.2800000003</v>
          </cell>
          <cell r="R479">
            <v>34920444.880000003</v>
          </cell>
          <cell r="S479">
            <v>0.24800281410389635</v>
          </cell>
          <cell r="T479">
            <v>0.51707640214920414</v>
          </cell>
          <cell r="U479">
            <v>0.23492078374689937</v>
          </cell>
          <cell r="V479">
            <v>0.2661443950138343</v>
          </cell>
          <cell r="W479">
            <v>3.3580771987115642E-2</v>
          </cell>
          <cell r="X479">
            <v>1.5000007672912929E-2</v>
          </cell>
          <cell r="Y479">
            <v>0.31472517467386285</v>
          </cell>
          <cell r="Z479">
            <v>0.69273121939466853</v>
          </cell>
          <cell r="AA479">
            <v>0.33225127101802671</v>
          </cell>
          <cell r="AC479">
            <v>1.3397076650865583</v>
          </cell>
        </row>
        <row r="480">
          <cell r="A480" t="str">
            <v>1802</v>
          </cell>
          <cell r="B480" t="str">
            <v>Bernards Township</v>
          </cell>
          <cell r="C480" t="str">
            <v>Somerset</v>
          </cell>
          <cell r="D480">
            <v>7776475200</v>
          </cell>
          <cell r="E480">
            <v>23344513.27</v>
          </cell>
          <cell r="F480">
            <v>0</v>
          </cell>
          <cell r="G480">
            <v>0</v>
          </cell>
          <cell r="H480">
            <v>2333676.2599999998</v>
          </cell>
          <cell r="I480">
            <v>25678189.530000001</v>
          </cell>
          <cell r="J480">
            <v>96429865</v>
          </cell>
          <cell r="K480">
            <v>0</v>
          </cell>
          <cell r="L480">
            <v>0</v>
          </cell>
          <cell r="M480">
            <v>96429865</v>
          </cell>
          <cell r="N480">
            <v>21969195.899999999</v>
          </cell>
          <cell r="O480">
            <v>0</v>
          </cell>
          <cell r="P480">
            <v>2575958</v>
          </cell>
          <cell r="Q480">
            <v>24545153.899999999</v>
          </cell>
          <cell r="R480">
            <v>146653208.43000001</v>
          </cell>
          <cell r="S480">
            <v>0.17509463178404736</v>
          </cell>
          <cell r="T480">
            <v>0.65753668830251033</v>
          </cell>
          <cell r="U480">
            <v>0.16736867991344223</v>
          </cell>
          <cell r="V480">
            <v>0.28250840303586383</v>
          </cell>
          <cell r="W480">
            <v>3.312500758698491E-2</v>
          </cell>
          <cell r="X480">
            <v>0</v>
          </cell>
          <cell r="Y480">
            <v>0.31563341062284878</v>
          </cell>
          <cell r="Z480">
            <v>1.2400202215008671</v>
          </cell>
          <cell r="AA480">
            <v>0.33020345168721171</v>
          </cell>
          <cell r="AC480">
            <v>1.8858570838109279</v>
          </cell>
        </row>
        <row r="481">
          <cell r="A481" t="str">
            <v>1803</v>
          </cell>
          <cell r="B481" t="str">
            <v>Bernardsville Borough</v>
          </cell>
          <cell r="C481" t="str">
            <v>Somerset</v>
          </cell>
          <cell r="D481">
            <v>2442659000</v>
          </cell>
          <cell r="E481">
            <v>7265647.0200000005</v>
          </cell>
          <cell r="F481">
            <v>0</v>
          </cell>
          <cell r="G481">
            <v>0</v>
          </cell>
          <cell r="H481">
            <v>726329.01</v>
          </cell>
          <cell r="I481">
            <v>7991976.0300000003</v>
          </cell>
          <cell r="J481">
            <v>0</v>
          </cell>
          <cell r="K481">
            <v>28310870</v>
          </cell>
          <cell r="L481">
            <v>0</v>
          </cell>
          <cell r="M481">
            <v>28310870</v>
          </cell>
          <cell r="N481">
            <v>11473493.300000001</v>
          </cell>
          <cell r="O481">
            <v>488531</v>
          </cell>
          <cell r="P481">
            <v>792753.97</v>
          </cell>
          <cell r="Q481">
            <v>12754778.270000001</v>
          </cell>
          <cell r="R481">
            <v>49057624.300000004</v>
          </cell>
          <cell r="S481">
            <v>0.16290996851227466</v>
          </cell>
          <cell r="T481">
            <v>0.57709419084119806</v>
          </cell>
          <cell r="U481">
            <v>0.2599958406465272</v>
          </cell>
          <cell r="V481">
            <v>0.46971326329217467</v>
          </cell>
          <cell r="W481">
            <v>3.2454549325141163E-2</v>
          </cell>
          <cell r="X481">
            <v>1.9999967248805504E-2</v>
          </cell>
          <cell r="Y481">
            <v>0.5221677798661214</v>
          </cell>
          <cell r="Z481">
            <v>1.1590185122032999</v>
          </cell>
          <cell r="AA481">
            <v>0.3271834517220783</v>
          </cell>
          <cell r="AC481">
            <v>2.0083697437914996</v>
          </cell>
        </row>
        <row r="482">
          <cell r="A482" t="str">
            <v>1804</v>
          </cell>
          <cell r="B482" t="str">
            <v>Bound Brook Borough</v>
          </cell>
          <cell r="C482" t="str">
            <v>Somerset</v>
          </cell>
          <cell r="D482">
            <v>1166160100</v>
          </cell>
          <cell r="E482">
            <v>3365562.88</v>
          </cell>
          <cell r="F482">
            <v>467446.52</v>
          </cell>
          <cell r="G482">
            <v>0</v>
          </cell>
          <cell r="H482">
            <v>336466.57</v>
          </cell>
          <cell r="I482">
            <v>4169475.9699999997</v>
          </cell>
          <cell r="J482">
            <v>13988613</v>
          </cell>
          <cell r="K482">
            <v>0</v>
          </cell>
          <cell r="L482">
            <v>0</v>
          </cell>
          <cell r="M482">
            <v>13988613</v>
          </cell>
          <cell r="N482">
            <v>9330050.8100000005</v>
          </cell>
          <cell r="O482">
            <v>0</v>
          </cell>
          <cell r="P482">
            <v>0</v>
          </cell>
          <cell r="Q482">
            <v>9330050.8100000005</v>
          </cell>
          <cell r="R482">
            <v>27488139.780000001</v>
          </cell>
          <cell r="S482">
            <v>0.15168272583631337</v>
          </cell>
          <cell r="T482">
            <v>0.50889631353584452</v>
          </cell>
          <cell r="U482">
            <v>0.33942096062784211</v>
          </cell>
          <cell r="V482">
            <v>0.80006602952716366</v>
          </cell>
          <cell r="W482">
            <v>0</v>
          </cell>
          <cell r="X482">
            <v>0</v>
          </cell>
          <cell r="Y482">
            <v>0.80006602952716366</v>
          </cell>
          <cell r="Z482">
            <v>1.1995448137867177</v>
          </cell>
          <cell r="AA482">
            <v>0.3575388979609232</v>
          </cell>
          <cell r="AC482">
            <v>2.3571497412748044</v>
          </cell>
        </row>
        <row r="483">
          <cell r="A483" t="str">
            <v>1805</v>
          </cell>
          <cell r="B483" t="str">
            <v>Branchburg Township</v>
          </cell>
          <cell r="C483" t="str">
            <v>Somerset</v>
          </cell>
          <cell r="D483">
            <v>4063196500</v>
          </cell>
          <cell r="E483">
            <v>12542795.09</v>
          </cell>
          <cell r="F483">
            <v>1742302.42</v>
          </cell>
          <cell r="G483">
            <v>0</v>
          </cell>
          <cell r="H483">
            <v>1253831.77</v>
          </cell>
          <cell r="I483">
            <v>15538929.279999999</v>
          </cell>
          <cell r="J483">
            <v>46459008</v>
          </cell>
          <cell r="K483">
            <v>0</v>
          </cell>
          <cell r="L483">
            <v>0</v>
          </cell>
          <cell r="M483">
            <v>46459008</v>
          </cell>
          <cell r="N483">
            <v>11962908.869999999</v>
          </cell>
          <cell r="O483">
            <v>2031598.25</v>
          </cell>
          <cell r="P483">
            <v>0</v>
          </cell>
          <cell r="Q483">
            <v>13994507.119999999</v>
          </cell>
          <cell r="R483">
            <v>75992444.400000006</v>
          </cell>
          <cell r="S483">
            <v>0.20447992432258172</v>
          </cell>
          <cell r="T483">
            <v>0.61136351602870664</v>
          </cell>
          <cell r="U483">
            <v>0.18415655964871158</v>
          </cell>
          <cell r="V483">
            <v>0.29442112558425371</v>
          </cell>
          <cell r="W483">
            <v>0</v>
          </cell>
          <cell r="X483">
            <v>0.05</v>
          </cell>
          <cell r="Y483">
            <v>0.34442112558425364</v>
          </cell>
          <cell r="Z483">
            <v>1.1434103174680328</v>
          </cell>
          <cell r="AA483">
            <v>0.38243115438793079</v>
          </cell>
          <cell r="AC483">
            <v>1.8702625974402174</v>
          </cell>
        </row>
        <row r="484">
          <cell r="A484" t="str">
            <v>1806</v>
          </cell>
          <cell r="B484" t="str">
            <v>Bridgewater Township</v>
          </cell>
          <cell r="C484" t="str">
            <v>Somerset</v>
          </cell>
          <cell r="D484">
            <v>10431873000</v>
          </cell>
          <cell r="E484">
            <v>32592697.800000001</v>
          </cell>
          <cell r="F484">
            <v>4526988.67</v>
          </cell>
          <cell r="G484">
            <v>0</v>
          </cell>
          <cell r="H484">
            <v>3258302.71</v>
          </cell>
          <cell r="I484">
            <v>40377989.18</v>
          </cell>
          <cell r="J484">
            <v>0</v>
          </cell>
          <cell r="K484">
            <v>139448832</v>
          </cell>
          <cell r="L484">
            <v>0</v>
          </cell>
          <cell r="M484">
            <v>139448832</v>
          </cell>
          <cell r="N484">
            <v>24398195.899999999</v>
          </cell>
          <cell r="O484">
            <v>0</v>
          </cell>
          <cell r="P484">
            <v>0</v>
          </cell>
          <cell r="Q484">
            <v>24398195.899999999</v>
          </cell>
          <cell r="R484">
            <v>204225017.08000001</v>
          </cell>
          <cell r="S484">
            <v>0.19771323688607129</v>
          </cell>
          <cell r="T484">
            <v>0.68281953892737057</v>
          </cell>
          <cell r="U484">
            <v>0.119467224186558</v>
          </cell>
          <cell r="V484">
            <v>0.23388125890719719</v>
          </cell>
          <cell r="W484">
            <v>0</v>
          </cell>
          <cell r="X484">
            <v>0</v>
          </cell>
          <cell r="Y484">
            <v>0.23388125890719719</v>
          </cell>
          <cell r="Z484">
            <v>1.3367573780854118</v>
          </cell>
          <cell r="AA484">
            <v>0.38706365750426602</v>
          </cell>
          <cell r="AC484">
            <v>1.9577022944968752</v>
          </cell>
        </row>
        <row r="485">
          <cell r="A485" t="str">
            <v>1807</v>
          </cell>
          <cell r="B485" t="str">
            <v>Far Hills Borough</v>
          </cell>
          <cell r="C485" t="str">
            <v>Somerset</v>
          </cell>
          <cell r="D485">
            <v>445261500</v>
          </cell>
          <cell r="E485">
            <v>1325009.8799999999</v>
          </cell>
          <cell r="F485">
            <v>0</v>
          </cell>
          <cell r="G485">
            <v>0</v>
          </cell>
          <cell r="H485">
            <v>132466.01</v>
          </cell>
          <cell r="I485">
            <v>1457475.89</v>
          </cell>
          <cell r="J485">
            <v>0</v>
          </cell>
          <cell r="K485">
            <v>1949921</v>
          </cell>
          <cell r="L485">
            <v>0</v>
          </cell>
          <cell r="M485">
            <v>1949921</v>
          </cell>
          <cell r="N485">
            <v>2316383.59</v>
          </cell>
          <cell r="O485">
            <v>0</v>
          </cell>
          <cell r="P485">
            <v>145517.84</v>
          </cell>
          <cell r="Q485">
            <v>2461901.4299999997</v>
          </cell>
          <cell r="R485">
            <v>5869298.3199999994</v>
          </cell>
          <cell r="S485">
            <v>0.24832199873595795</v>
          </cell>
          <cell r="T485">
            <v>0.33222386964989031</v>
          </cell>
          <cell r="U485">
            <v>0.41945413161415179</v>
          </cell>
          <cell r="V485">
            <v>0.52022993005233997</v>
          </cell>
          <cell r="W485">
            <v>3.2681433270112061E-2</v>
          </cell>
          <cell r="X485">
            <v>0</v>
          </cell>
          <cell r="Y485">
            <v>0.55291136332245205</v>
          </cell>
          <cell r="Z485">
            <v>0.43792715067437898</v>
          </cell>
          <cell r="AA485">
            <v>0.3273303193741206</v>
          </cell>
          <cell r="AC485">
            <v>1.3181688333709516</v>
          </cell>
        </row>
        <row r="486">
          <cell r="A486" t="str">
            <v>1808</v>
          </cell>
          <cell r="B486" t="str">
            <v>Franklin Township</v>
          </cell>
          <cell r="C486" t="str">
            <v>Somerset</v>
          </cell>
          <cell r="D486">
            <v>13766118400</v>
          </cell>
          <cell r="E486">
            <v>40932621.839999996</v>
          </cell>
          <cell r="F486">
            <v>0</v>
          </cell>
          <cell r="G486">
            <v>0</v>
          </cell>
          <cell r="H486">
            <v>4091915.09</v>
          </cell>
          <cell r="I486">
            <v>45024536.929999992</v>
          </cell>
          <cell r="J486">
            <v>164822478</v>
          </cell>
          <cell r="K486">
            <v>0</v>
          </cell>
          <cell r="L486">
            <v>0</v>
          </cell>
          <cell r="M486">
            <v>164822478</v>
          </cell>
          <cell r="N486">
            <v>35842745.759999998</v>
          </cell>
          <cell r="O486">
            <v>6883059.2000000002</v>
          </cell>
          <cell r="P486">
            <v>4478588.58</v>
          </cell>
          <cell r="Q486">
            <v>47204393.539999999</v>
          </cell>
          <cell r="R486">
            <v>257051408.47</v>
          </cell>
          <cell r="S486">
            <v>0.17515771338500455</v>
          </cell>
          <cell r="T486">
            <v>0.64120433722204684</v>
          </cell>
          <cell r="U486">
            <v>0.18363794939294853</v>
          </cell>
          <cell r="V486">
            <v>0.26036929741938003</v>
          </cell>
          <cell r="W486">
            <v>3.253341610079425E-2</v>
          </cell>
          <cell r="X486">
            <v>0.05</v>
          </cell>
          <cell r="Y486">
            <v>0.34290271352017426</v>
          </cell>
          <cell r="Z486">
            <v>1.1973053929276098</v>
          </cell>
          <cell r="AA486">
            <v>0.32706777336740034</v>
          </cell>
          <cell r="AC486">
            <v>1.8672758798151845</v>
          </cell>
        </row>
        <row r="487">
          <cell r="A487" t="str">
            <v>1809</v>
          </cell>
          <cell r="B487" t="str">
            <v>Green Brook Township</v>
          </cell>
          <cell r="C487" t="str">
            <v>Somerset</v>
          </cell>
          <cell r="D487">
            <v>1729435300</v>
          </cell>
          <cell r="E487">
            <v>5125302.4400000004</v>
          </cell>
          <cell r="F487">
            <v>711854.97</v>
          </cell>
          <cell r="G487">
            <v>0</v>
          </cell>
          <cell r="H487">
            <v>512367.71</v>
          </cell>
          <cell r="I487">
            <v>6349525.1200000001</v>
          </cell>
          <cell r="J487">
            <v>25651116</v>
          </cell>
          <cell r="K487">
            <v>0</v>
          </cell>
          <cell r="L487">
            <v>0</v>
          </cell>
          <cell r="M487">
            <v>25651116</v>
          </cell>
          <cell r="N487">
            <v>7685614.0999999996</v>
          </cell>
          <cell r="O487">
            <v>86471.77</v>
          </cell>
          <cell r="P487">
            <v>0</v>
          </cell>
          <cell r="Q487">
            <v>7772085.8699999992</v>
          </cell>
          <cell r="R487">
            <v>39772726.989999995</v>
          </cell>
          <cell r="S487">
            <v>0.15964520415199221</v>
          </cell>
          <cell r="T487">
            <v>0.64494234972747599</v>
          </cell>
          <cell r="U487">
            <v>0.19541244612053191</v>
          </cell>
          <cell r="V487">
            <v>0.44440020971007127</v>
          </cell>
          <cell r="W487">
            <v>0</v>
          </cell>
          <cell r="X487">
            <v>5.0000002891117121E-3</v>
          </cell>
          <cell r="Y487">
            <v>0.44940020999918295</v>
          </cell>
          <cell r="Z487">
            <v>1.4832076111780534</v>
          </cell>
          <cell r="AA487">
            <v>0.36714441528977698</v>
          </cell>
          <cell r="AC487">
            <v>2.2997522364670129</v>
          </cell>
        </row>
        <row r="488">
          <cell r="A488" t="str">
            <v>1810</v>
          </cell>
          <cell r="B488" t="str">
            <v>Hillsborough Township</v>
          </cell>
          <cell r="C488" t="str">
            <v>Somerset</v>
          </cell>
          <cell r="D488">
            <v>7630585800</v>
          </cell>
          <cell r="E488">
            <v>23509150.219999999</v>
          </cell>
          <cell r="F488">
            <v>3265507.06</v>
          </cell>
          <cell r="G488">
            <v>0</v>
          </cell>
          <cell r="H488">
            <v>2350135.5499999998</v>
          </cell>
          <cell r="I488">
            <v>29124792.829999998</v>
          </cell>
          <cell r="J488">
            <v>0</v>
          </cell>
          <cell r="K488">
            <v>106121367</v>
          </cell>
          <cell r="L488">
            <v>0</v>
          </cell>
          <cell r="M488">
            <v>106121367</v>
          </cell>
          <cell r="N488">
            <v>22282233.760000002</v>
          </cell>
          <cell r="O488">
            <v>2136564.02</v>
          </cell>
          <cell r="P488">
            <v>0</v>
          </cell>
          <cell r="Q488">
            <v>24418797.780000001</v>
          </cell>
          <cell r="R488">
            <v>159664957.60999998</v>
          </cell>
          <cell r="S488">
            <v>0.18241192849053736</v>
          </cell>
          <cell r="T488">
            <v>0.66465033147231745</v>
          </cell>
          <cell r="U488">
            <v>0.1529377400371453</v>
          </cell>
          <cell r="V488">
            <v>0.29201209899245223</v>
          </cell>
          <cell r="W488">
            <v>0</v>
          </cell>
          <cell r="X488">
            <v>2.7999999947579388E-2</v>
          </cell>
          <cell r="Y488">
            <v>0.32001209894003158</v>
          </cell>
          <cell r="Z488">
            <v>1.3907368291435764</v>
          </cell>
          <cell r="AA488">
            <v>0.38168488754821417</v>
          </cell>
          <cell r="AC488">
            <v>2.0924338156318218</v>
          </cell>
        </row>
        <row r="489">
          <cell r="A489" t="str">
            <v>1811</v>
          </cell>
          <cell r="B489" t="str">
            <v>Manville Borough</v>
          </cell>
          <cell r="C489" t="str">
            <v>Somerset</v>
          </cell>
          <cell r="D489">
            <v>1248936300</v>
          </cell>
          <cell r="E489">
            <v>3631779.83</v>
          </cell>
          <cell r="F489">
            <v>504467.24</v>
          </cell>
          <cell r="G489">
            <v>0</v>
          </cell>
          <cell r="H489">
            <v>363058.47</v>
          </cell>
          <cell r="I489">
            <v>4499305.54</v>
          </cell>
          <cell r="J489">
            <v>15656016</v>
          </cell>
          <cell r="K489">
            <v>0</v>
          </cell>
          <cell r="L489">
            <v>0</v>
          </cell>
          <cell r="M489">
            <v>15656016</v>
          </cell>
          <cell r="N489">
            <v>9864172.3100000005</v>
          </cell>
          <cell r="O489">
            <v>0</v>
          </cell>
          <cell r="P489">
            <v>0</v>
          </cell>
          <cell r="Q489">
            <v>9864172.3100000005</v>
          </cell>
          <cell r="R489">
            <v>30019493.850000001</v>
          </cell>
          <cell r="S489">
            <v>0.14987946040935662</v>
          </cell>
          <cell r="T489">
            <v>0.521528313509523</v>
          </cell>
          <cell r="U489">
            <v>0.32859222608112026</v>
          </cell>
          <cell r="V489">
            <v>0.78980587800995139</v>
          </cell>
          <cell r="W489">
            <v>0</v>
          </cell>
          <cell r="X489">
            <v>0</v>
          </cell>
          <cell r="Y489">
            <v>0.78980587800995139</v>
          </cell>
          <cell r="Z489">
            <v>1.2535479992054039</v>
          </cell>
          <cell r="AA489">
            <v>0.36025100239299634</v>
          </cell>
          <cell r="AC489">
            <v>2.4036048796083516</v>
          </cell>
        </row>
        <row r="490">
          <cell r="A490" t="str">
            <v>1812</v>
          </cell>
          <cell r="B490" t="str">
            <v>Millstone Borough</v>
          </cell>
          <cell r="C490" t="str">
            <v>Somerset</v>
          </cell>
          <cell r="D490">
            <v>62695800</v>
          </cell>
          <cell r="E490">
            <v>192397.62</v>
          </cell>
          <cell r="F490">
            <v>26724.81</v>
          </cell>
          <cell r="G490">
            <v>0</v>
          </cell>
          <cell r="H490">
            <v>19233.36</v>
          </cell>
          <cell r="I490">
            <v>238355.78999999998</v>
          </cell>
          <cell r="J490">
            <v>0</v>
          </cell>
          <cell r="K490">
            <v>566865</v>
          </cell>
          <cell r="L490">
            <v>0</v>
          </cell>
          <cell r="M490">
            <v>566865</v>
          </cell>
          <cell r="N490">
            <v>371396.98</v>
          </cell>
          <cell r="O490">
            <v>0</v>
          </cell>
          <cell r="P490">
            <v>0</v>
          </cell>
          <cell r="Q490">
            <v>371396.98</v>
          </cell>
          <cell r="R490">
            <v>1176617.77</v>
          </cell>
          <cell r="S490">
            <v>0.20257707819592083</v>
          </cell>
          <cell r="T490">
            <v>0.481774977782292</v>
          </cell>
          <cell r="U490">
            <v>0.31564794402178709</v>
          </cell>
          <cell r="V490">
            <v>0.59237936193493024</v>
          </cell>
          <cell r="W490">
            <v>0</v>
          </cell>
          <cell r="X490">
            <v>0</v>
          </cell>
          <cell r="Y490">
            <v>0.59237936193493024</v>
          </cell>
          <cell r="Z490">
            <v>0.90415147426143383</v>
          </cell>
          <cell r="AA490">
            <v>0.38017824160470076</v>
          </cell>
          <cell r="AC490">
            <v>1.8767090778010649</v>
          </cell>
        </row>
        <row r="491">
          <cell r="A491" t="str">
            <v>1813</v>
          </cell>
          <cell r="B491" t="str">
            <v>Montgomery Township</v>
          </cell>
          <cell r="C491" t="str">
            <v>Somerset</v>
          </cell>
          <cell r="D491">
            <v>4002602803</v>
          </cell>
          <cell r="E491">
            <v>16616041.17</v>
          </cell>
          <cell r="F491">
            <v>2307999.14</v>
          </cell>
          <cell r="G491">
            <v>0</v>
          </cell>
          <cell r="H491">
            <v>1661068.64</v>
          </cell>
          <cell r="I491">
            <v>20585108.949999999</v>
          </cell>
          <cell r="J491">
            <v>0</v>
          </cell>
          <cell r="K491">
            <v>94597124</v>
          </cell>
          <cell r="L491">
            <v>0</v>
          </cell>
          <cell r="M491">
            <v>94597124</v>
          </cell>
          <cell r="N491">
            <v>18165606.170000002</v>
          </cell>
          <cell r="O491">
            <v>1601041.12</v>
          </cell>
          <cell r="P491">
            <v>0</v>
          </cell>
          <cell r="Q491">
            <v>19766647.290000003</v>
          </cell>
          <cell r="R491">
            <v>134948880.24000001</v>
          </cell>
          <cell r="S491">
            <v>0.152540050079633</v>
          </cell>
          <cell r="T491">
            <v>0.70098487539699195</v>
          </cell>
          <cell r="U491">
            <v>0.14647507452337497</v>
          </cell>
          <cell r="V491">
            <v>0.45384483707413226</v>
          </cell>
          <cell r="W491">
            <v>0</v>
          </cell>
          <cell r="X491">
            <v>3.9999999970019511E-2</v>
          </cell>
          <cell r="Y491">
            <v>0.49384483704415183</v>
          </cell>
          <cell r="Z491">
            <v>2.3633902401981604</v>
          </cell>
          <cell r="AA491">
            <v>0.51429307286176895</v>
          </cell>
          <cell r="AC491">
            <v>3.3715281501040812</v>
          </cell>
        </row>
        <row r="492">
          <cell r="A492" t="str">
            <v>1814</v>
          </cell>
          <cell r="B492" t="str">
            <v>North Plainfield Borough</v>
          </cell>
          <cell r="C492" t="str">
            <v>Somerset</v>
          </cell>
          <cell r="D492">
            <v>1511906758</v>
          </cell>
          <cell r="E492">
            <v>6578326.6400000006</v>
          </cell>
          <cell r="F492">
            <v>913198.86</v>
          </cell>
          <cell r="G492">
            <v>0</v>
          </cell>
          <cell r="H492">
            <v>657933.01</v>
          </cell>
          <cell r="I492">
            <v>8149458.5100000007</v>
          </cell>
          <cell r="J492">
            <v>33142094</v>
          </cell>
          <cell r="K492">
            <v>0</v>
          </cell>
          <cell r="L492">
            <v>0</v>
          </cell>
          <cell r="M492">
            <v>33142094</v>
          </cell>
          <cell r="N492">
            <v>22942158.050000001</v>
          </cell>
          <cell r="O492">
            <v>0</v>
          </cell>
          <cell r="P492">
            <v>0</v>
          </cell>
          <cell r="Q492">
            <v>22942158.050000001</v>
          </cell>
          <cell r="R492">
            <v>64233710.559999995</v>
          </cell>
          <cell r="S492">
            <v>0.12687198729376972</v>
          </cell>
          <cell r="T492">
            <v>0.51596106952349174</v>
          </cell>
          <cell r="U492">
            <v>0.35716694318273867</v>
          </cell>
          <cell r="V492">
            <v>1.5174320723553509</v>
          </cell>
          <cell r="W492">
            <v>0</v>
          </cell>
          <cell r="X492">
            <v>0</v>
          </cell>
          <cell r="Y492">
            <v>1.5174320723553509</v>
          </cell>
          <cell r="Z492">
            <v>2.1920726145732328</v>
          </cell>
          <cell r="AA492">
            <v>0.5390185913832658</v>
          </cell>
          <cell r="AC492">
            <v>4.2485232783118487</v>
          </cell>
        </row>
        <row r="493">
          <cell r="A493" t="str">
            <v>1815</v>
          </cell>
          <cell r="B493" t="str">
            <v>Peapack and Gladstone Borough</v>
          </cell>
          <cell r="C493" t="str">
            <v>Somerset</v>
          </cell>
          <cell r="D493">
            <v>823106400</v>
          </cell>
          <cell r="E493">
            <v>2458842.4900000002</v>
          </cell>
          <cell r="F493">
            <v>341537.69</v>
          </cell>
          <cell r="G493">
            <v>0</v>
          </cell>
          <cell r="H493">
            <v>245805.63</v>
          </cell>
          <cell r="I493">
            <v>3046185.81</v>
          </cell>
          <cell r="J493">
            <v>0</v>
          </cell>
          <cell r="K493">
            <v>6802192</v>
          </cell>
          <cell r="L493">
            <v>0</v>
          </cell>
          <cell r="M493">
            <v>6802192</v>
          </cell>
          <cell r="N493">
            <v>4530043.75</v>
          </cell>
          <cell r="O493">
            <v>247659.18</v>
          </cell>
          <cell r="P493">
            <v>0</v>
          </cell>
          <cell r="Q493">
            <v>4777702.93</v>
          </cell>
          <cell r="R493">
            <v>14626080.74</v>
          </cell>
          <cell r="S493">
            <v>0.2082708186937029</v>
          </cell>
          <cell r="T493">
            <v>0.46507277793134894</v>
          </cell>
          <cell r="U493">
            <v>0.32665640337494811</v>
          </cell>
          <cell r="V493">
            <v>0.55035943712744795</v>
          </cell>
          <cell r="W493">
            <v>0</v>
          </cell>
          <cell r="X493">
            <v>3.008835552730485E-2</v>
          </cell>
          <cell r="Y493">
            <v>0.58044779265475277</v>
          </cell>
          <cell r="Z493">
            <v>0.82640494594623493</v>
          </cell>
          <cell r="AA493">
            <v>0.37008408754931321</v>
          </cell>
          <cell r="AC493">
            <v>1.7769368261503007</v>
          </cell>
        </row>
        <row r="494">
          <cell r="A494" t="str">
            <v>1816</v>
          </cell>
          <cell r="B494" t="str">
            <v>Raritan Borough</v>
          </cell>
          <cell r="C494" t="str">
            <v>Somerset</v>
          </cell>
          <cell r="D494">
            <v>1209275100</v>
          </cell>
          <cell r="E494">
            <v>4846768.38</v>
          </cell>
          <cell r="F494">
            <v>0</v>
          </cell>
          <cell r="G494">
            <v>0</v>
          </cell>
          <cell r="H494">
            <v>484517.7</v>
          </cell>
          <cell r="I494">
            <v>5331286.08</v>
          </cell>
          <cell r="J494">
            <v>0</v>
          </cell>
          <cell r="K494">
            <v>20644977</v>
          </cell>
          <cell r="L494">
            <v>0</v>
          </cell>
          <cell r="M494">
            <v>20644977</v>
          </cell>
          <cell r="N494">
            <v>7904813.8399999999</v>
          </cell>
          <cell r="O494">
            <v>0</v>
          </cell>
          <cell r="P494">
            <v>535775.81000000006</v>
          </cell>
          <cell r="Q494">
            <v>8440589.6500000004</v>
          </cell>
          <cell r="R494">
            <v>34416852.729999997</v>
          </cell>
          <cell r="S494">
            <v>0.15490335859074353</v>
          </cell>
          <cell r="T494">
            <v>0.5998508103561857</v>
          </cell>
          <cell r="U494">
            <v>0.24524583105307088</v>
          </cell>
          <cell r="V494">
            <v>0.65368201495259437</v>
          </cell>
          <cell r="W494">
            <v>4.4305535605587192E-2</v>
          </cell>
          <cell r="X494">
            <v>0</v>
          </cell>
          <cell r="Y494">
            <v>0.69798755055818151</v>
          </cell>
          <cell r="Z494">
            <v>1.7072192257989931</v>
          </cell>
          <cell r="AA494">
            <v>0.44086627434898806</v>
          </cell>
          <cell r="AC494">
            <v>2.8460730507061625</v>
          </cell>
        </row>
        <row r="495">
          <cell r="A495" t="str">
            <v>1817</v>
          </cell>
          <cell r="B495" t="str">
            <v>Rocky Hill Borough</v>
          </cell>
          <cell r="C495" t="str">
            <v>Somerset</v>
          </cell>
          <cell r="D495">
            <v>156467200</v>
          </cell>
          <cell r="E495">
            <v>446084.01</v>
          </cell>
          <cell r="F495">
            <v>61962.87</v>
          </cell>
          <cell r="G495">
            <v>0</v>
          </cell>
          <cell r="H495">
            <v>44593.56</v>
          </cell>
          <cell r="I495">
            <v>552640.43999999994</v>
          </cell>
          <cell r="J495">
            <v>0</v>
          </cell>
          <cell r="K495">
            <v>2135249</v>
          </cell>
          <cell r="L495">
            <v>0</v>
          </cell>
          <cell r="M495">
            <v>2135249</v>
          </cell>
          <cell r="N495">
            <v>668496.18999999994</v>
          </cell>
          <cell r="O495">
            <v>29728.77</v>
          </cell>
          <cell r="P495">
            <v>0</v>
          </cell>
          <cell r="Q495">
            <v>698224.96</v>
          </cell>
          <cell r="R495">
            <v>3386114.4000000004</v>
          </cell>
          <cell r="S495">
            <v>0.16320784672839167</v>
          </cell>
          <cell r="T495">
            <v>0.63058974026394377</v>
          </cell>
          <cell r="U495">
            <v>0.20620241300766445</v>
          </cell>
          <cell r="V495">
            <v>0.42724365873486575</v>
          </cell>
          <cell r="W495">
            <v>0</v>
          </cell>
          <cell r="X495">
            <v>1.9000001278223169E-2</v>
          </cell>
          <cell r="Y495">
            <v>0.44624366001308896</v>
          </cell>
          <cell r="Z495">
            <v>1.3646623701325262</v>
          </cell>
          <cell r="AA495">
            <v>0.35319890686354705</v>
          </cell>
          <cell r="AC495">
            <v>2.1641049370091627</v>
          </cell>
        </row>
        <row r="496">
          <cell r="A496" t="str">
            <v>1818</v>
          </cell>
          <cell r="B496" t="str">
            <v>Somerville Borough</v>
          </cell>
          <cell r="C496" t="str">
            <v>Somerset</v>
          </cell>
          <cell r="D496">
            <v>1162673700</v>
          </cell>
          <cell r="E496">
            <v>4654109.9899999993</v>
          </cell>
          <cell r="F496">
            <v>646469.11</v>
          </cell>
          <cell r="G496">
            <v>0</v>
          </cell>
          <cell r="H496">
            <v>465259.97</v>
          </cell>
          <cell r="I496">
            <v>5765839.0699999994</v>
          </cell>
          <cell r="J496">
            <v>26075437</v>
          </cell>
          <cell r="K496">
            <v>0</v>
          </cell>
          <cell r="L496">
            <v>0</v>
          </cell>
          <cell r="M496">
            <v>26075437</v>
          </cell>
          <cell r="N496">
            <v>13055960.779999999</v>
          </cell>
          <cell r="O496">
            <v>0</v>
          </cell>
          <cell r="P496">
            <v>0</v>
          </cell>
          <cell r="Q496">
            <v>13055960.779999999</v>
          </cell>
          <cell r="R496">
            <v>44897236.850000001</v>
          </cell>
          <cell r="S496">
            <v>0.1284230272179879</v>
          </cell>
          <cell r="T496">
            <v>0.5807804406119037</v>
          </cell>
          <cell r="U496">
            <v>0.29079653217010837</v>
          </cell>
          <cell r="V496">
            <v>1.1229256136093901</v>
          </cell>
          <cell r="W496">
            <v>0</v>
          </cell>
          <cell r="X496">
            <v>0</v>
          </cell>
          <cell r="Y496">
            <v>1.1229256136093901</v>
          </cell>
          <cell r="Z496">
            <v>2.2427132393207141</v>
          </cell>
          <cell r="AA496">
            <v>0.49591205769942154</v>
          </cell>
          <cell r="AC496">
            <v>3.8615509106295258</v>
          </cell>
        </row>
        <row r="497">
          <cell r="A497" t="str">
            <v>1819</v>
          </cell>
          <cell r="B497" t="str">
            <v>South Bound Brook Borough</v>
          </cell>
          <cell r="C497" t="str">
            <v>Somerset</v>
          </cell>
          <cell r="D497">
            <v>335136726</v>
          </cell>
          <cell r="E497">
            <v>1323086.4099999999</v>
          </cell>
          <cell r="F497">
            <v>183782.05</v>
          </cell>
          <cell r="G497">
            <v>0</v>
          </cell>
          <cell r="H497">
            <v>132264.63</v>
          </cell>
          <cell r="I497">
            <v>1639133.0899999999</v>
          </cell>
          <cell r="J497">
            <v>6909503</v>
          </cell>
          <cell r="K497">
            <v>0</v>
          </cell>
          <cell r="L497">
            <v>0</v>
          </cell>
          <cell r="M497">
            <v>6909503</v>
          </cell>
          <cell r="N497">
            <v>4136983.68</v>
          </cell>
          <cell r="O497">
            <v>0</v>
          </cell>
          <cell r="P497">
            <v>0</v>
          </cell>
          <cell r="Q497">
            <v>4136983.68</v>
          </cell>
          <cell r="R497">
            <v>12685619.770000001</v>
          </cell>
          <cell r="S497">
            <v>0.12921190448072209</v>
          </cell>
          <cell r="T497">
            <v>0.54467208739301498</v>
          </cell>
          <cell r="U497">
            <v>0.32611600812626279</v>
          </cell>
          <cell r="V497">
            <v>1.2344166899810318</v>
          </cell>
          <cell r="W497">
            <v>0</v>
          </cell>
          <cell r="X497">
            <v>0</v>
          </cell>
          <cell r="Y497">
            <v>1.2344166899810318</v>
          </cell>
          <cell r="Z497">
            <v>2.0616967535811042</v>
          </cell>
          <cell r="AA497">
            <v>0.4890938422546981</v>
          </cell>
          <cell r="AC497">
            <v>3.7852072858168344</v>
          </cell>
        </row>
        <row r="498">
          <cell r="A498" t="str">
            <v>1820</v>
          </cell>
          <cell r="B498" t="str">
            <v>Warren Township</v>
          </cell>
          <cell r="C498" t="str">
            <v>Somerset</v>
          </cell>
          <cell r="D498">
            <v>5108662800</v>
          </cell>
          <cell r="E498">
            <v>15145097.57</v>
          </cell>
          <cell r="F498">
            <v>2103654.7400000002</v>
          </cell>
          <cell r="G498">
            <v>0</v>
          </cell>
          <cell r="H498">
            <v>1514063.29</v>
          </cell>
          <cell r="I498">
            <v>18762815.600000001</v>
          </cell>
          <cell r="J498">
            <v>43376338</v>
          </cell>
          <cell r="K498">
            <v>21118038</v>
          </cell>
          <cell r="L498">
            <v>0</v>
          </cell>
          <cell r="M498">
            <v>64494376</v>
          </cell>
          <cell r="N498">
            <v>14710748.310000001</v>
          </cell>
          <cell r="O498">
            <v>1021733</v>
          </cell>
          <cell r="P498">
            <v>0</v>
          </cell>
          <cell r="Q498">
            <v>15732481.310000001</v>
          </cell>
          <cell r="R498">
            <v>98989672.909999996</v>
          </cell>
          <cell r="S498">
            <v>0.18954316191203993</v>
          </cell>
          <cell r="T498">
            <v>0.65152630677583279</v>
          </cell>
          <cell r="U498">
            <v>0.15893053131212737</v>
          </cell>
          <cell r="V498">
            <v>0.28795692504895803</v>
          </cell>
          <cell r="W498">
            <v>0</v>
          </cell>
          <cell r="X498">
            <v>2.0000008612821342E-2</v>
          </cell>
          <cell r="Y498">
            <v>0.3079569336617794</v>
          </cell>
          <cell r="Z498">
            <v>1.2624512230480354</v>
          </cell>
          <cell r="AA498">
            <v>0.36727449695838216</v>
          </cell>
          <cell r="AC498">
            <v>1.9376826536681966</v>
          </cell>
        </row>
        <row r="499">
          <cell r="A499" t="str">
            <v>1821</v>
          </cell>
          <cell r="B499" t="str">
            <v>Watchung Borough</v>
          </cell>
          <cell r="C499" t="str">
            <v>Somerset</v>
          </cell>
          <cell r="D499">
            <v>2013444900</v>
          </cell>
          <cell r="E499">
            <v>6061339.0099999998</v>
          </cell>
          <cell r="F499">
            <v>841872.85</v>
          </cell>
          <cell r="G499">
            <v>0</v>
          </cell>
          <cell r="H499">
            <v>605962.05000000005</v>
          </cell>
          <cell r="I499">
            <v>7509173.9099999992</v>
          </cell>
          <cell r="J499">
            <v>12939706</v>
          </cell>
          <cell r="K499">
            <v>7938394</v>
          </cell>
          <cell r="L499">
            <v>0</v>
          </cell>
          <cell r="M499">
            <v>20878100</v>
          </cell>
          <cell r="N499">
            <v>12290197.970000001</v>
          </cell>
          <cell r="O499">
            <v>402703.42</v>
          </cell>
          <cell r="P499">
            <v>0</v>
          </cell>
          <cell r="Q499">
            <v>12692901.390000001</v>
          </cell>
          <cell r="R499">
            <v>41080175.299999997</v>
          </cell>
          <cell r="S499">
            <v>0.18279313209259845</v>
          </cell>
          <cell r="T499">
            <v>0.50822811362248499</v>
          </cell>
          <cell r="U499">
            <v>0.30897875428491661</v>
          </cell>
          <cell r="V499">
            <v>0.61040647151556027</v>
          </cell>
          <cell r="W499">
            <v>0</v>
          </cell>
          <cell r="X499">
            <v>2.0000717178801364E-2</v>
          </cell>
          <cell r="Y499">
            <v>0.63040718869436163</v>
          </cell>
          <cell r="Z499">
            <v>1.0369342612752899</v>
          </cell>
          <cell r="AA499">
            <v>0.37295154737037994</v>
          </cell>
          <cell r="AC499">
            <v>2.040292997340031</v>
          </cell>
        </row>
        <row r="500">
          <cell r="A500" t="str">
            <v>1901</v>
          </cell>
          <cell r="B500" t="str">
            <v>Andover Borough</v>
          </cell>
          <cell r="C500" t="str">
            <v>Sussex</v>
          </cell>
          <cell r="D500">
            <v>67631500</v>
          </cell>
          <cell r="E500">
            <v>402018.97</v>
          </cell>
          <cell r="F500">
            <v>30743.45</v>
          </cell>
          <cell r="G500">
            <v>0.04</v>
          </cell>
          <cell r="H500">
            <v>1568.41</v>
          </cell>
          <cell r="I500">
            <v>434330.86999999994</v>
          </cell>
          <cell r="J500">
            <v>0</v>
          </cell>
          <cell r="K500">
            <v>1359643</v>
          </cell>
          <cell r="L500">
            <v>0</v>
          </cell>
          <cell r="M500">
            <v>1359643</v>
          </cell>
          <cell r="N500">
            <v>375972.27</v>
          </cell>
          <cell r="O500">
            <v>20289</v>
          </cell>
          <cell r="P500">
            <v>0</v>
          </cell>
          <cell r="Q500">
            <v>396261.27</v>
          </cell>
          <cell r="R500">
            <v>2190235.1399999997</v>
          </cell>
          <cell r="S500">
            <v>0.19830330637467536</v>
          </cell>
          <cell r="T500">
            <v>0.62077489999544078</v>
          </cell>
          <cell r="U500">
            <v>0.180921793629884</v>
          </cell>
          <cell r="V500">
            <v>0.55591295476220404</v>
          </cell>
          <cell r="W500">
            <v>0</v>
          </cell>
          <cell r="X500">
            <v>2.9999334629573497E-2</v>
          </cell>
          <cell r="Y500">
            <v>0.58591228939177753</v>
          </cell>
          <cell r="Z500">
            <v>2.0103694284468037</v>
          </cell>
          <cell r="AA500">
            <v>0.64220203603350501</v>
          </cell>
          <cell r="AC500">
            <v>3.2384837538720861</v>
          </cell>
        </row>
        <row r="501">
          <cell r="A501" t="str">
            <v>1902</v>
          </cell>
          <cell r="B501" t="str">
            <v>Andover Township</v>
          </cell>
          <cell r="C501" t="str">
            <v>Sussex</v>
          </cell>
          <cell r="D501">
            <v>641709715</v>
          </cell>
          <cell r="E501">
            <v>4113943.48</v>
          </cell>
          <cell r="F501">
            <v>314560.15000000002</v>
          </cell>
          <cell r="G501">
            <v>0.43</v>
          </cell>
          <cell r="H501">
            <v>16061.3</v>
          </cell>
          <cell r="I501">
            <v>4444565.3599999994</v>
          </cell>
          <cell r="J501">
            <v>0</v>
          </cell>
          <cell r="K501">
            <v>14313058</v>
          </cell>
          <cell r="L501">
            <v>0</v>
          </cell>
          <cell r="M501">
            <v>14313058</v>
          </cell>
          <cell r="N501">
            <v>7265587.4000000004</v>
          </cell>
          <cell r="O501">
            <v>32085</v>
          </cell>
          <cell r="P501">
            <v>0</v>
          </cell>
          <cell r="Q501">
            <v>7297672.4000000004</v>
          </cell>
          <cell r="R501">
            <v>26055295.759999998</v>
          </cell>
          <cell r="S501">
            <v>0.1705820344907879</v>
          </cell>
          <cell r="T501">
            <v>0.54933392934166414</v>
          </cell>
          <cell r="U501">
            <v>0.28008403616754801</v>
          </cell>
          <cell r="V501">
            <v>1.1322233761101779</v>
          </cell>
          <cell r="W501">
            <v>0</v>
          </cell>
          <cell r="X501">
            <v>4.9999243037796301E-3</v>
          </cell>
          <cell r="Y501">
            <v>1.1372233004139576</v>
          </cell>
          <cell r="Z501">
            <v>2.2304568039771691</v>
          </cell>
          <cell r="AA501">
            <v>0.6926130703818314</v>
          </cell>
          <cell r="AC501">
            <v>4.0602931747729576</v>
          </cell>
        </row>
        <row r="502">
          <cell r="A502" t="str">
            <v>1903</v>
          </cell>
          <cell r="B502" t="str">
            <v>Branchville Borough</v>
          </cell>
          <cell r="C502" t="str">
            <v>Sussex</v>
          </cell>
          <cell r="D502">
            <v>128326900</v>
          </cell>
          <cell r="E502">
            <v>687378.1</v>
          </cell>
          <cell r="F502">
            <v>52565.61</v>
          </cell>
          <cell r="G502">
            <v>7.0000000000000007E-2</v>
          </cell>
          <cell r="H502">
            <v>2681.7</v>
          </cell>
          <cell r="I502">
            <v>742625.47999999986</v>
          </cell>
          <cell r="J502">
            <v>1276416</v>
          </cell>
          <cell r="K502">
            <v>833077</v>
          </cell>
          <cell r="L502">
            <v>0</v>
          </cell>
          <cell r="M502">
            <v>2109493</v>
          </cell>
          <cell r="N502">
            <v>239106.6</v>
          </cell>
          <cell r="O502">
            <v>0</v>
          </cell>
          <cell r="P502">
            <v>0</v>
          </cell>
          <cell r="Q502">
            <v>239106.6</v>
          </cell>
          <cell r="R502">
            <v>3091225.08</v>
          </cell>
          <cell r="S502">
            <v>0.24023662489177264</v>
          </cell>
          <cell r="T502">
            <v>0.68241326509941491</v>
          </cell>
          <cell r="U502">
            <v>7.7350110008812423E-2</v>
          </cell>
          <cell r="V502">
            <v>0.18632617167561905</v>
          </cell>
          <cell r="W502">
            <v>0</v>
          </cell>
          <cell r="X502">
            <v>0</v>
          </cell>
          <cell r="Y502">
            <v>0.18632617167561905</v>
          </cell>
          <cell r="Z502">
            <v>1.6438431848661506</v>
          </cell>
          <cell r="AA502">
            <v>0.57869821526118059</v>
          </cell>
          <cell r="AC502">
            <v>2.4088675718029502</v>
          </cell>
        </row>
        <row r="503">
          <cell r="A503" t="str">
            <v>1904</v>
          </cell>
          <cell r="B503" t="str">
            <v>Byram Township</v>
          </cell>
          <cell r="C503" t="str">
            <v>Sussex</v>
          </cell>
          <cell r="D503">
            <v>926550900</v>
          </cell>
          <cell r="E503">
            <v>5661599.29</v>
          </cell>
          <cell r="F503">
            <v>432961.46</v>
          </cell>
          <cell r="G503">
            <v>0.59</v>
          </cell>
          <cell r="H503">
            <v>22086.62</v>
          </cell>
          <cell r="I503">
            <v>6116647.96</v>
          </cell>
          <cell r="J503">
            <v>12458668</v>
          </cell>
          <cell r="K503">
            <v>7092910</v>
          </cell>
          <cell r="L503">
            <v>0</v>
          </cell>
          <cell r="M503">
            <v>19551578</v>
          </cell>
          <cell r="N503">
            <v>9076889</v>
          </cell>
          <cell r="O503">
            <v>110430</v>
          </cell>
          <cell r="P503">
            <v>0</v>
          </cell>
          <cell r="Q503">
            <v>9187319</v>
          </cell>
          <cell r="R503">
            <v>34855544.960000001</v>
          </cell>
          <cell r="S503">
            <v>0.17548564990217269</v>
          </cell>
          <cell r="T503">
            <v>0.56093164007153706</v>
          </cell>
          <cell r="U503">
            <v>0.26358271002629019</v>
          </cell>
          <cell r="V503">
            <v>0.97964278055312459</v>
          </cell>
          <cell r="W503">
            <v>0</v>
          </cell>
          <cell r="X503">
            <v>1.1918395416808726E-2</v>
          </cell>
          <cell r="Y503">
            <v>0.99156117596993321</v>
          </cell>
          <cell r="Z503">
            <v>2.1101461344433425</v>
          </cell>
          <cell r="AA503">
            <v>0.6601523952974413</v>
          </cell>
          <cell r="AC503">
            <v>3.7618597057107168</v>
          </cell>
        </row>
        <row r="504">
          <cell r="A504" t="str">
            <v>1905</v>
          </cell>
          <cell r="B504" t="str">
            <v>Frankford Township</v>
          </cell>
          <cell r="C504" t="str">
            <v>Sussex</v>
          </cell>
          <cell r="D504">
            <v>742943100</v>
          </cell>
          <cell r="E504">
            <v>4408161.22</v>
          </cell>
          <cell r="F504">
            <v>337100.84</v>
          </cell>
          <cell r="G504">
            <v>0.46</v>
          </cell>
          <cell r="H504">
            <v>17198.64</v>
          </cell>
          <cell r="I504">
            <v>4762461.1599999992</v>
          </cell>
          <cell r="J504">
            <v>8411169</v>
          </cell>
          <cell r="K504">
            <v>5253709</v>
          </cell>
          <cell r="L504">
            <v>0</v>
          </cell>
          <cell r="M504">
            <v>13664878</v>
          </cell>
          <cell r="N504">
            <v>2927982.2</v>
          </cell>
          <cell r="O504">
            <v>74294.31</v>
          </cell>
          <cell r="P504">
            <v>0</v>
          </cell>
          <cell r="Q504">
            <v>3002276.5100000002</v>
          </cell>
          <cell r="R504">
            <v>21429615.670000002</v>
          </cell>
          <cell r="S504">
            <v>0.22223735755873211</v>
          </cell>
          <cell r="T504">
            <v>0.63766323252963863</v>
          </cell>
          <cell r="U504">
            <v>0.14009940991162909</v>
          </cell>
          <cell r="V504">
            <v>0.39410584740608001</v>
          </cell>
          <cell r="W504">
            <v>0</v>
          </cell>
          <cell r="X504">
            <v>9.9999999999999985E-3</v>
          </cell>
          <cell r="Y504">
            <v>0.40410584740607997</v>
          </cell>
          <cell r="Z504">
            <v>1.8392899806189733</v>
          </cell>
          <cell r="AA504">
            <v>0.6410263666221544</v>
          </cell>
          <cell r="AC504">
            <v>2.8844221946472079</v>
          </cell>
        </row>
        <row r="505">
          <cell r="A505" t="str">
            <v>1906</v>
          </cell>
          <cell r="B505" t="str">
            <v>Franklin Borough</v>
          </cell>
          <cell r="C505" t="str">
            <v>Sussex</v>
          </cell>
          <cell r="D505">
            <v>622845620</v>
          </cell>
          <cell r="E505">
            <v>2790876.57</v>
          </cell>
          <cell r="F505">
            <v>213427.45</v>
          </cell>
          <cell r="G505">
            <v>0.28999999999999998</v>
          </cell>
          <cell r="H505">
            <v>10887.69</v>
          </cell>
          <cell r="I505">
            <v>3015192</v>
          </cell>
          <cell r="J505">
            <v>6359583</v>
          </cell>
          <cell r="K505">
            <v>2620695</v>
          </cell>
          <cell r="L505">
            <v>0</v>
          </cell>
          <cell r="M505">
            <v>8980278</v>
          </cell>
          <cell r="N505">
            <v>5170994</v>
          </cell>
          <cell r="O505">
            <v>0</v>
          </cell>
          <cell r="P505">
            <v>0</v>
          </cell>
          <cell r="Q505">
            <v>5170994</v>
          </cell>
          <cell r="R505">
            <v>17166463.999999996</v>
          </cell>
          <cell r="S505">
            <v>0.17564432605340277</v>
          </cell>
          <cell r="T505">
            <v>0.5231291662627785</v>
          </cell>
          <cell r="U505">
            <v>0.30122650768381892</v>
          </cell>
          <cell r="V505">
            <v>0.83022081780072565</v>
          </cell>
          <cell r="W505">
            <v>0</v>
          </cell>
          <cell r="X505">
            <v>0</v>
          </cell>
          <cell r="Y505">
            <v>0.83022081780072565</v>
          </cell>
          <cell r="Z505">
            <v>1.4418144258604564</v>
          </cell>
          <cell r="AA505">
            <v>0.48409941455476557</v>
          </cell>
          <cell r="AC505">
            <v>2.7561346582159469</v>
          </cell>
        </row>
        <row r="506">
          <cell r="A506" t="str">
            <v>1907</v>
          </cell>
          <cell r="B506" t="str">
            <v>Fredon Township</v>
          </cell>
          <cell r="C506" t="str">
            <v>Sussex</v>
          </cell>
          <cell r="D506">
            <v>435234300</v>
          </cell>
          <cell r="E506">
            <v>2352257.3400000003</v>
          </cell>
          <cell r="F506">
            <v>179884.59</v>
          </cell>
          <cell r="G506">
            <v>0.25</v>
          </cell>
          <cell r="H506">
            <v>9176.2099999999991</v>
          </cell>
          <cell r="I506">
            <v>2541318.39</v>
          </cell>
          <cell r="J506">
            <v>4404535</v>
          </cell>
          <cell r="K506">
            <v>4062646</v>
          </cell>
          <cell r="L506">
            <v>0</v>
          </cell>
          <cell r="M506">
            <v>8467181</v>
          </cell>
          <cell r="N506">
            <v>1980819</v>
          </cell>
          <cell r="O506">
            <v>0</v>
          </cell>
          <cell r="P506">
            <v>0</v>
          </cell>
          <cell r="Q506">
            <v>1980819</v>
          </cell>
          <cell r="R506">
            <v>12989318.390000001</v>
          </cell>
          <cell r="S506">
            <v>0.19564678558933993</v>
          </cell>
          <cell r="T506">
            <v>0.65185722189384254</v>
          </cell>
          <cell r="U506">
            <v>0.1524959925168175</v>
          </cell>
          <cell r="V506">
            <v>0.45511555500106493</v>
          </cell>
          <cell r="W506">
            <v>0</v>
          </cell>
          <cell r="X506">
            <v>0</v>
          </cell>
          <cell r="Y506">
            <v>0.45511555500106493</v>
          </cell>
          <cell r="Z506">
            <v>1.9454305416645703</v>
          </cell>
          <cell r="AA506">
            <v>0.58389662533490594</v>
          </cell>
          <cell r="AC506">
            <v>2.9844427220005407</v>
          </cell>
        </row>
        <row r="507">
          <cell r="A507" t="str">
            <v>1908</v>
          </cell>
          <cell r="B507" t="str">
            <v>Green Township</v>
          </cell>
          <cell r="C507" t="str">
            <v>Sussex</v>
          </cell>
          <cell r="D507">
            <v>432388000</v>
          </cell>
          <cell r="E507">
            <v>2724774.65</v>
          </cell>
          <cell r="F507">
            <v>208383.23</v>
          </cell>
          <cell r="G507">
            <v>0.28999999999999998</v>
          </cell>
          <cell r="H507">
            <v>10626.43</v>
          </cell>
          <cell r="I507">
            <v>2943784.6</v>
          </cell>
          <cell r="J507">
            <v>10811089</v>
          </cell>
          <cell r="K507">
            <v>0</v>
          </cell>
          <cell r="L507">
            <v>0</v>
          </cell>
          <cell r="M507">
            <v>10811089</v>
          </cell>
          <cell r="N507">
            <v>2905857.98</v>
          </cell>
          <cell r="O507">
            <v>43238.8</v>
          </cell>
          <cell r="P507">
            <v>0</v>
          </cell>
          <cell r="Q507">
            <v>2949096.78</v>
          </cell>
          <cell r="R507">
            <v>16703970.379999999</v>
          </cell>
          <cell r="S507">
            <v>0.17623262811365212</v>
          </cell>
          <cell r="T507">
            <v>0.6472167247700783</v>
          </cell>
          <cell r="U507">
            <v>0.17655064711626961</v>
          </cell>
          <cell r="V507">
            <v>0.67204871088004292</v>
          </cell>
          <cell r="W507">
            <v>0</v>
          </cell>
          <cell r="X507">
            <v>0.01</v>
          </cell>
          <cell r="Y507">
            <v>0.68204871088004293</v>
          </cell>
          <cell r="Z507">
            <v>2.5003212392573335</v>
          </cell>
          <cell r="AA507">
            <v>0.68082014301969529</v>
          </cell>
          <cell r="AC507">
            <v>3.8631900931570713</v>
          </cell>
        </row>
        <row r="508">
          <cell r="A508" t="str">
            <v>1909</v>
          </cell>
          <cell r="B508" t="str">
            <v>Hamburg Borough</v>
          </cell>
          <cell r="C508" t="str">
            <v>Sussex</v>
          </cell>
          <cell r="D508">
            <v>253654800</v>
          </cell>
          <cell r="E508">
            <v>1612651.07</v>
          </cell>
          <cell r="F508">
            <v>123324.01</v>
          </cell>
          <cell r="G508">
            <v>0.17</v>
          </cell>
          <cell r="H508">
            <v>6291.4</v>
          </cell>
          <cell r="I508">
            <v>1742266.65</v>
          </cell>
          <cell r="J508">
            <v>5662880</v>
          </cell>
          <cell r="K508">
            <v>1944279</v>
          </cell>
          <cell r="L508">
            <v>0</v>
          </cell>
          <cell r="M508">
            <v>7607159</v>
          </cell>
          <cell r="N508">
            <v>2738594</v>
          </cell>
          <cell r="O508">
            <v>7609.64</v>
          </cell>
          <cell r="P508">
            <v>0</v>
          </cell>
          <cell r="Q508">
            <v>2746203.64</v>
          </cell>
          <cell r="R508">
            <v>12095629.290000001</v>
          </cell>
          <cell r="S508">
            <v>0.14404100921317173</v>
          </cell>
          <cell r="T508">
            <v>0.62891800150399613</v>
          </cell>
          <cell r="U508">
            <v>0.22704098928283209</v>
          </cell>
          <cell r="V508">
            <v>1.0796539233635634</v>
          </cell>
          <cell r="W508">
            <v>0</v>
          </cell>
          <cell r="X508">
            <v>2.9999984230536939E-3</v>
          </cell>
          <cell r="Y508">
            <v>1.0826539217866171</v>
          </cell>
          <cell r="Z508">
            <v>2.9990203221070528</v>
          </cell>
          <cell r="AA508">
            <v>0.68686523968795377</v>
          </cell>
          <cell r="AC508">
            <v>4.7685394835816242</v>
          </cell>
        </row>
        <row r="509">
          <cell r="A509" t="str">
            <v>1910</v>
          </cell>
          <cell r="B509" t="str">
            <v>Hampton Township</v>
          </cell>
          <cell r="C509" t="str">
            <v>Sussex</v>
          </cell>
          <cell r="D509">
            <v>608179800</v>
          </cell>
          <cell r="E509">
            <v>3821835.32</v>
          </cell>
          <cell r="F509">
            <v>292265.78000000003</v>
          </cell>
          <cell r="G509">
            <v>0.4</v>
          </cell>
          <cell r="H509">
            <v>14910.28</v>
          </cell>
          <cell r="I509">
            <v>4129011.7799999993</v>
          </cell>
          <cell r="J509">
            <v>6252307</v>
          </cell>
          <cell r="K509">
            <v>5646282</v>
          </cell>
          <cell r="L509">
            <v>0</v>
          </cell>
          <cell r="M509">
            <v>11898589</v>
          </cell>
          <cell r="N509">
            <v>3191138</v>
          </cell>
          <cell r="O509">
            <v>0</v>
          </cell>
          <cell r="P509">
            <v>0</v>
          </cell>
          <cell r="Q509">
            <v>3191138</v>
          </cell>
          <cell r="R509">
            <v>19218738.779999997</v>
          </cell>
          <cell r="S509">
            <v>0.21484301479225371</v>
          </cell>
          <cell r="T509">
            <v>0.61911393542547544</v>
          </cell>
          <cell r="U509">
            <v>0.16604304978227091</v>
          </cell>
          <cell r="V509">
            <v>0.52470305656320715</v>
          </cell>
          <cell r="W509">
            <v>0</v>
          </cell>
          <cell r="X509">
            <v>0</v>
          </cell>
          <cell r="Y509">
            <v>0.52470305656320715</v>
          </cell>
          <cell r="Z509">
            <v>1.9564262081706758</v>
          </cell>
          <cell r="AA509">
            <v>0.6789130089489982</v>
          </cell>
          <cell r="AC509">
            <v>3.160042273682881</v>
          </cell>
        </row>
        <row r="510">
          <cell r="A510" t="str">
            <v>1911</v>
          </cell>
          <cell r="B510" t="str">
            <v>Hardyston Township</v>
          </cell>
          <cell r="C510" t="str">
            <v>Sussex</v>
          </cell>
          <cell r="D510">
            <v>1086596600</v>
          </cell>
          <cell r="E510">
            <v>6376258.6000000006</v>
          </cell>
          <cell r="F510">
            <v>487617.57</v>
          </cell>
          <cell r="G510">
            <v>0.67</v>
          </cell>
          <cell r="H510">
            <v>24872.97</v>
          </cell>
          <cell r="I510">
            <v>6888749.8100000005</v>
          </cell>
          <cell r="J510">
            <v>11622262</v>
          </cell>
          <cell r="K510">
            <v>6806350</v>
          </cell>
          <cell r="L510">
            <v>0</v>
          </cell>
          <cell r="M510">
            <v>18428612</v>
          </cell>
          <cell r="N510">
            <v>7768710.04</v>
          </cell>
          <cell r="O510">
            <v>0</v>
          </cell>
          <cell r="P510">
            <v>0</v>
          </cell>
          <cell r="Q510">
            <v>7768710.04</v>
          </cell>
          <cell r="R510">
            <v>33086071.850000001</v>
          </cell>
          <cell r="S510">
            <v>0.20820694101224954</v>
          </cell>
          <cell r="T510">
            <v>0.55699002539644182</v>
          </cell>
          <cell r="U510">
            <v>0.23480303359130861</v>
          </cell>
          <cell r="V510">
            <v>0.7149580663145827</v>
          </cell>
          <cell r="W510">
            <v>0</v>
          </cell>
          <cell r="X510">
            <v>0</v>
          </cell>
          <cell r="Y510">
            <v>0.7149580663145827</v>
          </cell>
          <cell r="Z510">
            <v>1.6959938950664857</v>
          </cell>
          <cell r="AA510">
            <v>0.63397490936378786</v>
          </cell>
          <cell r="AC510">
            <v>3.0449268707448565</v>
          </cell>
        </row>
        <row r="511">
          <cell r="A511" t="str">
            <v>1912</v>
          </cell>
          <cell r="B511" t="str">
            <v>Hopatcong Borough</v>
          </cell>
          <cell r="C511" t="str">
            <v>Sussex</v>
          </cell>
          <cell r="D511">
            <v>1424171500</v>
          </cell>
          <cell r="E511">
            <v>9750427.2800000012</v>
          </cell>
          <cell r="F511">
            <v>745689.41</v>
          </cell>
          <cell r="G511">
            <v>1.02</v>
          </cell>
          <cell r="H511">
            <v>38031.58</v>
          </cell>
          <cell r="I511">
            <v>10534149.290000001</v>
          </cell>
          <cell r="J511">
            <v>25861947</v>
          </cell>
          <cell r="K511">
            <v>0</v>
          </cell>
          <cell r="L511">
            <v>0</v>
          </cell>
          <cell r="M511">
            <v>25861947</v>
          </cell>
          <cell r="N511">
            <v>13417000</v>
          </cell>
          <cell r="O511">
            <v>10000</v>
          </cell>
          <cell r="P511">
            <v>0</v>
          </cell>
          <cell r="Q511">
            <v>13427000</v>
          </cell>
          <cell r="R511">
            <v>49823096.289999999</v>
          </cell>
          <cell r="S511">
            <v>0.21143104452370839</v>
          </cell>
          <cell r="T511">
            <v>0.51907546751948364</v>
          </cell>
          <cell r="U511">
            <v>0.269493487956808</v>
          </cell>
          <cell r="V511">
            <v>0.94209159500804507</v>
          </cell>
          <cell r="W511">
            <v>0</v>
          </cell>
          <cell r="X511">
            <v>7.0216262577926889E-4</v>
          </cell>
          <cell r="Y511">
            <v>0.94279375763382434</v>
          </cell>
          <cell r="Z511">
            <v>1.8159292613284286</v>
          </cell>
          <cell r="AA511">
            <v>0.73966859258172213</v>
          </cell>
          <cell r="AC511">
            <v>3.4983916115439744</v>
          </cell>
        </row>
        <row r="512">
          <cell r="A512" t="str">
            <v>1913</v>
          </cell>
          <cell r="B512" t="str">
            <v>Lafayette Township</v>
          </cell>
          <cell r="C512" t="str">
            <v>Sussex</v>
          </cell>
          <cell r="D512">
            <v>333851600</v>
          </cell>
          <cell r="E512">
            <v>1932223.4</v>
          </cell>
          <cell r="F512">
            <v>147767.98000000001</v>
          </cell>
          <cell r="G512">
            <v>-5.3</v>
          </cell>
          <cell r="H512">
            <v>7537.76</v>
          </cell>
          <cell r="I512">
            <v>2087523.8399999999</v>
          </cell>
          <cell r="J512">
            <v>4185238</v>
          </cell>
          <cell r="K512">
            <v>2209917</v>
          </cell>
          <cell r="L512">
            <v>0</v>
          </cell>
          <cell r="M512">
            <v>6395155</v>
          </cell>
          <cell r="N512">
            <v>1010910.74</v>
          </cell>
          <cell r="O512">
            <v>33885.160000000003</v>
          </cell>
          <cell r="P512">
            <v>0</v>
          </cell>
          <cell r="Q512">
            <v>1044795.9</v>
          </cell>
          <cell r="R512">
            <v>9527474.7400000002</v>
          </cell>
          <cell r="S512">
            <v>0.21910568088265536</v>
          </cell>
          <cell r="T512">
            <v>0.67123295254204995</v>
          </cell>
          <cell r="U512">
            <v>0.10966136657529464</v>
          </cell>
          <cell r="V512">
            <v>0.30280242478993663</v>
          </cell>
          <cell r="W512">
            <v>0</v>
          </cell>
          <cell r="X512">
            <v>1.0149767142047546E-2</v>
          </cell>
          <cell r="Y512">
            <v>0.31295219193198415</v>
          </cell>
          <cell r="Z512">
            <v>1.9155681746021287</v>
          </cell>
          <cell r="AA512">
            <v>0.62528495894583103</v>
          </cell>
          <cell r="AC512">
            <v>2.8538053254799438</v>
          </cell>
        </row>
        <row r="513">
          <cell r="A513" t="str">
            <v>1914</v>
          </cell>
          <cell r="B513" t="str">
            <v>Montague Township</v>
          </cell>
          <cell r="C513" t="str">
            <v>Sussex</v>
          </cell>
          <cell r="D513">
            <v>359926000</v>
          </cell>
          <cell r="E513">
            <v>2108226.7599999998</v>
          </cell>
          <cell r="F513">
            <v>161222.39999999999</v>
          </cell>
          <cell r="G513">
            <v>0.22</v>
          </cell>
          <cell r="H513">
            <v>8225.06</v>
          </cell>
          <cell r="I513">
            <v>2277674.44</v>
          </cell>
          <cell r="J513">
            <v>6572446</v>
          </cell>
          <cell r="K513">
            <v>0</v>
          </cell>
          <cell r="L513">
            <v>0</v>
          </cell>
          <cell r="M513">
            <v>6572446</v>
          </cell>
          <cell r="N513">
            <v>1556990.51</v>
          </cell>
          <cell r="O513">
            <v>0</v>
          </cell>
          <cell r="P513">
            <v>0</v>
          </cell>
          <cell r="Q513">
            <v>1556990.51</v>
          </cell>
          <cell r="R513">
            <v>10407110.949999999</v>
          </cell>
          <cell r="S513">
            <v>0.21885751491868163</v>
          </cell>
          <cell r="T513">
            <v>0.63153415309750305</v>
          </cell>
          <cell r="U513">
            <v>0.14960833198381537</v>
          </cell>
          <cell r="V513">
            <v>0.43258628440290503</v>
          </cell>
          <cell r="W513">
            <v>0</v>
          </cell>
          <cell r="X513">
            <v>0</v>
          </cell>
          <cell r="Y513">
            <v>0.43258628440290503</v>
          </cell>
          <cell r="Z513">
            <v>1.826054800153365</v>
          </cell>
          <cell r="AA513">
            <v>0.63281742358151394</v>
          </cell>
          <cell r="AC513">
            <v>2.8914585081377839</v>
          </cell>
        </row>
        <row r="514">
          <cell r="A514" t="str">
            <v>1915</v>
          </cell>
          <cell r="B514" t="str">
            <v>Newton Town</v>
          </cell>
          <cell r="C514" t="str">
            <v>Sussex</v>
          </cell>
          <cell r="D514">
            <v>610512520</v>
          </cell>
          <cell r="E514">
            <v>3861254.28</v>
          </cell>
          <cell r="F514">
            <v>295288.34999999998</v>
          </cell>
          <cell r="G514">
            <v>0.4</v>
          </cell>
          <cell r="H514">
            <v>15062.27</v>
          </cell>
          <cell r="I514">
            <v>4171605.3</v>
          </cell>
          <cell r="J514">
            <v>13724107</v>
          </cell>
          <cell r="K514">
            <v>0</v>
          </cell>
          <cell r="L514">
            <v>0</v>
          </cell>
          <cell r="M514">
            <v>13724107</v>
          </cell>
          <cell r="N514">
            <v>9535046</v>
          </cell>
          <cell r="O514">
            <v>0</v>
          </cell>
          <cell r="P514">
            <v>0</v>
          </cell>
          <cell r="Q514">
            <v>9535046</v>
          </cell>
          <cell r="R514">
            <v>27430758.300000001</v>
          </cell>
          <cell r="S514">
            <v>0.15207765145887345</v>
          </cell>
          <cell r="T514">
            <v>0.50031817749639096</v>
          </cell>
          <cell r="U514">
            <v>0.34760417104473557</v>
          </cell>
          <cell r="V514">
            <v>1.56181006738404</v>
          </cell>
          <cell r="W514">
            <v>0</v>
          </cell>
          <cell r="X514">
            <v>0</v>
          </cell>
          <cell r="Y514">
            <v>1.56181006738404</v>
          </cell>
          <cell r="Z514">
            <v>2.2479648738407527</v>
          </cell>
          <cell r="AA514">
            <v>0.68329561857306376</v>
          </cell>
          <cell r="AC514">
            <v>4.4930705597978564</v>
          </cell>
        </row>
        <row r="515">
          <cell r="A515" t="str">
            <v>1916</v>
          </cell>
          <cell r="B515" t="str">
            <v>Ogdensburg Borough</v>
          </cell>
          <cell r="C515" t="str">
            <v>Sussex</v>
          </cell>
          <cell r="D515">
            <v>194018500</v>
          </cell>
          <cell r="E515">
            <v>1154997.81</v>
          </cell>
          <cell r="F515">
            <v>88325.72</v>
          </cell>
          <cell r="G515">
            <v>0.12</v>
          </cell>
          <cell r="H515">
            <v>4506.04</v>
          </cell>
          <cell r="I515">
            <v>1247829.6900000002</v>
          </cell>
          <cell r="J515">
            <v>2694808</v>
          </cell>
          <cell r="K515">
            <v>1114021</v>
          </cell>
          <cell r="L515">
            <v>0</v>
          </cell>
          <cell r="M515">
            <v>3808829</v>
          </cell>
          <cell r="N515">
            <v>2637440.5</v>
          </cell>
          <cell r="O515">
            <v>0</v>
          </cell>
          <cell r="P515">
            <v>0</v>
          </cell>
          <cell r="Q515">
            <v>2637440.5</v>
          </cell>
          <cell r="R515">
            <v>7694099.1899999995</v>
          </cell>
          <cell r="S515">
            <v>0.16218008881686904</v>
          </cell>
          <cell r="T515">
            <v>0.49503247955918284</v>
          </cell>
          <cell r="U515">
            <v>0.3427874316239482</v>
          </cell>
          <cell r="V515">
            <v>1.3593757811755065</v>
          </cell>
          <cell r="W515">
            <v>0</v>
          </cell>
          <cell r="X515">
            <v>0</v>
          </cell>
          <cell r="Y515">
            <v>1.3593757811755065</v>
          </cell>
          <cell r="Z515">
            <v>1.9631267121434297</v>
          </cell>
          <cell r="AA515">
            <v>0.64314984911232709</v>
          </cell>
          <cell r="AC515">
            <v>3.9656523424312624</v>
          </cell>
        </row>
        <row r="516">
          <cell r="A516" t="str">
            <v>1917</v>
          </cell>
          <cell r="B516" t="str">
            <v>Sandyston Township</v>
          </cell>
          <cell r="C516" t="str">
            <v>Sussex</v>
          </cell>
          <cell r="D516">
            <v>225620300</v>
          </cell>
          <cell r="E516">
            <v>1527817.07</v>
          </cell>
          <cell r="F516">
            <v>116836.22</v>
          </cell>
          <cell r="G516">
            <v>0.16</v>
          </cell>
          <cell r="H516">
            <v>5960.53</v>
          </cell>
          <cell r="I516">
            <v>1650613.98</v>
          </cell>
          <cell r="J516">
            <v>2342484</v>
          </cell>
          <cell r="K516">
            <v>2258205</v>
          </cell>
          <cell r="L516">
            <v>0</v>
          </cell>
          <cell r="M516">
            <v>4600689</v>
          </cell>
          <cell r="N516">
            <v>660482.56000000006</v>
          </cell>
          <cell r="O516">
            <v>0</v>
          </cell>
          <cell r="P516">
            <v>0</v>
          </cell>
          <cell r="Q516">
            <v>660482.56000000006</v>
          </cell>
          <cell r="R516">
            <v>6911785.540000001</v>
          </cell>
          <cell r="S516">
            <v>0.23881151555521204</v>
          </cell>
          <cell r="T516">
            <v>0.66562959359413221</v>
          </cell>
          <cell r="U516">
            <v>9.5558890850655637E-2</v>
          </cell>
          <cell r="V516">
            <v>0.2927407507214555</v>
          </cell>
          <cell r="W516">
            <v>0</v>
          </cell>
          <cell r="X516">
            <v>0</v>
          </cell>
          <cell r="Y516">
            <v>0.2927407507214555</v>
          </cell>
          <cell r="Z516">
            <v>2.0391290145434606</v>
          </cell>
          <cell r="AA516">
            <v>0.73158930291290281</v>
          </cell>
          <cell r="AC516">
            <v>3.0634590681778198</v>
          </cell>
        </row>
        <row r="517">
          <cell r="A517" t="str">
            <v>1918</v>
          </cell>
          <cell r="B517" t="str">
            <v>Sparta Township</v>
          </cell>
          <cell r="C517" t="str">
            <v>Sussex</v>
          </cell>
          <cell r="D517">
            <v>3073326200</v>
          </cell>
          <cell r="E517">
            <v>18820712.359999999</v>
          </cell>
          <cell r="F517">
            <v>0</v>
          </cell>
          <cell r="G517">
            <v>1.97</v>
          </cell>
          <cell r="H517">
            <v>73417.75</v>
          </cell>
          <cell r="I517">
            <v>18894132.079999998</v>
          </cell>
          <cell r="J517">
            <v>68940563</v>
          </cell>
          <cell r="K517">
            <v>0</v>
          </cell>
          <cell r="L517">
            <v>0</v>
          </cell>
          <cell r="M517">
            <v>68940563</v>
          </cell>
          <cell r="N517">
            <v>17649132.699999999</v>
          </cell>
          <cell r="O517">
            <v>341139</v>
          </cell>
          <cell r="P517">
            <v>1307171.76</v>
          </cell>
          <cell r="Q517">
            <v>19297443.460000001</v>
          </cell>
          <cell r="R517">
            <v>107132138.54000001</v>
          </cell>
          <cell r="S517">
            <v>0.17636287614052884</v>
          </cell>
          <cell r="T517">
            <v>0.64350963155897056</v>
          </cell>
          <cell r="U517">
            <v>0.18012749230050046</v>
          </cell>
          <cell r="V517">
            <v>0.57426812357243429</v>
          </cell>
          <cell r="W517">
            <v>4.2532802408022943E-2</v>
          </cell>
          <cell r="X517">
            <v>1.1099993225580806E-2</v>
          </cell>
          <cell r="Y517">
            <v>0.62790091920603808</v>
          </cell>
          <cell r="Z517">
            <v>2.2431905536093111</v>
          </cell>
          <cell r="AA517">
            <v>0.614777958812182</v>
          </cell>
          <cell r="AC517">
            <v>3.4858694316275316</v>
          </cell>
        </row>
        <row r="518">
          <cell r="A518" t="str">
            <v>1919</v>
          </cell>
          <cell r="B518" t="str">
            <v>Stanhope Borough</v>
          </cell>
          <cell r="C518" t="str">
            <v>Sussex</v>
          </cell>
          <cell r="D518">
            <v>297471500</v>
          </cell>
          <cell r="E518">
            <v>1874758.63</v>
          </cell>
          <cell r="F518">
            <v>143367.72</v>
          </cell>
          <cell r="G518">
            <v>0.2</v>
          </cell>
          <cell r="H518">
            <v>7314.07</v>
          </cell>
          <cell r="I518">
            <v>2025440.6199999999</v>
          </cell>
          <cell r="J518">
            <v>5018775</v>
          </cell>
          <cell r="K518">
            <v>2283230</v>
          </cell>
          <cell r="L518">
            <v>0</v>
          </cell>
          <cell r="M518">
            <v>7302005</v>
          </cell>
          <cell r="N518">
            <v>3833674.74</v>
          </cell>
          <cell r="O518">
            <v>0</v>
          </cell>
          <cell r="P518">
            <v>0</v>
          </cell>
          <cell r="Q518">
            <v>3833674.74</v>
          </cell>
          <cell r="R518">
            <v>13161120.359999999</v>
          </cell>
          <cell r="S518">
            <v>0.15389575998072552</v>
          </cell>
          <cell r="T518">
            <v>0.55481636823204317</v>
          </cell>
          <cell r="U518">
            <v>0.29128787178723137</v>
          </cell>
          <cell r="V518">
            <v>1.288753625137198</v>
          </cell>
          <cell r="W518">
            <v>0</v>
          </cell>
          <cell r="X518">
            <v>0</v>
          </cell>
          <cell r="Y518">
            <v>1.288753625137198</v>
          </cell>
          <cell r="Z518">
            <v>2.4546906174204923</v>
          </cell>
          <cell r="AA518">
            <v>0.68088560416712185</v>
          </cell>
          <cell r="AC518">
            <v>4.4243298467248122</v>
          </cell>
        </row>
        <row r="519">
          <cell r="A519" t="str">
            <v>1920</v>
          </cell>
          <cell r="B519" t="str">
            <v>Stillwater Township</v>
          </cell>
          <cell r="C519" t="str">
            <v>Sussex</v>
          </cell>
          <cell r="D519">
            <v>408476900</v>
          </cell>
          <cell r="E519">
            <v>2741734.85</v>
          </cell>
          <cell r="F519">
            <v>209661.25</v>
          </cell>
          <cell r="G519">
            <v>0.28999999999999998</v>
          </cell>
          <cell r="H519">
            <v>10697.94</v>
          </cell>
          <cell r="I519">
            <v>2962094.33</v>
          </cell>
          <cell r="J519">
            <v>5031223</v>
          </cell>
          <cell r="K519">
            <v>4206762</v>
          </cell>
          <cell r="L519">
            <v>0</v>
          </cell>
          <cell r="M519">
            <v>9237985</v>
          </cell>
          <cell r="N519">
            <v>2130006.2200000002</v>
          </cell>
          <cell r="O519">
            <v>12254.31</v>
          </cell>
          <cell r="P519">
            <v>0</v>
          </cell>
          <cell r="Q519">
            <v>2142260.5300000003</v>
          </cell>
          <cell r="R519">
            <v>14342339.859999999</v>
          </cell>
          <cell r="S519">
            <v>0.20652796955823916</v>
          </cell>
          <cell r="T519">
            <v>0.64410584954580763</v>
          </cell>
          <cell r="U519">
            <v>0.14936618089595322</v>
          </cell>
          <cell r="V519">
            <v>0.52145083846846663</v>
          </cell>
          <cell r="W519">
            <v>0</v>
          </cell>
          <cell r="X519">
            <v>3.000000734435656E-3</v>
          </cell>
          <cell r="Y519">
            <v>0.52445083920290236</v>
          </cell>
          <cell r="Z519">
            <v>2.2615685244379788</v>
          </cell>
          <cell r="AA519">
            <v>0.72515589743263331</v>
          </cell>
          <cell r="AC519">
            <v>3.5111752610735145</v>
          </cell>
        </row>
        <row r="520">
          <cell r="A520" t="str">
            <v>1921</v>
          </cell>
          <cell r="B520" t="str">
            <v>Sussex Borough</v>
          </cell>
          <cell r="C520" t="str">
            <v>Sussex</v>
          </cell>
          <cell r="D520">
            <v>124863100</v>
          </cell>
          <cell r="E520">
            <v>737709.03999999992</v>
          </cell>
          <cell r="F520">
            <v>56418.47</v>
          </cell>
          <cell r="G520">
            <v>0.08</v>
          </cell>
          <cell r="H520">
            <v>2877.15</v>
          </cell>
          <cell r="I520">
            <v>797004.73999999987</v>
          </cell>
          <cell r="J520">
            <v>1566705</v>
          </cell>
          <cell r="K520">
            <v>938263</v>
          </cell>
          <cell r="L520">
            <v>0</v>
          </cell>
          <cell r="M520">
            <v>2504968</v>
          </cell>
          <cell r="N520">
            <v>1105028</v>
          </cell>
          <cell r="O520">
            <v>0</v>
          </cell>
          <cell r="P520">
            <v>0</v>
          </cell>
          <cell r="Q520">
            <v>1105028</v>
          </cell>
          <cell r="R520">
            <v>4407000.74</v>
          </cell>
          <cell r="S520">
            <v>0.18084969506948614</v>
          </cell>
          <cell r="T520">
            <v>0.56840653037875366</v>
          </cell>
          <cell r="U520">
            <v>0.25074377455176011</v>
          </cell>
          <cell r="V520">
            <v>0.8849916428472463</v>
          </cell>
          <cell r="W520">
            <v>0</v>
          </cell>
          <cell r="X520">
            <v>0</v>
          </cell>
          <cell r="Y520">
            <v>0.8849916428472463</v>
          </cell>
          <cell r="Z520">
            <v>2.0061715590915172</v>
          </cell>
          <cell r="AA520">
            <v>0.63830286129368874</v>
          </cell>
          <cell r="AC520">
            <v>3.5294660632324524</v>
          </cell>
        </row>
        <row r="521">
          <cell r="A521" t="str">
            <v>1922</v>
          </cell>
          <cell r="B521" t="str">
            <v>Vernon Township</v>
          </cell>
          <cell r="C521" t="str">
            <v>Sussex</v>
          </cell>
          <cell r="D521">
            <v>3099995708</v>
          </cell>
          <cell r="E521">
            <v>14868425.09</v>
          </cell>
          <cell r="F521">
            <v>1137089.69</v>
          </cell>
          <cell r="G521">
            <v>-3.02</v>
          </cell>
          <cell r="H521">
            <v>57990.8</v>
          </cell>
          <cell r="I521">
            <v>16063502.560000001</v>
          </cell>
          <cell r="J521">
            <v>45333916</v>
          </cell>
          <cell r="K521">
            <v>0</v>
          </cell>
          <cell r="L521">
            <v>0</v>
          </cell>
          <cell r="M521">
            <v>45333916</v>
          </cell>
          <cell r="N521">
            <v>18975217.530000001</v>
          </cell>
          <cell r="O521">
            <v>0</v>
          </cell>
          <cell r="P521">
            <v>0</v>
          </cell>
          <cell r="Q521">
            <v>18975217.530000001</v>
          </cell>
          <cell r="R521">
            <v>80372636.089999989</v>
          </cell>
          <cell r="S521">
            <v>0.19986283070288186</v>
          </cell>
          <cell r="T521">
            <v>0.56404664828009132</v>
          </cell>
          <cell r="U521">
            <v>0.23609052101702696</v>
          </cell>
          <cell r="V521">
            <v>0.61210463875906762</v>
          </cell>
          <cell r="W521">
            <v>0</v>
          </cell>
          <cell r="X521">
            <v>0</v>
          </cell>
          <cell r="Y521">
            <v>0.61210463875906762</v>
          </cell>
          <cell r="Z521">
            <v>1.4623864117943481</v>
          </cell>
          <cell r="AA521">
            <v>0.51817821936158637</v>
          </cell>
          <cell r="AC521">
            <v>2.5926692699150018</v>
          </cell>
        </row>
        <row r="522">
          <cell r="A522" t="str">
            <v>1923</v>
          </cell>
          <cell r="B522" t="str">
            <v>Walpack Township</v>
          </cell>
          <cell r="C522" t="str">
            <v>Sussex</v>
          </cell>
          <cell r="D522">
            <v>2343776</v>
          </cell>
          <cell r="E522">
            <v>14438.84</v>
          </cell>
          <cell r="F522">
            <v>1119.47</v>
          </cell>
          <cell r="G522">
            <v>0</v>
          </cell>
          <cell r="H522">
            <v>57.11</v>
          </cell>
          <cell r="I522">
            <v>15615.42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15615.42</v>
          </cell>
          <cell r="S522">
            <v>1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0.66625052906079762</v>
          </cell>
          <cell r="AC522">
            <v>0.66625052906079762</v>
          </cell>
        </row>
        <row r="523">
          <cell r="A523" t="str">
            <v>1924</v>
          </cell>
          <cell r="B523" t="str">
            <v>Wantage Township</v>
          </cell>
          <cell r="C523" t="str">
            <v>Sussex</v>
          </cell>
          <cell r="D523">
            <v>1214012600</v>
          </cell>
          <cell r="E523">
            <v>6914464.9799999995</v>
          </cell>
          <cell r="F523">
            <v>528817.18000000005</v>
          </cell>
          <cell r="G523">
            <v>0.2</v>
          </cell>
          <cell r="H523">
            <v>26960.29</v>
          </cell>
          <cell r="I523">
            <v>7470242.6499999994</v>
          </cell>
          <cell r="J523">
            <v>15775973</v>
          </cell>
          <cell r="K523">
            <v>8159834</v>
          </cell>
          <cell r="L523">
            <v>0</v>
          </cell>
          <cell r="M523">
            <v>23935807</v>
          </cell>
          <cell r="N523">
            <v>3873955.46</v>
          </cell>
          <cell r="O523">
            <v>60700.63</v>
          </cell>
          <cell r="P523">
            <v>0</v>
          </cell>
          <cell r="Q523">
            <v>3934656.09</v>
          </cell>
          <cell r="R523">
            <v>35340705.739999995</v>
          </cell>
          <cell r="S523">
            <v>0.21137785716443366</v>
          </cell>
          <cell r="T523">
            <v>0.67728718198483839</v>
          </cell>
          <cell r="U523">
            <v>0.11133496085072805</v>
          </cell>
          <cell r="V523">
            <v>0.31910339810311689</v>
          </cell>
          <cell r="W523">
            <v>0</v>
          </cell>
          <cell r="X523">
            <v>4.9999999999999992E-3</v>
          </cell>
          <cell r="Y523">
            <v>0.32410339810311684</v>
          </cell>
          <cell r="Z523">
            <v>1.9716275597139601</v>
          </cell>
          <cell r="AA523">
            <v>0.61533485319674597</v>
          </cell>
          <cell r="AC523">
            <v>2.9110658110138226</v>
          </cell>
        </row>
        <row r="524">
          <cell r="A524" t="str">
            <v>2001</v>
          </cell>
          <cell r="B524" t="str">
            <v>Berkeley Heights Township</v>
          </cell>
          <cell r="C524" t="str">
            <v>Union</v>
          </cell>
          <cell r="D524">
            <v>1840736255</v>
          </cell>
          <cell r="E524">
            <v>14636769.049999999</v>
          </cell>
          <cell r="F524">
            <v>0</v>
          </cell>
          <cell r="G524">
            <v>0</v>
          </cell>
          <cell r="H524">
            <v>556324.30000000005</v>
          </cell>
          <cell r="I524">
            <v>15193093.35</v>
          </cell>
          <cell r="J524">
            <v>46535218</v>
          </cell>
          <cell r="K524">
            <v>0</v>
          </cell>
          <cell r="L524">
            <v>0</v>
          </cell>
          <cell r="M524">
            <v>46535218</v>
          </cell>
          <cell r="N524">
            <v>14804187.07</v>
          </cell>
          <cell r="O524">
            <v>0</v>
          </cell>
          <cell r="P524">
            <v>1231916</v>
          </cell>
          <cell r="Q524">
            <v>16036103.07</v>
          </cell>
          <cell r="R524">
            <v>77764414.420000002</v>
          </cell>
          <cell r="S524">
            <v>0.19537333963505721</v>
          </cell>
          <cell r="T524">
            <v>0.59841276176358305</v>
          </cell>
          <cell r="U524">
            <v>0.20621389860135977</v>
          </cell>
          <cell r="V524">
            <v>0.80425357135153508</v>
          </cell>
          <cell r="W524">
            <v>6.6925177175912148E-2</v>
          </cell>
          <cell r="X524">
            <v>0</v>
          </cell>
          <cell r="Y524">
            <v>0.87117874852744714</v>
          </cell>
          <cell r="Z524">
            <v>2.5280763538826476</v>
          </cell>
          <cell r="AA524">
            <v>0.82538132819033327</v>
          </cell>
          <cell r="AC524">
            <v>4.2246364306004285</v>
          </cell>
        </row>
        <row r="525">
          <cell r="A525" t="str">
            <v>2002</v>
          </cell>
          <cell r="B525" t="str">
            <v>Clark Township</v>
          </cell>
          <cell r="C525" t="str">
            <v>Union</v>
          </cell>
          <cell r="D525">
            <v>3244681115</v>
          </cell>
          <cell r="E525">
            <v>13371352.93</v>
          </cell>
          <cell r="F525">
            <v>0</v>
          </cell>
          <cell r="G525">
            <v>0</v>
          </cell>
          <cell r="H525">
            <v>508216.96</v>
          </cell>
          <cell r="I525">
            <v>13879569.890000001</v>
          </cell>
          <cell r="J525">
            <v>35794393</v>
          </cell>
          <cell r="K525">
            <v>0</v>
          </cell>
          <cell r="L525">
            <v>0</v>
          </cell>
          <cell r="M525">
            <v>35794393</v>
          </cell>
          <cell r="N525">
            <v>19973955</v>
          </cell>
          <cell r="O525">
            <v>0</v>
          </cell>
          <cell r="P525">
            <v>1117628</v>
          </cell>
          <cell r="Q525">
            <v>21091583</v>
          </cell>
          <cell r="R525">
            <v>70765545.890000001</v>
          </cell>
          <cell r="S525">
            <v>0.19613456966155257</v>
          </cell>
          <cell r="T525">
            <v>0.50581667321043255</v>
          </cell>
          <cell r="U525">
            <v>0.29804875712801487</v>
          </cell>
          <cell r="V525">
            <v>0.61559069418752421</v>
          </cell>
          <cell r="W525">
            <v>3.4444925722693094E-2</v>
          </cell>
          <cell r="X525">
            <v>0</v>
          </cell>
          <cell r="Y525">
            <v>0.6500356199102173</v>
          </cell>
          <cell r="Z525">
            <v>1.1031713666567817</v>
          </cell>
          <cell r="AA525">
            <v>0.42776375853502024</v>
          </cell>
          <cell r="AC525">
            <v>2.180970745102019</v>
          </cell>
        </row>
        <row r="526">
          <cell r="A526" t="str">
            <v>2003</v>
          </cell>
          <cell r="B526" t="str">
            <v>Cranford Township</v>
          </cell>
          <cell r="C526" t="str">
            <v>Union</v>
          </cell>
          <cell r="D526">
            <v>1680985916</v>
          </cell>
          <cell r="E526">
            <v>20543974.499999996</v>
          </cell>
          <cell r="F526">
            <v>0</v>
          </cell>
          <cell r="G526">
            <v>0</v>
          </cell>
          <cell r="H526">
            <v>783252.17</v>
          </cell>
          <cell r="I526">
            <v>21327226.669999998</v>
          </cell>
          <cell r="J526">
            <v>63320025</v>
          </cell>
          <cell r="K526">
            <v>0</v>
          </cell>
          <cell r="L526">
            <v>0</v>
          </cell>
          <cell r="M526">
            <v>63320025</v>
          </cell>
          <cell r="N526">
            <v>25681479.690000001</v>
          </cell>
          <cell r="O526">
            <v>0</v>
          </cell>
          <cell r="P526">
            <v>1726082</v>
          </cell>
          <cell r="Q526">
            <v>27407561.690000001</v>
          </cell>
          <cell r="R526">
            <v>112054813.36</v>
          </cell>
          <cell r="S526">
            <v>0.19032851896760322</v>
          </cell>
          <cell r="T526">
            <v>0.56508081269629096</v>
          </cell>
          <cell r="U526">
            <v>0.24459066833610585</v>
          </cell>
          <cell r="V526">
            <v>1.5277629304063722</v>
          </cell>
          <cell r="W526">
            <v>0.10268271634942122</v>
          </cell>
          <cell r="X526">
            <v>0</v>
          </cell>
          <cell r="Y526">
            <v>1.6304456467557935</v>
          </cell>
          <cell r="Z526">
            <v>3.7668385200200571</v>
          </cell>
          <cell r="AA526">
            <v>1.268733215846884</v>
          </cell>
          <cell r="AC526">
            <v>6.6660173826227336</v>
          </cell>
        </row>
        <row r="527">
          <cell r="A527" t="str">
            <v>2004</v>
          </cell>
          <cell r="B527" t="str">
            <v>Elizabeth City</v>
          </cell>
          <cell r="C527" t="str">
            <v>Union</v>
          </cell>
          <cell r="D527">
            <v>940707482</v>
          </cell>
          <cell r="E527">
            <v>49141736.270000003</v>
          </cell>
          <cell r="F527">
            <v>0</v>
          </cell>
          <cell r="G527">
            <v>0</v>
          </cell>
          <cell r="H527">
            <v>1848324.16</v>
          </cell>
          <cell r="I527">
            <v>50990060.43</v>
          </cell>
          <cell r="J527">
            <v>59813124</v>
          </cell>
          <cell r="K527">
            <v>0</v>
          </cell>
          <cell r="L527">
            <v>0</v>
          </cell>
          <cell r="M527">
            <v>59813124</v>
          </cell>
          <cell r="N527">
            <v>180804530.03999999</v>
          </cell>
          <cell r="O527">
            <v>0</v>
          </cell>
          <cell r="P527">
            <v>4053053.81</v>
          </cell>
          <cell r="Q527">
            <v>184857583.84999999</v>
          </cell>
          <cell r="R527">
            <v>295660768.27999997</v>
          </cell>
          <cell r="S527">
            <v>0.1724613675552342</v>
          </cell>
          <cell r="T527">
            <v>0.20230321509330282</v>
          </cell>
          <cell r="U527">
            <v>0.62523541735146304</v>
          </cell>
          <cell r="V527">
            <v>19.220058679197365</v>
          </cell>
          <cell r="W527">
            <v>0.4308516608566742</v>
          </cell>
          <cell r="X527">
            <v>0</v>
          </cell>
          <cell r="Y527">
            <v>19.65091034005404</v>
          </cell>
          <cell r="Z527">
            <v>6.3583127746399706</v>
          </cell>
          <cell r="AA527">
            <v>5.4203949055015599</v>
          </cell>
          <cell r="AC527">
            <v>31.429618020195566</v>
          </cell>
        </row>
        <row r="528">
          <cell r="A528" t="str">
            <v>2005</v>
          </cell>
          <cell r="B528" t="str">
            <v>Fanwood Borough</v>
          </cell>
          <cell r="C528" t="str">
            <v>Union</v>
          </cell>
          <cell r="D528">
            <v>1269133426</v>
          </cell>
          <cell r="E528">
            <v>5791585.8899999997</v>
          </cell>
          <cell r="F528">
            <v>0</v>
          </cell>
          <cell r="G528">
            <v>0</v>
          </cell>
          <cell r="H528">
            <v>220022.97</v>
          </cell>
          <cell r="I528">
            <v>6011608.8599999994</v>
          </cell>
          <cell r="J528">
            <v>0</v>
          </cell>
          <cell r="K528">
            <v>22723787</v>
          </cell>
          <cell r="L528">
            <v>0</v>
          </cell>
          <cell r="M528">
            <v>22723787</v>
          </cell>
          <cell r="N528">
            <v>6740573.71</v>
          </cell>
          <cell r="O528">
            <v>126913</v>
          </cell>
          <cell r="P528">
            <v>485177.63</v>
          </cell>
          <cell r="Q528">
            <v>7352664.3399999999</v>
          </cell>
          <cell r="R528">
            <v>36088060.199999996</v>
          </cell>
          <cell r="S528">
            <v>0.16658165683286019</v>
          </cell>
          <cell r="T528">
            <v>0.62967604448853154</v>
          </cell>
          <cell r="U528">
            <v>0.20374229867860841</v>
          </cell>
          <cell r="V528">
            <v>0.53111623820709297</v>
          </cell>
          <cell r="W528">
            <v>3.8229048267144135E-2</v>
          </cell>
          <cell r="X528">
            <v>9.9999730052023703E-3</v>
          </cell>
          <cell r="Y528">
            <v>0.57934525947943949</v>
          </cell>
          <cell r="Z528">
            <v>1.7904962972742628</v>
          </cell>
          <cell r="AA528">
            <v>0.47367823877644838</v>
          </cell>
          <cell r="AC528">
            <v>2.8435197955301508</v>
          </cell>
        </row>
        <row r="529">
          <cell r="A529" t="str">
            <v>2006</v>
          </cell>
          <cell r="B529" t="str">
            <v>Garwood Borough</v>
          </cell>
          <cell r="C529" t="str">
            <v>Union</v>
          </cell>
          <cell r="D529">
            <v>749318936</v>
          </cell>
          <cell r="E529">
            <v>3433239.57</v>
          </cell>
          <cell r="F529">
            <v>0</v>
          </cell>
          <cell r="G529">
            <v>0</v>
          </cell>
          <cell r="H529">
            <v>130416.34</v>
          </cell>
          <cell r="I529">
            <v>3563655.9099999997</v>
          </cell>
          <cell r="J529">
            <v>9461167</v>
          </cell>
          <cell r="K529">
            <v>0</v>
          </cell>
          <cell r="L529">
            <v>0</v>
          </cell>
          <cell r="M529">
            <v>9461167</v>
          </cell>
          <cell r="N529">
            <v>6950215.7599999998</v>
          </cell>
          <cell r="O529">
            <v>0</v>
          </cell>
          <cell r="P529">
            <v>285823.24</v>
          </cell>
          <cell r="Q529">
            <v>7236039</v>
          </cell>
          <cell r="R529">
            <v>20260861.91</v>
          </cell>
          <cell r="S529">
            <v>0.17588866287278296</v>
          </cell>
          <cell r="T529">
            <v>0.46696764639268989</v>
          </cell>
          <cell r="U529">
            <v>0.35714369073452712</v>
          </cell>
          <cell r="V529">
            <v>0.92753771806455454</v>
          </cell>
          <cell r="W529">
            <v>3.8144403706888305E-2</v>
          </cell>
          <cell r="X529">
            <v>0</v>
          </cell>
          <cell r="Y529">
            <v>0.96568212177144297</v>
          </cell>
          <cell r="Z529">
            <v>1.262635514125056</v>
          </cell>
          <cell r="AA529">
            <v>0.47558599399922274</v>
          </cell>
          <cell r="AC529">
            <v>2.7039036298957217</v>
          </cell>
        </row>
        <row r="530">
          <cell r="A530" t="str">
            <v>2007</v>
          </cell>
          <cell r="B530" t="str">
            <v>Hillside Township</v>
          </cell>
          <cell r="C530" t="str">
            <v>Union</v>
          </cell>
          <cell r="D530">
            <v>905539695</v>
          </cell>
          <cell r="E530">
            <v>10440524.729999999</v>
          </cell>
          <cell r="F530">
            <v>0</v>
          </cell>
          <cell r="G530">
            <v>0</v>
          </cell>
          <cell r="H530">
            <v>396625.23</v>
          </cell>
          <cell r="I530">
            <v>10837149.959999999</v>
          </cell>
          <cell r="J530">
            <v>31136524</v>
          </cell>
          <cell r="K530">
            <v>0</v>
          </cell>
          <cell r="L530">
            <v>0</v>
          </cell>
          <cell r="M530">
            <v>31136524</v>
          </cell>
          <cell r="N530">
            <v>29713031.41</v>
          </cell>
          <cell r="O530">
            <v>0</v>
          </cell>
          <cell r="P530">
            <v>869653.38</v>
          </cell>
          <cell r="Q530">
            <v>30582684.789999999</v>
          </cell>
          <cell r="R530">
            <v>72556358.75</v>
          </cell>
          <cell r="S530">
            <v>0.14936182226757622</v>
          </cell>
          <cell r="T530">
            <v>0.42913570273397988</v>
          </cell>
          <cell r="U530">
            <v>0.42150247499844384</v>
          </cell>
          <cell r="V530">
            <v>3.2812511228455867</v>
          </cell>
          <cell r="W530">
            <v>9.6037024638660373E-2</v>
          </cell>
          <cell r="X530">
            <v>0</v>
          </cell>
          <cell r="Y530">
            <v>3.3772881474842467</v>
          </cell>
          <cell r="Z530">
            <v>3.4384493768658033</v>
          </cell>
          <cell r="AA530">
            <v>1.1967614473267236</v>
          </cell>
          <cell r="AC530">
            <v>8.0124989716767754</v>
          </cell>
        </row>
        <row r="531">
          <cell r="A531" t="str">
            <v>2008</v>
          </cell>
          <cell r="B531" t="str">
            <v>Kenilworth Borough</v>
          </cell>
          <cell r="C531" t="str">
            <v>Union</v>
          </cell>
          <cell r="D531">
            <v>804167524</v>
          </cell>
          <cell r="E531">
            <v>8008778.6699999999</v>
          </cell>
          <cell r="F531">
            <v>0</v>
          </cell>
          <cell r="G531">
            <v>0</v>
          </cell>
          <cell r="H531">
            <v>313662.78000000003</v>
          </cell>
          <cell r="I531">
            <v>8322441.4500000002</v>
          </cell>
          <cell r="J531">
            <v>22882003</v>
          </cell>
          <cell r="K531">
            <v>0</v>
          </cell>
          <cell r="L531">
            <v>0</v>
          </cell>
          <cell r="M531">
            <v>22882003</v>
          </cell>
          <cell r="N531">
            <v>14275531.68</v>
          </cell>
          <cell r="O531">
            <v>0</v>
          </cell>
          <cell r="P531">
            <v>711904</v>
          </cell>
          <cell r="Q531">
            <v>14987435.68</v>
          </cell>
          <cell r="R531">
            <v>46191880.130000003</v>
          </cell>
          <cell r="S531">
            <v>0.18017109125192043</v>
          </cell>
          <cell r="T531">
            <v>0.4953685135916116</v>
          </cell>
          <cell r="U531">
            <v>0.32446039515646791</v>
          </cell>
          <cell r="V531">
            <v>1.7751937567675262</v>
          </cell>
          <cell r="W531">
            <v>8.8526827900103064E-2</v>
          </cell>
          <cell r="X531">
            <v>0</v>
          </cell>
          <cell r="Y531">
            <v>1.8637205846676295</v>
          </cell>
          <cell r="Z531">
            <v>2.8454273913205181</v>
          </cell>
          <cell r="AA531">
            <v>1.0349138956275483</v>
          </cell>
          <cell r="AC531">
            <v>5.7440618716156955</v>
          </cell>
        </row>
        <row r="532">
          <cell r="A532" t="str">
            <v>2009</v>
          </cell>
          <cell r="B532" t="str">
            <v>Linden City</v>
          </cell>
          <cell r="C532" t="str">
            <v>Union</v>
          </cell>
          <cell r="D532">
            <v>2760487300</v>
          </cell>
          <cell r="E532">
            <v>31822771.98</v>
          </cell>
          <cell r="F532">
            <v>0</v>
          </cell>
          <cell r="G532">
            <v>0</v>
          </cell>
          <cell r="H532">
            <v>1191417.31</v>
          </cell>
          <cell r="I532">
            <v>33014189.289999999</v>
          </cell>
          <cell r="J532">
            <v>93215916</v>
          </cell>
          <cell r="K532">
            <v>0</v>
          </cell>
          <cell r="L532">
            <v>0</v>
          </cell>
          <cell r="M532">
            <v>93215916</v>
          </cell>
          <cell r="N532">
            <v>61042725.829999998</v>
          </cell>
          <cell r="O532">
            <v>0</v>
          </cell>
          <cell r="P532">
            <v>2590046.61</v>
          </cell>
          <cell r="Q532">
            <v>63632772.439999998</v>
          </cell>
          <cell r="R532">
            <v>189862877.72999999</v>
          </cell>
          <cell r="S532">
            <v>0.17388438269090592</v>
          </cell>
          <cell r="T532">
            <v>0.49096441133985336</v>
          </cell>
          <cell r="U532">
            <v>0.33515120596924075</v>
          </cell>
          <cell r="V532">
            <v>2.2113025417649994</v>
          </cell>
          <cell r="W532">
            <v>9.3825702802545041E-2</v>
          </cell>
          <cell r="X532">
            <v>0</v>
          </cell>
          <cell r="Y532">
            <v>2.3051282445675438</v>
          </cell>
          <cell r="Z532">
            <v>3.3767920613146818</v>
          </cell>
          <cell r="AA532">
            <v>1.1959551232132095</v>
          </cell>
          <cell r="AC532">
            <v>6.8778754290954351</v>
          </cell>
        </row>
        <row r="533">
          <cell r="A533" t="str">
            <v>2010</v>
          </cell>
          <cell r="B533" t="str">
            <v>Mountainside Borough</v>
          </cell>
          <cell r="C533" t="str">
            <v>Union</v>
          </cell>
          <cell r="D533">
            <v>1898285219</v>
          </cell>
          <cell r="E533">
            <v>8606728.8599999994</v>
          </cell>
          <cell r="F533">
            <v>0</v>
          </cell>
          <cell r="G533">
            <v>0</v>
          </cell>
          <cell r="H533">
            <v>327050.17</v>
          </cell>
          <cell r="I533">
            <v>8933779.0299999993</v>
          </cell>
          <cell r="J533">
            <v>18665472</v>
          </cell>
          <cell r="K533">
            <v>0</v>
          </cell>
          <cell r="L533">
            <v>0</v>
          </cell>
          <cell r="M533">
            <v>18665472</v>
          </cell>
          <cell r="N533">
            <v>9413519.2400000002</v>
          </cell>
          <cell r="O533">
            <v>0</v>
          </cell>
          <cell r="P533">
            <v>720622.63</v>
          </cell>
          <cell r="Q533">
            <v>10134141.870000001</v>
          </cell>
          <cell r="R533">
            <v>37733392.900000006</v>
          </cell>
          <cell r="S533">
            <v>0.23676055460149192</v>
          </cell>
          <cell r="T533">
            <v>0.4946672049732373</v>
          </cell>
          <cell r="U533">
            <v>0.26857224042527061</v>
          </cell>
          <cell r="V533">
            <v>0.49589593522510594</v>
          </cell>
          <cell r="W533">
            <v>3.7961767957062728E-2</v>
          </cell>
          <cell r="X533">
            <v>0</v>
          </cell>
          <cell r="Y533">
            <v>0.53385770318216874</v>
          </cell>
          <cell r="Z533">
            <v>0.98328069002364182</v>
          </cell>
          <cell r="AA533">
            <v>0.47062364183113831</v>
          </cell>
          <cell r="AC533">
            <v>1.9877620350369491</v>
          </cell>
        </row>
        <row r="534">
          <cell r="A534" t="str">
            <v>2011</v>
          </cell>
          <cell r="B534" t="str">
            <v>New Providence Borough</v>
          </cell>
          <cell r="C534" t="str">
            <v>Union</v>
          </cell>
          <cell r="D534">
            <v>1471400104</v>
          </cell>
          <cell r="E534">
            <v>13382220.199999999</v>
          </cell>
          <cell r="F534">
            <v>0</v>
          </cell>
          <cell r="G534">
            <v>0</v>
          </cell>
          <cell r="H534">
            <v>507757.26</v>
          </cell>
          <cell r="I534">
            <v>13889977.459999999</v>
          </cell>
          <cell r="J534">
            <v>42956197</v>
          </cell>
          <cell r="K534">
            <v>0</v>
          </cell>
          <cell r="L534">
            <v>0</v>
          </cell>
          <cell r="M534">
            <v>42956197</v>
          </cell>
          <cell r="N534">
            <v>15554278.439999999</v>
          </cell>
          <cell r="O534">
            <v>147140</v>
          </cell>
          <cell r="P534">
            <v>1119602</v>
          </cell>
          <cell r="Q534">
            <v>16821020.439999998</v>
          </cell>
          <cell r="R534">
            <v>73667194.899999991</v>
          </cell>
          <cell r="S534">
            <v>0.1885503782091206</v>
          </cell>
          <cell r="T534">
            <v>0.58311161512680332</v>
          </cell>
          <cell r="U534">
            <v>0.22833800666407619</v>
          </cell>
          <cell r="V534">
            <v>1.0571073359119458</v>
          </cell>
          <cell r="W534">
            <v>7.6090928426358187E-2</v>
          </cell>
          <cell r="X534">
            <v>9.999999293190209E-3</v>
          </cell>
          <cell r="Y534">
            <v>1.1431982636314941</v>
          </cell>
          <cell r="Z534">
            <v>2.9194096753985277</v>
          </cell>
          <cell r="AA534">
            <v>0.9439973140031801</v>
          </cell>
          <cell r="AC534">
            <v>5.006605253033201</v>
          </cell>
        </row>
        <row r="535">
          <cell r="A535" t="str">
            <v>2012</v>
          </cell>
          <cell r="B535" t="str">
            <v>Plainfield City</v>
          </cell>
          <cell r="C535" t="str">
            <v>Union</v>
          </cell>
          <cell r="D535">
            <v>1209802189</v>
          </cell>
          <cell r="E535">
            <v>15073269.300000001</v>
          </cell>
          <cell r="F535">
            <v>0</v>
          </cell>
          <cell r="G535">
            <v>0</v>
          </cell>
          <cell r="H535">
            <v>576949.86</v>
          </cell>
          <cell r="I535">
            <v>15650219.16</v>
          </cell>
          <cell r="J535">
            <v>27146236</v>
          </cell>
          <cell r="K535">
            <v>0</v>
          </cell>
          <cell r="L535">
            <v>0</v>
          </cell>
          <cell r="M535">
            <v>27146236</v>
          </cell>
          <cell r="N535">
            <v>60296688.57</v>
          </cell>
          <cell r="O535">
            <v>241165</v>
          </cell>
          <cell r="P535">
            <v>1264104.02</v>
          </cell>
          <cell r="Q535">
            <v>61801957.590000004</v>
          </cell>
          <cell r="R535">
            <v>104598412.75</v>
          </cell>
          <cell r="S535">
            <v>0.14962195647658144</v>
          </cell>
          <cell r="T535">
            <v>0.25952818294558683</v>
          </cell>
          <cell r="U535">
            <v>0.59084986057783184</v>
          </cell>
          <cell r="V535">
            <v>4.9840121896159006</v>
          </cell>
          <cell r="W535">
            <v>0.10448848840692584</v>
          </cell>
          <cell r="X535">
            <v>1.993425059011858E-2</v>
          </cell>
          <cell r="Y535">
            <v>5.1084349286129456</v>
          </cell>
          <cell r="Z535">
            <v>2.2438574046918012</v>
          </cell>
          <cell r="AA535">
            <v>1.2936180230369876</v>
          </cell>
          <cell r="AC535">
            <v>8.6459103563417337</v>
          </cell>
        </row>
        <row r="536">
          <cell r="A536" t="str">
            <v>2013</v>
          </cell>
          <cell r="B536" t="str">
            <v>Rahway City</v>
          </cell>
          <cell r="C536" t="str">
            <v>Union</v>
          </cell>
          <cell r="D536">
            <v>1462406807</v>
          </cell>
          <cell r="E536">
            <v>14116495.99</v>
          </cell>
          <cell r="F536">
            <v>0</v>
          </cell>
          <cell r="G536">
            <v>0</v>
          </cell>
          <cell r="H536">
            <v>536872.32999999996</v>
          </cell>
          <cell r="I536">
            <v>14653368.32</v>
          </cell>
          <cell r="J536">
            <v>48913541</v>
          </cell>
          <cell r="K536">
            <v>0</v>
          </cell>
          <cell r="L536">
            <v>0</v>
          </cell>
          <cell r="M536">
            <v>48913541</v>
          </cell>
          <cell r="N536">
            <v>40136938</v>
          </cell>
          <cell r="O536">
            <v>0</v>
          </cell>
          <cell r="P536">
            <v>1174783</v>
          </cell>
          <cell r="Q536">
            <v>41311721</v>
          </cell>
          <cell r="R536">
            <v>104878630.31999999</v>
          </cell>
          <cell r="S536">
            <v>0.13971738833059164</v>
          </cell>
          <cell r="T536">
            <v>0.46638233976509469</v>
          </cell>
          <cell r="U536">
            <v>0.39390027190431376</v>
          </cell>
          <cell r="V536">
            <v>2.7445809064809694</v>
          </cell>
          <cell r="W536">
            <v>8.0332161637702224E-2</v>
          </cell>
          <cell r="X536">
            <v>0</v>
          </cell>
          <cell r="Y536">
            <v>2.8249130681186716</v>
          </cell>
          <cell r="Z536">
            <v>3.3447287557654262</v>
          </cell>
          <cell r="AA536">
            <v>1.0020035635679314</v>
          </cell>
          <cell r="AC536">
            <v>7.1716453874520285</v>
          </cell>
        </row>
        <row r="537">
          <cell r="A537" t="str">
            <v>2014</v>
          </cell>
          <cell r="B537" t="str">
            <v>Roselle Borough</v>
          </cell>
          <cell r="C537" t="str">
            <v>Union</v>
          </cell>
          <cell r="D537">
            <v>798136815</v>
          </cell>
          <cell r="E537">
            <v>7650759.0899999999</v>
          </cell>
          <cell r="F537">
            <v>0</v>
          </cell>
          <cell r="G537">
            <v>0</v>
          </cell>
          <cell r="H537">
            <v>288086.03999999998</v>
          </cell>
          <cell r="I537">
            <v>7938845.1299999999</v>
          </cell>
          <cell r="J537">
            <v>25773558</v>
          </cell>
          <cell r="K537">
            <v>0</v>
          </cell>
          <cell r="L537">
            <v>0</v>
          </cell>
          <cell r="M537">
            <v>25773558</v>
          </cell>
          <cell r="N537">
            <v>33297434.920000002</v>
          </cell>
          <cell r="O537">
            <v>0</v>
          </cell>
          <cell r="P537">
            <v>641401.21</v>
          </cell>
          <cell r="Q537">
            <v>33938836.130000003</v>
          </cell>
          <cell r="R537">
            <v>67651239.260000005</v>
          </cell>
          <cell r="S537">
            <v>0.11734958911083811</v>
          </cell>
          <cell r="T537">
            <v>0.38097687909228106</v>
          </cell>
          <cell r="U537">
            <v>0.50167353179688079</v>
          </cell>
          <cell r="V537">
            <v>4.1718956317031939</v>
          </cell>
          <cell r="W537">
            <v>8.0362313571514674E-2</v>
          </cell>
          <cell r="X537">
            <v>0</v>
          </cell>
          <cell r="Y537">
            <v>4.2522579452747085</v>
          </cell>
          <cell r="Z537">
            <v>3.229215532427232</v>
          </cell>
          <cell r="AA537">
            <v>0.99467221418673679</v>
          </cell>
          <cell r="AC537">
            <v>8.4761456918886768</v>
          </cell>
        </row>
        <row r="538">
          <cell r="A538" t="str">
            <v>2015</v>
          </cell>
          <cell r="B538" t="str">
            <v>Roselle Park Borough</v>
          </cell>
          <cell r="C538" t="str">
            <v>Union</v>
          </cell>
          <cell r="D538">
            <v>1052396292</v>
          </cell>
          <cell r="E538">
            <v>6267592.5199999996</v>
          </cell>
          <cell r="F538">
            <v>0</v>
          </cell>
          <cell r="G538">
            <v>0</v>
          </cell>
          <cell r="H538">
            <v>239947.99</v>
          </cell>
          <cell r="I538">
            <v>6507540.5099999998</v>
          </cell>
          <cell r="J538">
            <v>23422069</v>
          </cell>
          <cell r="K538">
            <v>0</v>
          </cell>
          <cell r="L538">
            <v>0</v>
          </cell>
          <cell r="M538">
            <v>23422069</v>
          </cell>
          <cell r="N538">
            <v>14905158.029999999</v>
          </cell>
          <cell r="O538">
            <v>0</v>
          </cell>
          <cell r="P538">
            <v>536778</v>
          </cell>
          <cell r="Q538">
            <v>15441936.029999999</v>
          </cell>
          <cell r="R538">
            <v>45371545.540000007</v>
          </cell>
          <cell r="S538">
            <v>0.14342779009506931</v>
          </cell>
          <cell r="T538">
            <v>0.51622814963071673</v>
          </cell>
          <cell r="U538">
            <v>0.34034406027421382</v>
          </cell>
          <cell r="V538">
            <v>1.4163065893812556</v>
          </cell>
          <cell r="W538">
            <v>5.1005310839692695E-2</v>
          </cell>
          <cell r="X538">
            <v>0</v>
          </cell>
          <cell r="Y538">
            <v>1.4673119002209483</v>
          </cell>
          <cell r="Z538">
            <v>2.2255940255631383</v>
          </cell>
          <cell r="AA538">
            <v>0.61835456467001682</v>
          </cell>
          <cell r="AC538">
            <v>4.3112604904541048</v>
          </cell>
        </row>
        <row r="539">
          <cell r="A539" t="str">
            <v>2016</v>
          </cell>
          <cell r="B539" t="str">
            <v>Scotch Plains Township</v>
          </cell>
          <cell r="C539" t="str">
            <v>Union</v>
          </cell>
          <cell r="D539">
            <v>1027443866</v>
          </cell>
          <cell r="E539">
            <v>20191597.890000001</v>
          </cell>
          <cell r="F539">
            <v>0</v>
          </cell>
          <cell r="G539">
            <v>0</v>
          </cell>
          <cell r="H539">
            <v>767532.46</v>
          </cell>
          <cell r="I539">
            <v>20959130.350000001</v>
          </cell>
          <cell r="J539">
            <v>0</v>
          </cell>
          <cell r="K539">
            <v>77702561</v>
          </cell>
          <cell r="L539">
            <v>0</v>
          </cell>
          <cell r="M539">
            <v>77702561</v>
          </cell>
          <cell r="N539">
            <v>16781753.989999998</v>
          </cell>
          <cell r="O539">
            <v>207445.01</v>
          </cell>
          <cell r="P539">
            <v>1687469</v>
          </cell>
          <cell r="Q539">
            <v>18676668</v>
          </cell>
          <cell r="R539">
            <v>117338359.34999999</v>
          </cell>
          <cell r="S539">
            <v>0.17862130053721434</v>
          </cell>
          <cell r="T539">
            <v>0.66220936981253264</v>
          </cell>
          <cell r="U539">
            <v>0.15916932965025304</v>
          </cell>
          <cell r="V539">
            <v>1.6333499615248079</v>
          </cell>
          <cell r="W539">
            <v>0.16423953228409269</v>
          </cell>
          <cell r="X539">
            <v>2.0190398411507961E-2</v>
          </cell>
          <cell r="Y539">
            <v>1.8177798922204085</v>
          </cell>
          <cell r="Z539">
            <v>7.562706204330973</v>
          </cell>
          <cell r="AA539">
            <v>2.0399294836025623</v>
          </cell>
          <cell r="AC539">
            <v>11.420415580153943</v>
          </cell>
        </row>
        <row r="540">
          <cell r="A540" t="str">
            <v>2017</v>
          </cell>
          <cell r="B540" t="str">
            <v>Springfield Township</v>
          </cell>
          <cell r="C540" t="str">
            <v>Union</v>
          </cell>
          <cell r="D540">
            <v>3894575783</v>
          </cell>
          <cell r="E540">
            <v>15940664.629999999</v>
          </cell>
          <cell r="F540">
            <v>0</v>
          </cell>
          <cell r="G540">
            <v>0</v>
          </cell>
          <cell r="H540">
            <v>595376.29</v>
          </cell>
          <cell r="I540">
            <v>16536040.919999998</v>
          </cell>
          <cell r="J540">
            <v>43968078</v>
          </cell>
          <cell r="K540">
            <v>0</v>
          </cell>
          <cell r="L540">
            <v>0</v>
          </cell>
          <cell r="M540">
            <v>43968078</v>
          </cell>
          <cell r="N540">
            <v>29087705.84</v>
          </cell>
          <cell r="O540">
            <v>0</v>
          </cell>
          <cell r="P540">
            <v>1357266.12</v>
          </cell>
          <cell r="Q540">
            <v>30444971.960000001</v>
          </cell>
          <cell r="R540">
            <v>90949090.88000001</v>
          </cell>
          <cell r="S540">
            <v>0.18181645093976773</v>
          </cell>
          <cell r="T540">
            <v>0.48343614625034936</v>
          </cell>
          <cell r="U540">
            <v>0.3347474028098828</v>
          </cell>
          <cell r="V540">
            <v>0.74687738692797179</v>
          </cell>
          <cell r="W540">
            <v>3.4850165862082547E-2</v>
          </cell>
          <cell r="X540">
            <v>0</v>
          </cell>
          <cell r="Y540">
            <v>0.78172755279005446</v>
          </cell>
          <cell r="Z540">
            <v>1.1289567965764757</v>
          </cell>
          <cell r="AA540">
            <v>0.42459158176303996</v>
          </cell>
          <cell r="AC540">
            <v>2.3352759311295705</v>
          </cell>
        </row>
        <row r="541">
          <cell r="A541" t="str">
            <v>2018</v>
          </cell>
          <cell r="B541" t="str">
            <v>Summit City</v>
          </cell>
          <cell r="C541" t="str">
            <v>Union</v>
          </cell>
          <cell r="D541">
            <v>3272503289</v>
          </cell>
          <cell r="E541">
            <v>33985715.740000002</v>
          </cell>
          <cell r="F541">
            <v>0</v>
          </cell>
          <cell r="G541">
            <v>0</v>
          </cell>
          <cell r="H541">
            <v>1294701.97</v>
          </cell>
          <cell r="I541">
            <v>35280417.710000001</v>
          </cell>
          <cell r="J541">
            <v>70449531</v>
          </cell>
          <cell r="K541">
            <v>0</v>
          </cell>
          <cell r="L541">
            <v>3460732</v>
          </cell>
          <cell r="M541">
            <v>73910263</v>
          </cell>
          <cell r="N541">
            <v>29562616.66</v>
          </cell>
          <cell r="O541">
            <v>0</v>
          </cell>
          <cell r="P541">
            <v>2838582</v>
          </cell>
          <cell r="Q541">
            <v>32401198.66</v>
          </cell>
          <cell r="R541">
            <v>141591879.37</v>
          </cell>
          <cell r="S541">
            <v>0.24916978196049774</v>
          </cell>
          <cell r="T541">
            <v>0.52199507011882951</v>
          </cell>
          <cell r="U541">
            <v>0.22883514792067272</v>
          </cell>
          <cell r="V541">
            <v>0.90336400147770801</v>
          </cell>
          <cell r="W541">
            <v>8.6740386466270109E-2</v>
          </cell>
          <cell r="X541">
            <v>0</v>
          </cell>
          <cell r="Y541">
            <v>0.99010438794397793</v>
          </cell>
          <cell r="Z541">
            <v>2.2585237193935788</v>
          </cell>
          <cell r="AA541">
            <v>1.0780865470354002</v>
          </cell>
          <cell r="AC541">
            <v>4.3267146543729575</v>
          </cell>
        </row>
        <row r="542">
          <cell r="A542" t="str">
            <v>2019</v>
          </cell>
          <cell r="B542" t="str">
            <v>Union Township</v>
          </cell>
          <cell r="C542" t="str">
            <v>Union</v>
          </cell>
          <cell r="D542">
            <v>1036239595</v>
          </cell>
          <cell r="E542">
            <v>38353437.079999998</v>
          </cell>
          <cell r="F542">
            <v>0</v>
          </cell>
          <cell r="G542">
            <v>0</v>
          </cell>
          <cell r="H542">
            <v>1459120.58</v>
          </cell>
          <cell r="I542">
            <v>39812557.659999996</v>
          </cell>
          <cell r="J542">
            <v>103477143</v>
          </cell>
          <cell r="K542">
            <v>0</v>
          </cell>
          <cell r="L542">
            <v>0</v>
          </cell>
          <cell r="M542">
            <v>103477143</v>
          </cell>
          <cell r="N542">
            <v>78000361.540000007</v>
          </cell>
          <cell r="O542">
            <v>0</v>
          </cell>
          <cell r="P542">
            <v>3250628</v>
          </cell>
          <cell r="Q542">
            <v>81250989.540000007</v>
          </cell>
          <cell r="R542">
            <v>224540690.20000005</v>
          </cell>
          <cell r="S542">
            <v>0.17730665040950333</v>
          </cell>
          <cell r="T542">
            <v>0.46083915974352863</v>
          </cell>
          <cell r="U542">
            <v>0.36185418984696782</v>
          </cell>
          <cell r="V542">
            <v>7.5272516043936744</v>
          </cell>
          <cell r="W542">
            <v>0.31369463352729732</v>
          </cell>
          <cell r="X542">
            <v>0</v>
          </cell>
          <cell r="Y542">
            <v>7.8409462379209707</v>
          </cell>
          <cell r="Z542">
            <v>9.9858317998358288</v>
          </cell>
          <cell r="AA542">
            <v>3.8420224291854046</v>
          </cell>
          <cell r="AC542">
            <v>21.668800466942209</v>
          </cell>
        </row>
        <row r="543">
          <cell r="A543" t="str">
            <v>2020</v>
          </cell>
          <cell r="B543" t="str">
            <v>Westfield Town</v>
          </cell>
          <cell r="C543" t="str">
            <v>Union</v>
          </cell>
          <cell r="D543">
            <v>8466022235</v>
          </cell>
          <cell r="E543">
            <v>36470642.019999996</v>
          </cell>
          <cell r="F543">
            <v>0</v>
          </cell>
          <cell r="G543">
            <v>0</v>
          </cell>
          <cell r="H543">
            <v>1386554.78</v>
          </cell>
          <cell r="I543">
            <v>37857196.799999997</v>
          </cell>
          <cell r="J543">
            <v>114770871</v>
          </cell>
          <cell r="K543">
            <v>0</v>
          </cell>
          <cell r="L543">
            <v>0</v>
          </cell>
          <cell r="M543">
            <v>114770871</v>
          </cell>
          <cell r="N543">
            <v>31026757.449999999</v>
          </cell>
          <cell r="O543">
            <v>0</v>
          </cell>
          <cell r="P543">
            <v>3057757</v>
          </cell>
          <cell r="Q543">
            <v>34084514.450000003</v>
          </cell>
          <cell r="R543">
            <v>186712582.25</v>
          </cell>
          <cell r="S543">
            <v>0.202756538117559</v>
          </cell>
          <cell r="T543">
            <v>0.61469275191281336</v>
          </cell>
          <cell r="U543">
            <v>0.18255070996962769</v>
          </cell>
          <cell r="V543">
            <v>0.36648565983833609</v>
          </cell>
          <cell r="W543">
            <v>3.6117989241260244E-2</v>
          </cell>
          <cell r="X543">
            <v>0</v>
          </cell>
          <cell r="Y543">
            <v>0.40260364907959639</v>
          </cell>
          <cell r="Z543">
            <v>1.3556646535313523</v>
          </cell>
          <cell r="AA543">
            <v>0.44716628127306113</v>
          </cell>
          <cell r="AC543">
            <v>2.2054345838840099</v>
          </cell>
        </row>
        <row r="544">
          <cell r="A544" t="str">
            <v>2021</v>
          </cell>
          <cell r="B544" t="str">
            <v>Winfield Township</v>
          </cell>
          <cell r="C544" t="str">
            <v>Union</v>
          </cell>
          <cell r="D544">
            <v>16566700</v>
          </cell>
          <cell r="E544">
            <v>65442.52</v>
          </cell>
          <cell r="F544">
            <v>0</v>
          </cell>
          <cell r="G544">
            <v>0</v>
          </cell>
          <cell r="H544">
            <v>2485.7399999999998</v>
          </cell>
          <cell r="I544">
            <v>67928.259999999995</v>
          </cell>
          <cell r="J544">
            <v>1753942</v>
          </cell>
          <cell r="K544">
            <v>0</v>
          </cell>
          <cell r="L544">
            <v>0</v>
          </cell>
          <cell r="M544">
            <v>1753942</v>
          </cell>
          <cell r="N544">
            <v>1828020.2</v>
          </cell>
          <cell r="O544">
            <v>0</v>
          </cell>
          <cell r="P544">
            <v>0</v>
          </cell>
          <cell r="Q544">
            <v>1828020.2</v>
          </cell>
          <cell r="R544">
            <v>3649890.4600000004</v>
          </cell>
          <cell r="S544">
            <v>1.8611040726959238E-2</v>
          </cell>
          <cell r="T544">
            <v>0.48054647645507692</v>
          </cell>
          <cell r="U544">
            <v>0.50084248281796373</v>
          </cell>
          <cell r="V544">
            <v>11.034304961157019</v>
          </cell>
          <cell r="W544">
            <v>0</v>
          </cell>
          <cell r="X544">
            <v>0</v>
          </cell>
          <cell r="Y544">
            <v>11.034304961157019</v>
          </cell>
          <cell r="Z544">
            <v>10.587153748181594</v>
          </cell>
          <cell r="AA544">
            <v>0.41002891342270936</v>
          </cell>
          <cell r="AC544">
            <v>22.031487622761325</v>
          </cell>
        </row>
        <row r="545">
          <cell r="A545" t="str">
            <v>2101</v>
          </cell>
          <cell r="B545" t="str">
            <v>Allamuchy Township</v>
          </cell>
          <cell r="C545" t="str">
            <v>Warren</v>
          </cell>
          <cell r="D545">
            <v>599642300</v>
          </cell>
          <cell r="E545">
            <v>4793253.67</v>
          </cell>
          <cell r="F545">
            <v>379458.88</v>
          </cell>
          <cell r="G545">
            <v>0</v>
          </cell>
          <cell r="H545">
            <v>169053.08</v>
          </cell>
          <cell r="I545">
            <v>5341765.63</v>
          </cell>
          <cell r="J545">
            <v>10509852</v>
          </cell>
          <cell r="K545">
            <v>0</v>
          </cell>
          <cell r="L545">
            <v>0</v>
          </cell>
          <cell r="M545">
            <v>10509852</v>
          </cell>
          <cell r="N545">
            <v>2589144</v>
          </cell>
          <cell r="O545">
            <v>119928</v>
          </cell>
          <cell r="P545">
            <v>0</v>
          </cell>
          <cell r="Q545">
            <v>2709072</v>
          </cell>
          <cell r="R545">
            <v>18560689.630000003</v>
          </cell>
          <cell r="S545">
            <v>0.28779995444598139</v>
          </cell>
          <cell r="T545">
            <v>0.56624253783182288</v>
          </cell>
          <cell r="U545">
            <v>0.14595750772219554</v>
          </cell>
          <cell r="V545">
            <v>0.43178141368612588</v>
          </cell>
          <cell r="W545">
            <v>0</v>
          </cell>
          <cell r="X545">
            <v>1.9999923287599957E-2</v>
          </cell>
          <cell r="Y545">
            <v>0.4517813369737258</v>
          </cell>
          <cell r="Z545">
            <v>1.75268689350301</v>
          </cell>
          <cell r="AA545">
            <v>0.89082535204737889</v>
          </cell>
          <cell r="AC545">
            <v>3.0952935825241155</v>
          </cell>
        </row>
        <row r="546">
          <cell r="A546" t="str">
            <v>2102</v>
          </cell>
          <cell r="B546" t="str">
            <v>Alpha Borough</v>
          </cell>
          <cell r="C546" t="str">
            <v>Warren</v>
          </cell>
          <cell r="D546">
            <v>217952746</v>
          </cell>
          <cell r="E546">
            <v>1390129.42</v>
          </cell>
          <cell r="F546">
            <v>0</v>
          </cell>
          <cell r="G546">
            <v>0</v>
          </cell>
          <cell r="H546">
            <v>49028.42</v>
          </cell>
          <cell r="I546">
            <v>1439157.8399999999</v>
          </cell>
          <cell r="J546">
            <v>4159920</v>
          </cell>
          <cell r="K546">
            <v>0</v>
          </cell>
          <cell r="L546">
            <v>0</v>
          </cell>
          <cell r="M546">
            <v>4159920</v>
          </cell>
          <cell r="N546">
            <v>1763515.32</v>
          </cell>
          <cell r="O546">
            <v>87181.1</v>
          </cell>
          <cell r="P546">
            <v>81075.850000000006</v>
          </cell>
          <cell r="Q546">
            <v>1931772.2700000003</v>
          </cell>
          <cell r="R546">
            <v>7530850.1099999994</v>
          </cell>
          <cell r="S546">
            <v>0.19110164443307451</v>
          </cell>
          <cell r="T546">
            <v>0.55238385298309967</v>
          </cell>
          <cell r="U546">
            <v>0.25651450258382585</v>
          </cell>
          <cell r="V546">
            <v>0.80912736928765283</v>
          </cell>
          <cell r="W546">
            <v>3.719882015159378E-2</v>
          </cell>
          <cell r="X546">
            <v>4.0000000734104084E-2</v>
          </cell>
          <cell r="Y546">
            <v>0.88632619017335079</v>
          </cell>
          <cell r="Z546">
            <v>1.908633901772451</v>
          </cell>
          <cell r="AA546">
            <v>0.6603072759633869</v>
          </cell>
          <cell r="AC546">
            <v>3.4552673679091885</v>
          </cell>
        </row>
        <row r="547">
          <cell r="A547" t="str">
            <v>2103</v>
          </cell>
          <cell r="B547" t="str">
            <v>Belvidere Town</v>
          </cell>
          <cell r="C547" t="str">
            <v>Warren</v>
          </cell>
          <cell r="D547">
            <v>253062250</v>
          </cell>
          <cell r="E547">
            <v>1328608.9099999999</v>
          </cell>
          <cell r="F547">
            <v>105179.59</v>
          </cell>
          <cell r="G547">
            <v>0</v>
          </cell>
          <cell r="H547">
            <v>46858.66</v>
          </cell>
          <cell r="I547">
            <v>1480647.16</v>
          </cell>
          <cell r="J547">
            <v>4097539</v>
          </cell>
          <cell r="K547">
            <v>0</v>
          </cell>
          <cell r="L547">
            <v>0</v>
          </cell>
          <cell r="M547">
            <v>4097539</v>
          </cell>
          <cell r="N547">
            <v>2208885.6800000002</v>
          </cell>
          <cell r="O547">
            <v>0</v>
          </cell>
          <cell r="P547">
            <v>0</v>
          </cell>
          <cell r="Q547">
            <v>2208885.6800000002</v>
          </cell>
          <cell r="R547">
            <v>7787071.8399999999</v>
          </cell>
          <cell r="S547">
            <v>0.19014171057140267</v>
          </cell>
          <cell r="T547">
            <v>0.52619766250930078</v>
          </cell>
          <cell r="U547">
            <v>0.28366062691929655</v>
          </cell>
          <cell r="V547">
            <v>0.87286257827866465</v>
          </cell>
          <cell r="W547">
            <v>0</v>
          </cell>
          <cell r="X547">
            <v>0</v>
          </cell>
          <cell r="Y547">
            <v>0.87286257827866465</v>
          </cell>
          <cell r="Z547">
            <v>1.6191822367816615</v>
          </cell>
          <cell r="AA547">
            <v>0.58509207121963069</v>
          </cell>
          <cell r="AC547">
            <v>3.0771368862799569</v>
          </cell>
        </row>
        <row r="548">
          <cell r="A548" t="str">
            <v>2104</v>
          </cell>
          <cell r="B548" t="str">
            <v>Blairstown Township</v>
          </cell>
          <cell r="C548" t="str">
            <v>Warren</v>
          </cell>
          <cell r="D548">
            <v>706372803</v>
          </cell>
          <cell r="E548">
            <v>4876420.97</v>
          </cell>
          <cell r="F548">
            <v>386076.59</v>
          </cell>
          <cell r="G548">
            <v>0</v>
          </cell>
          <cell r="H548">
            <v>172001.34</v>
          </cell>
          <cell r="I548">
            <v>5434498.8999999994</v>
          </cell>
          <cell r="J548">
            <v>6328961</v>
          </cell>
          <cell r="K548">
            <v>6660280</v>
          </cell>
          <cell r="L548">
            <v>0</v>
          </cell>
          <cell r="M548">
            <v>12989241</v>
          </cell>
          <cell r="N548">
            <v>1759766.47</v>
          </cell>
          <cell r="O548">
            <v>168997.1</v>
          </cell>
          <cell r="P548">
            <v>0</v>
          </cell>
          <cell r="Q548">
            <v>1928763.57</v>
          </cell>
          <cell r="R548">
            <v>20352503.469999999</v>
          </cell>
          <cell r="S548">
            <v>0.26701869418720703</v>
          </cell>
          <cell r="T548">
            <v>0.63821342760837274</v>
          </cell>
          <cell r="U548">
            <v>9.4767878204420231E-2</v>
          </cell>
          <cell r="V548">
            <v>0.24912715531036658</v>
          </cell>
          <cell r="W548">
            <v>0</v>
          </cell>
          <cell r="X548">
            <v>2.3924632896717004E-2</v>
          </cell>
          <cell r="Y548">
            <v>0.27305178820708359</v>
          </cell>
          <cell r="Z548">
            <v>1.838864823905175</v>
          </cell>
          <cell r="AA548">
            <v>0.76935279457524641</v>
          </cell>
          <cell r="AC548">
            <v>2.8812694066875051</v>
          </cell>
        </row>
        <row r="549">
          <cell r="A549" t="str">
            <v>2105</v>
          </cell>
          <cell r="B549" t="str">
            <v>Franklin Township</v>
          </cell>
          <cell r="C549" t="str">
            <v>Warren</v>
          </cell>
          <cell r="D549">
            <v>413228072</v>
          </cell>
          <cell r="E549">
            <v>2801598.73</v>
          </cell>
          <cell r="F549">
            <v>221800.22</v>
          </cell>
          <cell r="G549">
            <v>0</v>
          </cell>
          <cell r="H549">
            <v>98814.42</v>
          </cell>
          <cell r="I549">
            <v>3122213.37</v>
          </cell>
          <cell r="J549">
            <v>4053000</v>
          </cell>
          <cell r="K549">
            <v>4569011</v>
          </cell>
          <cell r="L549">
            <v>0</v>
          </cell>
          <cell r="M549">
            <v>8622011</v>
          </cell>
          <cell r="N549">
            <v>1358483.06</v>
          </cell>
          <cell r="O549">
            <v>10330.700000000001</v>
          </cell>
          <cell r="P549">
            <v>0</v>
          </cell>
          <cell r="Q549">
            <v>1368813.76</v>
          </cell>
          <cell r="R549">
            <v>13113038.130000001</v>
          </cell>
          <cell r="S549">
            <v>0.23809992307251834</v>
          </cell>
          <cell r="T549">
            <v>0.65751436963144094</v>
          </cell>
          <cell r="U549">
            <v>0.10438570729604063</v>
          </cell>
          <cell r="V549">
            <v>0.32874897715080692</v>
          </cell>
          <cell r="W549">
            <v>0</v>
          </cell>
          <cell r="X549">
            <v>2.4999995644051985E-3</v>
          </cell>
          <cell r="Y549">
            <v>0.33124897671521214</v>
          </cell>
          <cell r="Z549">
            <v>2.0865017611872214</v>
          </cell>
          <cell r="AA549">
            <v>0.75556661842663975</v>
          </cell>
          <cell r="AC549">
            <v>3.1733173563290737</v>
          </cell>
        </row>
        <row r="550">
          <cell r="A550" t="str">
            <v>2106</v>
          </cell>
          <cell r="B550" t="str">
            <v>Frelinghuysen Township</v>
          </cell>
          <cell r="C550" t="str">
            <v>Warren</v>
          </cell>
          <cell r="D550">
            <v>289983285</v>
          </cell>
          <cell r="E550">
            <v>1881824.56</v>
          </cell>
          <cell r="F550">
            <v>149437.44</v>
          </cell>
          <cell r="G550">
            <v>0</v>
          </cell>
          <cell r="H550">
            <v>66576.009999999995</v>
          </cell>
          <cell r="I550">
            <v>2097838.0099999998</v>
          </cell>
          <cell r="J550">
            <v>2314460</v>
          </cell>
          <cell r="K550">
            <v>2425635</v>
          </cell>
          <cell r="L550">
            <v>0</v>
          </cell>
          <cell r="M550">
            <v>4740095</v>
          </cell>
          <cell r="N550">
            <v>936717</v>
          </cell>
          <cell r="O550">
            <v>57997</v>
          </cell>
          <cell r="P550">
            <v>0</v>
          </cell>
          <cell r="Q550">
            <v>994714</v>
          </cell>
          <cell r="R550">
            <v>7832647.0099999998</v>
          </cell>
          <cell r="S550">
            <v>0.2678325740099961</v>
          </cell>
          <cell r="T550">
            <v>0.60517153319283823</v>
          </cell>
          <cell r="U550">
            <v>0.12699589279716564</v>
          </cell>
          <cell r="V550">
            <v>0.32302448053169686</v>
          </cell>
          <cell r="W550">
            <v>0</v>
          </cell>
          <cell r="X550">
            <v>2.0000118282679637E-2</v>
          </cell>
          <cell r="Y550">
            <v>0.34302459881437647</v>
          </cell>
          <cell r="Z550">
            <v>1.6346097327644245</v>
          </cell>
          <cell r="AA550">
            <v>0.72343411448697803</v>
          </cell>
          <cell r="AC550">
            <v>2.7010684460657792</v>
          </cell>
        </row>
        <row r="551">
          <cell r="A551" t="str">
            <v>2107</v>
          </cell>
          <cell r="B551" t="str">
            <v>Greenwich Township</v>
          </cell>
          <cell r="C551" t="str">
            <v>Warren</v>
          </cell>
          <cell r="D551">
            <v>592861320</v>
          </cell>
          <cell r="E551">
            <v>4719108.82</v>
          </cell>
          <cell r="F551">
            <v>374023.29</v>
          </cell>
          <cell r="G551">
            <v>0</v>
          </cell>
          <cell r="H551">
            <v>166631.46</v>
          </cell>
          <cell r="I551">
            <v>5259763.57</v>
          </cell>
          <cell r="J551">
            <v>11841810</v>
          </cell>
          <cell r="K551">
            <v>0</v>
          </cell>
          <cell r="L551">
            <v>0</v>
          </cell>
          <cell r="M551">
            <v>11841810</v>
          </cell>
          <cell r="N551">
            <v>4006781.13</v>
          </cell>
          <cell r="O551">
            <v>237145</v>
          </cell>
          <cell r="P551">
            <v>0</v>
          </cell>
          <cell r="Q551">
            <v>4243926.13</v>
          </cell>
          <cell r="R551">
            <v>21345499.699999999</v>
          </cell>
          <cell r="S551">
            <v>0.24641088959842905</v>
          </cell>
          <cell r="T551">
            <v>0.55476846016399417</v>
          </cell>
          <cell r="U551">
            <v>0.19882065023757678</v>
          </cell>
          <cell r="V551">
            <v>0.67583783843412149</v>
          </cell>
          <cell r="W551">
            <v>0</v>
          </cell>
          <cell r="X551">
            <v>4.0000079613896893E-2</v>
          </cell>
          <cell r="Y551">
            <v>0.71583791804801833</v>
          </cell>
          <cell r="Z551">
            <v>1.9973996616949139</v>
          </cell>
          <cell r="AA551">
            <v>0.88718278500611247</v>
          </cell>
          <cell r="AC551">
            <v>3.600420364749044</v>
          </cell>
        </row>
        <row r="552">
          <cell r="A552" t="str">
            <v>2108</v>
          </cell>
          <cell r="B552" t="str">
            <v>Hackettstown Town</v>
          </cell>
          <cell r="C552" t="str">
            <v>Warren</v>
          </cell>
          <cell r="D552">
            <v>1026840500</v>
          </cell>
          <cell r="E552">
            <v>6543340</v>
          </cell>
          <cell r="F552">
            <v>0</v>
          </cell>
          <cell r="G552">
            <v>0</v>
          </cell>
          <cell r="H552">
            <v>230892.6</v>
          </cell>
          <cell r="I552">
            <v>6774232.5999999996</v>
          </cell>
          <cell r="J552">
            <v>20411809</v>
          </cell>
          <cell r="K552">
            <v>0</v>
          </cell>
          <cell r="L552">
            <v>0</v>
          </cell>
          <cell r="M552">
            <v>20411809</v>
          </cell>
          <cell r="N552">
            <v>7076525.3200000003</v>
          </cell>
          <cell r="O552">
            <v>0</v>
          </cell>
          <cell r="P552">
            <v>381582.08000000002</v>
          </cell>
          <cell r="Q552">
            <v>7458107.4000000004</v>
          </cell>
          <cell r="R552">
            <v>34644149</v>
          </cell>
          <cell r="S552">
            <v>0.19553756681972473</v>
          </cell>
          <cell r="T552">
            <v>0.58918488660235235</v>
          </cell>
          <cell r="U552">
            <v>0.21527754657792289</v>
          </cell>
          <cell r="V552">
            <v>0.68915526023759288</v>
          </cell>
          <cell r="W552">
            <v>3.7160793716258758E-2</v>
          </cell>
          <cell r="X552">
            <v>0</v>
          </cell>
          <cell r="Y552">
            <v>0.72631605395385168</v>
          </cell>
          <cell r="Z552">
            <v>1.9878266390934132</v>
          </cell>
          <cell r="AA552">
            <v>0.65971614871053486</v>
          </cell>
          <cell r="AC552">
            <v>3.3738588417578002</v>
          </cell>
        </row>
        <row r="553">
          <cell r="A553" t="str">
            <v>2109</v>
          </cell>
          <cell r="B553" t="str">
            <v>Hardwick Township</v>
          </cell>
          <cell r="C553" t="str">
            <v>Warren</v>
          </cell>
          <cell r="D553">
            <v>156493864</v>
          </cell>
          <cell r="E553">
            <v>1257133.75</v>
          </cell>
          <cell r="F553">
            <v>100055.77</v>
          </cell>
          <cell r="G553">
            <v>0</v>
          </cell>
          <cell r="H553">
            <v>44575.94</v>
          </cell>
          <cell r="I553">
            <v>1401765.46</v>
          </cell>
          <cell r="J553">
            <v>1430954</v>
          </cell>
          <cell r="K553">
            <v>1748377</v>
          </cell>
          <cell r="L553">
            <v>0</v>
          </cell>
          <cell r="M553">
            <v>3179331</v>
          </cell>
          <cell r="N553">
            <v>875023.17</v>
          </cell>
          <cell r="O553">
            <v>31298.77</v>
          </cell>
          <cell r="P553">
            <v>0</v>
          </cell>
          <cell r="Q553">
            <v>906321.94000000006</v>
          </cell>
          <cell r="R553">
            <v>5487418.3999999994</v>
          </cell>
          <cell r="S553">
            <v>0.25545080725027275</v>
          </cell>
          <cell r="T553">
            <v>0.57938556316390966</v>
          </cell>
          <cell r="U553">
            <v>0.16516362958581765</v>
          </cell>
          <cell r="V553">
            <v>0.55914215908171327</v>
          </cell>
          <cell r="W553">
            <v>0</v>
          </cell>
          <cell r="X553">
            <v>1.9999998210792468E-2</v>
          </cell>
          <cell r="Y553">
            <v>0.57914215729250573</v>
          </cell>
          <cell r="Z553">
            <v>2.031601060090126</v>
          </cell>
          <cell r="AA553">
            <v>0.89573189911139262</v>
          </cell>
          <cell r="AC553">
            <v>3.5064751164940242</v>
          </cell>
        </row>
        <row r="554">
          <cell r="A554" t="str">
            <v>2110</v>
          </cell>
          <cell r="B554" t="str">
            <v>Harmony Township</v>
          </cell>
          <cell r="C554" t="str">
            <v>Warren</v>
          </cell>
          <cell r="D554">
            <v>471581406</v>
          </cell>
          <cell r="E554">
            <v>3862655.04</v>
          </cell>
          <cell r="F554">
            <v>305797.34999999998</v>
          </cell>
          <cell r="G554">
            <v>0</v>
          </cell>
          <cell r="H554">
            <v>136236.06</v>
          </cell>
          <cell r="I554">
            <v>4304688.45</v>
          </cell>
          <cell r="J554">
            <v>6380652</v>
          </cell>
          <cell r="K554">
            <v>0</v>
          </cell>
          <cell r="L554">
            <v>0</v>
          </cell>
          <cell r="M554">
            <v>6380652</v>
          </cell>
          <cell r="N554">
            <v>1465347.13</v>
          </cell>
          <cell r="O554">
            <v>0</v>
          </cell>
          <cell r="P554">
            <v>0</v>
          </cell>
          <cell r="Q554">
            <v>1465347.13</v>
          </cell>
          <cell r="R554">
            <v>12150687.579999998</v>
          </cell>
          <cell r="S554">
            <v>0.35427529690463827</v>
          </cell>
          <cell r="T554">
            <v>0.52512682578577174</v>
          </cell>
          <cell r="U554">
            <v>0.12059787730959008</v>
          </cell>
          <cell r="V554">
            <v>0.310730472269723</v>
          </cell>
          <cell r="W554">
            <v>0</v>
          </cell>
          <cell r="X554">
            <v>0</v>
          </cell>
          <cell r="Y554">
            <v>0.310730472269723</v>
          </cell>
          <cell r="Z554">
            <v>1.3530329904483129</v>
          </cell>
          <cell r="AA554">
            <v>0.91281980061783863</v>
          </cell>
          <cell r="AC554">
            <v>2.5765832633358743</v>
          </cell>
        </row>
        <row r="555">
          <cell r="A555" t="str">
            <v>2111</v>
          </cell>
          <cell r="B555" t="str">
            <v>Hope Township</v>
          </cell>
          <cell r="C555" t="str">
            <v>Warren</v>
          </cell>
          <cell r="D555">
            <v>219581544</v>
          </cell>
          <cell r="E555">
            <v>1702512.42</v>
          </cell>
          <cell r="F555">
            <v>134823.07999999999</v>
          </cell>
          <cell r="G555">
            <v>0</v>
          </cell>
          <cell r="H555">
            <v>60065.16</v>
          </cell>
          <cell r="I555">
            <v>1897400.66</v>
          </cell>
          <cell r="J555">
            <v>4205529</v>
          </cell>
          <cell r="K555">
            <v>0</v>
          </cell>
          <cell r="L555">
            <v>0</v>
          </cell>
          <cell r="M555">
            <v>4205529</v>
          </cell>
          <cell r="N555">
            <v>859924</v>
          </cell>
          <cell r="O555">
            <v>49406</v>
          </cell>
          <cell r="P555">
            <v>0</v>
          </cell>
          <cell r="Q555">
            <v>909330</v>
          </cell>
          <cell r="R555">
            <v>7012259.6600000001</v>
          </cell>
          <cell r="S555">
            <v>0.27058334288779029</v>
          </cell>
          <cell r="T555">
            <v>0.59973948540291222</v>
          </cell>
          <cell r="U555">
            <v>0.12967717170929749</v>
          </cell>
          <cell r="V555">
            <v>0.3916194340996163</v>
          </cell>
          <cell r="W555">
            <v>0</v>
          </cell>
          <cell r="X555">
            <v>2.2500069495822471E-2</v>
          </cell>
          <cell r="Y555">
            <v>0.41411950359543881</v>
          </cell>
          <cell r="Z555">
            <v>1.915247030050941</v>
          </cell>
          <cell r="AA555">
            <v>0.86409842349956334</v>
          </cell>
          <cell r="AC555">
            <v>3.193464957145943</v>
          </cell>
        </row>
        <row r="556">
          <cell r="A556" t="str">
            <v>2112</v>
          </cell>
          <cell r="B556" t="str">
            <v>Independence Township</v>
          </cell>
          <cell r="C556" t="str">
            <v>Warren</v>
          </cell>
          <cell r="D556">
            <v>505386300</v>
          </cell>
          <cell r="E556">
            <v>3945165.42</v>
          </cell>
          <cell r="F556">
            <v>312319.81</v>
          </cell>
          <cell r="G556">
            <v>0</v>
          </cell>
          <cell r="H556">
            <v>139141.89000000001</v>
          </cell>
          <cell r="I556">
            <v>4396627.1199999992</v>
          </cell>
          <cell r="J556">
            <v>0</v>
          </cell>
          <cell r="K556">
            <v>10698858</v>
          </cell>
          <cell r="L556">
            <v>0</v>
          </cell>
          <cell r="M556">
            <v>10698858</v>
          </cell>
          <cell r="N556">
            <v>3060147</v>
          </cell>
          <cell r="O556">
            <v>0</v>
          </cell>
          <cell r="P556">
            <v>0</v>
          </cell>
          <cell r="Q556">
            <v>3060147</v>
          </cell>
          <cell r="R556">
            <v>18155632.120000001</v>
          </cell>
          <cell r="S556">
            <v>0.2421632632199423</v>
          </cell>
          <cell r="T556">
            <v>0.58928589923422614</v>
          </cell>
          <cell r="U556">
            <v>0.16855083754583147</v>
          </cell>
          <cell r="V556">
            <v>0.60550652045771725</v>
          </cell>
          <cell r="W556">
            <v>0</v>
          </cell>
          <cell r="X556">
            <v>0</v>
          </cell>
          <cell r="Y556">
            <v>0.60550652045771725</v>
          </cell>
          <cell r="Z556">
            <v>2.1169663681029736</v>
          </cell>
          <cell r="AA556">
            <v>0.8699537601236913</v>
          </cell>
          <cell r="AC556">
            <v>3.5924266486843823</v>
          </cell>
        </row>
        <row r="557">
          <cell r="A557" t="str">
            <v>2113</v>
          </cell>
          <cell r="B557" t="str">
            <v>Knowlton Township</v>
          </cell>
          <cell r="C557" t="str">
            <v>Warren</v>
          </cell>
          <cell r="D557">
            <v>259511964</v>
          </cell>
          <cell r="E557">
            <v>2212288.37</v>
          </cell>
          <cell r="F557">
            <v>175136.25</v>
          </cell>
          <cell r="G557">
            <v>0</v>
          </cell>
          <cell r="H557">
            <v>78025.11</v>
          </cell>
          <cell r="I557">
            <v>2465449.73</v>
          </cell>
          <cell r="J557">
            <v>3455105</v>
          </cell>
          <cell r="K557">
            <v>2992093</v>
          </cell>
          <cell r="L557">
            <v>0</v>
          </cell>
          <cell r="M557">
            <v>6447198</v>
          </cell>
          <cell r="N557">
            <v>1146880.3</v>
          </cell>
          <cell r="O557">
            <v>51902.39</v>
          </cell>
          <cell r="P557">
            <v>0</v>
          </cell>
          <cell r="Q557">
            <v>1198782.69</v>
          </cell>
          <cell r="R557">
            <v>10111430.42</v>
          </cell>
          <cell r="S557">
            <v>0.24382798749457249</v>
          </cell>
          <cell r="T557">
            <v>0.63761483115659912</v>
          </cell>
          <cell r="U557">
            <v>0.11855718134882838</v>
          </cell>
          <cell r="V557">
            <v>0.44193735129683653</v>
          </cell>
          <cell r="W557">
            <v>0</v>
          </cell>
          <cell r="X557">
            <v>1.999999892105167E-2</v>
          </cell>
          <cell r="Y557">
            <v>0.46193735021788823</v>
          </cell>
          <cell r="Z557">
            <v>2.4843548253520984</v>
          </cell>
          <cell r="AA557">
            <v>0.95003316687164374</v>
          </cell>
          <cell r="AC557">
            <v>3.8963253424416302</v>
          </cell>
        </row>
        <row r="558">
          <cell r="A558" t="str">
            <v>2114</v>
          </cell>
          <cell r="B558" t="str">
            <v>Liberty Township</v>
          </cell>
          <cell r="C558" t="str">
            <v>Warren</v>
          </cell>
          <cell r="D558">
            <v>267424136</v>
          </cell>
          <cell r="E558">
            <v>1945311.95</v>
          </cell>
          <cell r="F558">
            <v>154001.01</v>
          </cell>
          <cell r="G558">
            <v>0</v>
          </cell>
          <cell r="H558">
            <v>68609.13</v>
          </cell>
          <cell r="I558">
            <v>2167922.09</v>
          </cell>
          <cell r="J558">
            <v>0</v>
          </cell>
          <cell r="K558">
            <v>5603330</v>
          </cell>
          <cell r="L558">
            <v>0</v>
          </cell>
          <cell r="M558">
            <v>5603330</v>
          </cell>
          <cell r="N558">
            <v>978123.74</v>
          </cell>
          <cell r="O558">
            <v>53485</v>
          </cell>
          <cell r="P558">
            <v>0</v>
          </cell>
          <cell r="Q558">
            <v>1031608.74</v>
          </cell>
          <cell r="R558">
            <v>8802860.8300000001</v>
          </cell>
          <cell r="S558">
            <v>0.24627472044221785</v>
          </cell>
          <cell r="T558">
            <v>0.63653511150647146</v>
          </cell>
          <cell r="U558">
            <v>0.11719016805131065</v>
          </cell>
          <cell r="V558">
            <v>0.36575746476376386</v>
          </cell>
          <cell r="W558">
            <v>0</v>
          </cell>
          <cell r="X558">
            <v>2.0000064616456311E-2</v>
          </cell>
          <cell r="Y558">
            <v>0.38575752938022018</v>
          </cell>
          <cell r="Z558">
            <v>2.0952970378111271</v>
          </cell>
          <cell r="AA558">
            <v>0.81066807298201382</v>
          </cell>
          <cell r="AC558">
            <v>3.2917226401733615</v>
          </cell>
        </row>
        <row r="559">
          <cell r="A559" t="str">
            <v>2115</v>
          </cell>
          <cell r="B559" t="str">
            <v>Lopatcong Township</v>
          </cell>
          <cell r="C559" t="str">
            <v>Warren</v>
          </cell>
          <cell r="D559">
            <v>1015731392</v>
          </cell>
          <cell r="E559">
            <v>5998191.0299999993</v>
          </cell>
          <cell r="F559">
            <v>493148.95</v>
          </cell>
          <cell r="G559">
            <v>0</v>
          </cell>
          <cell r="H559">
            <v>219703.24</v>
          </cell>
          <cell r="I559">
            <v>6711043.2199999997</v>
          </cell>
          <cell r="J559">
            <v>16108060</v>
          </cell>
          <cell r="K559">
            <v>0</v>
          </cell>
          <cell r="L559">
            <v>0</v>
          </cell>
          <cell r="M559">
            <v>16108060</v>
          </cell>
          <cell r="N559">
            <v>5915586.3700000001</v>
          </cell>
          <cell r="O559">
            <v>304446.17</v>
          </cell>
          <cell r="P559">
            <v>0</v>
          </cell>
          <cell r="Q559">
            <v>6220032.54</v>
          </cell>
          <cell r="R559">
            <v>29039135.759999998</v>
          </cell>
          <cell r="S559">
            <v>0.23110340732812498</v>
          </cell>
          <cell r="T559">
            <v>0.55470176981603125</v>
          </cell>
          <cell r="U559">
            <v>0.21419482285584385</v>
          </cell>
          <cell r="V559">
            <v>0.58239672580681645</v>
          </cell>
          <cell r="W559">
            <v>0</v>
          </cell>
          <cell r="X559">
            <v>2.9973098439001478E-2</v>
          </cell>
          <cell r="Y559">
            <v>0.61236982424581798</v>
          </cell>
          <cell r="Z559">
            <v>1.5858582423334218</v>
          </cell>
          <cell r="AA559">
            <v>0.66071042727012619</v>
          </cell>
          <cell r="AC559">
            <v>2.8589384938493656</v>
          </cell>
        </row>
        <row r="560">
          <cell r="A560" t="str">
            <v>2116</v>
          </cell>
          <cell r="B560" t="str">
            <v>Mansfield Township</v>
          </cell>
          <cell r="C560" t="str">
            <v>Warren</v>
          </cell>
          <cell r="D560">
            <v>702743250</v>
          </cell>
          <cell r="E560">
            <v>5051705.41</v>
          </cell>
          <cell r="F560">
            <v>411284.05</v>
          </cell>
          <cell r="G560">
            <v>0</v>
          </cell>
          <cell r="H560">
            <v>183231.54</v>
          </cell>
          <cell r="I560">
            <v>5646221</v>
          </cell>
          <cell r="J560">
            <v>6506463</v>
          </cell>
          <cell r="K560">
            <v>7905542</v>
          </cell>
          <cell r="L560">
            <v>0</v>
          </cell>
          <cell r="M560">
            <v>14412005</v>
          </cell>
          <cell r="N560">
            <v>4756800.28</v>
          </cell>
          <cell r="O560">
            <v>140548.65</v>
          </cell>
          <cell r="P560">
            <v>0</v>
          </cell>
          <cell r="Q560">
            <v>4897348.9300000006</v>
          </cell>
          <cell r="R560">
            <v>24955574.93</v>
          </cell>
          <cell r="S560">
            <v>0.22625088846229999</v>
          </cell>
          <cell r="T560">
            <v>0.5775064305440949</v>
          </cell>
          <cell r="U560">
            <v>0.19624268099360517</v>
          </cell>
          <cell r="V560">
            <v>0.67689021274839711</v>
          </cell>
          <cell r="W560">
            <v>0</v>
          </cell>
          <cell r="X560">
            <v>1.9999999999999997E-2</v>
          </cell>
          <cell r="Y560">
            <v>0.69689021274839724</v>
          </cell>
          <cell r="Z560">
            <v>2.0508208367707552</v>
          </cell>
          <cell r="AA560">
            <v>0.80345431990986749</v>
          </cell>
          <cell r="AC560">
            <v>3.5511653694290199</v>
          </cell>
        </row>
        <row r="561">
          <cell r="A561" t="str">
            <v>2117</v>
          </cell>
          <cell r="B561" t="str">
            <v>Oxford Township</v>
          </cell>
          <cell r="C561" t="str">
            <v>Warren</v>
          </cell>
          <cell r="D561">
            <v>157849400</v>
          </cell>
          <cell r="E561">
            <v>1289630.82</v>
          </cell>
          <cell r="F561">
            <v>102093.88</v>
          </cell>
          <cell r="G561">
            <v>0</v>
          </cell>
          <cell r="H561">
            <v>45483.94</v>
          </cell>
          <cell r="I561">
            <v>1437208.6400000001</v>
          </cell>
          <cell r="J561">
            <v>4585714</v>
          </cell>
          <cell r="K561">
            <v>0</v>
          </cell>
          <cell r="L561">
            <v>0</v>
          </cell>
          <cell r="M561">
            <v>4585714</v>
          </cell>
          <cell r="N561">
            <v>1020463</v>
          </cell>
          <cell r="O561">
            <v>0</v>
          </cell>
          <cell r="P561">
            <v>0</v>
          </cell>
          <cell r="Q561">
            <v>1020463</v>
          </cell>
          <cell r="R561">
            <v>7043385.6400000006</v>
          </cell>
          <cell r="S561">
            <v>0.20405082349005102</v>
          </cell>
          <cell r="T561">
            <v>0.65106672194084203</v>
          </cell>
          <cell r="U561">
            <v>0.14488245456910689</v>
          </cell>
          <cell r="V561">
            <v>0.64647885896303692</v>
          </cell>
          <cell r="W561">
            <v>0</v>
          </cell>
          <cell r="X561">
            <v>0</v>
          </cell>
          <cell r="Y561">
            <v>0.64647885896303692</v>
          </cell>
          <cell r="Z561">
            <v>2.9051196900336649</v>
          </cell>
          <cell r="AA561">
            <v>0.91049357172089362</v>
          </cell>
          <cell r="AC561">
            <v>4.4620921207175961</v>
          </cell>
        </row>
        <row r="562">
          <cell r="A562" t="str">
            <v>2119</v>
          </cell>
          <cell r="B562" t="str">
            <v>Phillipsburg Town</v>
          </cell>
          <cell r="C562" t="str">
            <v>Warren</v>
          </cell>
          <cell r="D562">
            <v>712924978</v>
          </cell>
          <cell r="E562">
            <v>5168688.2200000007</v>
          </cell>
          <cell r="F562">
            <v>0</v>
          </cell>
          <cell r="G562">
            <v>0</v>
          </cell>
          <cell r="H562">
            <v>183371.47</v>
          </cell>
          <cell r="I562">
            <v>5352059.6900000004</v>
          </cell>
          <cell r="J562">
            <v>13103078</v>
          </cell>
          <cell r="K562">
            <v>0</v>
          </cell>
          <cell r="L562">
            <v>0</v>
          </cell>
          <cell r="M562">
            <v>13103078</v>
          </cell>
          <cell r="N562">
            <v>11014958.82</v>
          </cell>
          <cell r="O562">
            <v>142585</v>
          </cell>
          <cell r="P562">
            <v>300522.21000000002</v>
          </cell>
          <cell r="Q562">
            <v>11458066.030000001</v>
          </cell>
          <cell r="R562">
            <v>29913203.719999999</v>
          </cell>
          <cell r="S562">
            <v>0.17891964164378715</v>
          </cell>
          <cell r="T562">
            <v>0.43803659824103924</v>
          </cell>
          <cell r="U562">
            <v>0.38304376011517371</v>
          </cell>
          <cell r="V562">
            <v>1.545037578975105</v>
          </cell>
          <cell r="W562">
            <v>4.2153412949994862E-2</v>
          </cell>
          <cell r="X562">
            <v>2.0000000617175738E-2</v>
          </cell>
          <cell r="Y562">
            <v>1.6071909925422758</v>
          </cell>
          <cell r="Z562">
            <v>1.83793223752079</v>
          </cell>
          <cell r="AA562">
            <v>0.75071849846169936</v>
          </cell>
          <cell r="AC562">
            <v>4.1958417285247647</v>
          </cell>
        </row>
        <row r="563">
          <cell r="A563" t="str">
            <v>2120</v>
          </cell>
          <cell r="B563" t="str">
            <v>Pohatcong Township</v>
          </cell>
          <cell r="C563" t="str">
            <v>Warren</v>
          </cell>
          <cell r="D563">
            <v>345167090</v>
          </cell>
          <cell r="E563">
            <v>2563239.63</v>
          </cell>
          <cell r="F563">
            <v>202919.38</v>
          </cell>
          <cell r="G563">
            <v>0</v>
          </cell>
          <cell r="H563">
            <v>90402.8</v>
          </cell>
          <cell r="I563">
            <v>2856561.8099999996</v>
          </cell>
          <cell r="J563">
            <v>6573953</v>
          </cell>
          <cell r="K563">
            <v>0</v>
          </cell>
          <cell r="L563">
            <v>0</v>
          </cell>
          <cell r="M563">
            <v>6573953</v>
          </cell>
          <cell r="N563">
            <v>5230271.1500000004</v>
          </cell>
          <cell r="O563">
            <v>172583.55</v>
          </cell>
          <cell r="P563">
            <v>0</v>
          </cell>
          <cell r="Q563">
            <v>5402854.7000000002</v>
          </cell>
          <cell r="R563">
            <v>14833369.510000002</v>
          </cell>
          <cell r="S563">
            <v>0.19257673100331196</v>
          </cell>
          <cell r="T563">
            <v>0.44318676181889299</v>
          </cell>
          <cell r="U563">
            <v>0.36423650717779493</v>
          </cell>
          <cell r="V563">
            <v>1.5152867412707278</v>
          </cell>
          <cell r="W563">
            <v>0</v>
          </cell>
          <cell r="X563">
            <v>5.0000001448573791E-2</v>
          </cell>
          <cell r="Y563">
            <v>1.5652867427193013</v>
          </cell>
          <cell r="Z563">
            <v>1.9045712034713391</v>
          </cell>
          <cell r="AA563">
            <v>0.8275881139189718</v>
          </cell>
          <cell r="AC563">
            <v>4.2974460601096132</v>
          </cell>
        </row>
        <row r="564">
          <cell r="A564" t="str">
            <v>2121</v>
          </cell>
          <cell r="B564" t="str">
            <v>Washington Borough</v>
          </cell>
          <cell r="C564" t="str">
            <v>Warren</v>
          </cell>
          <cell r="D564">
            <v>368547272</v>
          </cell>
          <cell r="E564">
            <v>3172054.83</v>
          </cell>
          <cell r="F564">
            <v>0</v>
          </cell>
          <cell r="G564">
            <v>0</v>
          </cell>
          <cell r="H564">
            <v>111948.08</v>
          </cell>
          <cell r="I564">
            <v>3284002.91</v>
          </cell>
          <cell r="J564">
            <v>5428025</v>
          </cell>
          <cell r="K564">
            <v>5040148</v>
          </cell>
          <cell r="L564">
            <v>0</v>
          </cell>
          <cell r="M564">
            <v>10468173</v>
          </cell>
          <cell r="N564">
            <v>5103709</v>
          </cell>
          <cell r="O564">
            <v>0</v>
          </cell>
          <cell r="P564">
            <v>185065.09</v>
          </cell>
          <cell r="Q564">
            <v>5288774.09</v>
          </cell>
          <cell r="R564">
            <v>19040950</v>
          </cell>
          <cell r="S564">
            <v>0.17247053902247525</v>
          </cell>
          <cell r="T564">
            <v>0.54977157127139142</v>
          </cell>
          <cell r="U564">
            <v>0.27775788970613335</v>
          </cell>
          <cell r="V564">
            <v>1.3848180105373293</v>
          </cell>
          <cell r="W564">
            <v>5.0214749656320883E-2</v>
          </cell>
          <cell r="X564">
            <v>0</v>
          </cell>
          <cell r="Y564">
            <v>1.4350327601936501</v>
          </cell>
          <cell r="Z564">
            <v>2.8403881388653991</v>
          </cell>
          <cell r="AA564">
            <v>0.89106694296735967</v>
          </cell>
          <cell r="AC564">
            <v>5.1664878420264095</v>
          </cell>
        </row>
        <row r="565">
          <cell r="A565" t="str">
            <v>2122</v>
          </cell>
          <cell r="B565" t="str">
            <v>Washington Township</v>
          </cell>
          <cell r="C565" t="str">
            <v>Warren</v>
          </cell>
          <cell r="D565">
            <v>685925256</v>
          </cell>
          <cell r="E565">
            <v>5146720</v>
          </cell>
          <cell r="F565">
            <v>407625.14</v>
          </cell>
          <cell r="G565">
            <v>0</v>
          </cell>
          <cell r="H565">
            <v>181601.45</v>
          </cell>
          <cell r="I565">
            <v>5735946.5899999999</v>
          </cell>
          <cell r="J565">
            <v>7009948</v>
          </cell>
          <cell r="K565">
            <v>8848530</v>
          </cell>
          <cell r="L565">
            <v>0</v>
          </cell>
          <cell r="M565">
            <v>15858478</v>
          </cell>
          <cell r="N565">
            <v>5336359.17</v>
          </cell>
          <cell r="O565">
            <v>137185.04999999999</v>
          </cell>
          <cell r="P565">
            <v>0</v>
          </cell>
          <cell r="Q565">
            <v>5473544.2199999997</v>
          </cell>
          <cell r="R565">
            <v>27067968.809999999</v>
          </cell>
          <cell r="S565">
            <v>0.21190901431366027</v>
          </cell>
          <cell r="T565">
            <v>0.58587617383914081</v>
          </cell>
          <cell r="U565">
            <v>0.20221481184719897</v>
          </cell>
          <cell r="V565">
            <v>0.77797968850413635</v>
          </cell>
          <cell r="W565">
            <v>0</v>
          </cell>
          <cell r="X565">
            <v>1.9999999825053825E-2</v>
          </cell>
          <cell r="Y565">
            <v>0.7979796883291902</v>
          </cell>
          <cell r="Z565">
            <v>2.3119833919630453</v>
          </cell>
          <cell r="AA565">
            <v>0.83623493082167544</v>
          </cell>
          <cell r="AC565">
            <v>3.9461980111139106</v>
          </cell>
        </row>
        <row r="566">
          <cell r="A566" t="str">
            <v>2123</v>
          </cell>
          <cell r="B566" t="str">
            <v>White Township</v>
          </cell>
          <cell r="C566" t="str">
            <v>Warren</v>
          </cell>
          <cell r="D566">
            <v>553732108</v>
          </cell>
          <cell r="E566">
            <v>3850418.0300000003</v>
          </cell>
          <cell r="F566">
            <v>304819.32</v>
          </cell>
          <cell r="G566">
            <v>0</v>
          </cell>
          <cell r="H566">
            <v>135800.20000000001</v>
          </cell>
          <cell r="I566">
            <v>4291037.55</v>
          </cell>
          <cell r="J566">
            <v>8019174</v>
          </cell>
          <cell r="K566">
            <v>0</v>
          </cell>
          <cell r="L566">
            <v>0</v>
          </cell>
          <cell r="M566">
            <v>8019174</v>
          </cell>
          <cell r="N566">
            <v>869300.82</v>
          </cell>
          <cell r="O566">
            <v>110746.42</v>
          </cell>
          <cell r="P566">
            <v>0</v>
          </cell>
          <cell r="Q566">
            <v>980047.24</v>
          </cell>
          <cell r="R566">
            <v>13290258.789999999</v>
          </cell>
          <cell r="S566">
            <v>0.32287087992814023</v>
          </cell>
          <cell r="T566">
            <v>0.60338734758377122</v>
          </cell>
          <cell r="U566">
            <v>7.3741772488088622E-2</v>
          </cell>
          <cell r="V566">
            <v>0.1569894191506771</v>
          </cell>
          <cell r="W566">
            <v>0</v>
          </cell>
          <cell r="X566">
            <v>1.9999999711051611E-2</v>
          </cell>
          <cell r="Y566">
            <v>0.1769894188617287</v>
          </cell>
          <cell r="Z566">
            <v>1.448204625331208</v>
          </cell>
          <cell r="AA566">
            <v>0.7749302393712737</v>
          </cell>
          <cell r="AC566">
            <v>2.4001242835642103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831F-3A15-46C6-8EE1-7BAD4DC1B6C1}">
  <sheetPr codeName="Sheet2">
    <tabColor rgb="FF9FE6FF"/>
  </sheetPr>
  <dimension ref="A1:BC574"/>
  <sheetViews>
    <sheetView tabSelected="1" zoomScale="90" zoomScaleNormal="90" zoomScaleSheetLayoutView="80" workbookViewId="0">
      <selection activeCell="H2" sqref="H2"/>
    </sheetView>
  </sheetViews>
  <sheetFormatPr defaultRowHeight="14.4" x14ac:dyDescent="0.3"/>
  <cols>
    <col min="1" max="1" width="34.44140625" customWidth="1"/>
    <col min="2" max="2" width="13.6640625" customWidth="1"/>
    <col min="3" max="3" width="11.44140625" customWidth="1"/>
    <col min="4" max="4" width="13" customWidth="1"/>
    <col min="5" max="7" width="13.6640625" customWidth="1"/>
    <col min="8" max="8" width="15" customWidth="1"/>
    <col min="9" max="9" width="15.6640625" customWidth="1"/>
    <col min="10" max="10" width="13.88671875" customWidth="1"/>
    <col min="11" max="11" width="13.33203125" customWidth="1"/>
    <col min="12" max="12" width="13.77734375" customWidth="1"/>
    <col min="13" max="18" width="13.33203125" customWidth="1"/>
    <col min="19" max="26" width="15.109375" customWidth="1"/>
    <col min="38" max="39" width="9.109375" style="70"/>
    <col min="40" max="40" width="40.88671875" style="70" customWidth="1"/>
    <col min="41" max="45" width="9.109375" style="70"/>
    <col min="46" max="46" width="18.109375" style="70" customWidth="1"/>
    <col min="47" max="55" width="9.109375" style="70"/>
  </cols>
  <sheetData>
    <row r="1" spans="1:55" ht="50.25" customHeight="1" x14ac:dyDescent="0.3">
      <c r="A1" s="87" t="s">
        <v>3108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55" ht="25.8" x14ac:dyDescent="0.5">
      <c r="A2" s="27" t="str">
        <f>VLOOKUP(B4,$AM$6:$AN$565,2,FALSE)</f>
        <v>Trenton city, Mercer County</v>
      </c>
      <c r="H2" s="28" t="str">
        <f>VLOOKUP(B4,'Summary By Town'!$A$4:$E$567,5,FALSE)</f>
        <v>Central</v>
      </c>
      <c r="I2" s="28" t="str">
        <f>VLOOKUP(B4,'Summary By Town'!$A$4:$E$567,3,FALSE)</f>
        <v>Mercer</v>
      </c>
      <c r="K2" s="28" t="str">
        <f>VLOOKUP($B4,'Summary By Town'!$A$4:$AT$567,K$3,FALSE)</f>
        <v>1103</v>
      </c>
      <c r="L2" s="28" t="str">
        <f>VLOOKUP($B4,'Summary By Town'!$A$4:$AT$567,L$3,FALSE)</f>
        <v>1102</v>
      </c>
      <c r="M2" s="28" t="str">
        <f>VLOOKUP($B4,'Summary By Town'!$A$4:$AT$567,M$3,FALSE)</f>
        <v>1107</v>
      </c>
      <c r="N2" s="28" t="str">
        <f>VLOOKUP($B4,'Summary By Town'!$A$4:$AT$567,N$3,FALSE)</f>
        <v>--</v>
      </c>
      <c r="O2" s="28" t="str">
        <f>VLOOKUP($B4,'Summary By Town'!$A$4:$AT$567,O$3,FALSE)</f>
        <v>--</v>
      </c>
      <c r="P2" s="28" t="str">
        <f>VLOOKUP($B4,'Summary By Town'!$A$4:$AT$567,P$3,FALSE)</f>
        <v>--</v>
      </c>
      <c r="Q2" s="28" t="str">
        <f>VLOOKUP($B4,'Summary By Town'!$A$4:$AT$567,Q$3,FALSE)</f>
        <v>--</v>
      </c>
      <c r="R2" s="28" t="str">
        <f>VLOOKUP($B4,'Summary By Town'!$A$4:$AT$567,R$3,FALSE)</f>
        <v>--</v>
      </c>
      <c r="S2" s="28" t="str">
        <f>VLOOKUP($B4,'Summary By Town'!$A$4:$AT$567,S$3,FALSE)</f>
        <v>--</v>
      </c>
      <c r="T2" s="28" t="str">
        <f>VLOOKUP($B4,'Summary By Town'!$A$4:$AT$567,T$3,FALSE)</f>
        <v>--</v>
      </c>
      <c r="U2" s="28" t="str">
        <f>VLOOKUP($B4,'Summary By Town'!$A$4:$AT$567,U$3,FALSE)</f>
        <v>--</v>
      </c>
      <c r="V2" s="28" t="str">
        <f>VLOOKUP($B4,'Summary By Town'!$A$4:$AT$567,V$3,FALSE)</f>
        <v>--</v>
      </c>
      <c r="W2" s="28" t="str">
        <f>VLOOKUP($B4,'Summary By Town'!$A$4:$AT$567,W$3,FALSE)</f>
        <v>--</v>
      </c>
      <c r="X2" s="28" t="str">
        <f>VLOOKUP($B4,'Summary By Town'!$A$4:$AT$567,X$3,FALSE)</f>
        <v>--</v>
      </c>
      <c r="Y2" s="28" t="str">
        <f>VLOOKUP($B4,'Summary By Town'!$A$4:$AT$567,Y$3,FALSE)</f>
        <v>--</v>
      </c>
      <c r="Z2" s="28" t="str">
        <f>VLOOKUP($B4,'Summary By Town'!$A$4:$AT$567,Z$3,FALSE)</f>
        <v>--</v>
      </c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</row>
    <row r="3" spans="1:55" x14ac:dyDescent="0.3">
      <c r="A3" s="1" t="s">
        <v>2436</v>
      </c>
      <c r="K3" s="28">
        <v>31</v>
      </c>
      <c r="L3" s="28">
        <f>K3+1</f>
        <v>32</v>
      </c>
      <c r="M3" s="28">
        <f t="shared" ref="M3:Z3" si="0">L3+1</f>
        <v>33</v>
      </c>
      <c r="N3" s="28">
        <f t="shared" si="0"/>
        <v>34</v>
      </c>
      <c r="O3" s="28">
        <f t="shared" si="0"/>
        <v>35</v>
      </c>
      <c r="P3" s="28">
        <f t="shared" si="0"/>
        <v>36</v>
      </c>
      <c r="Q3" s="28">
        <f t="shared" si="0"/>
        <v>37</v>
      </c>
      <c r="R3" s="28">
        <f t="shared" si="0"/>
        <v>38</v>
      </c>
      <c r="S3" s="28">
        <f t="shared" si="0"/>
        <v>39</v>
      </c>
      <c r="T3" s="28">
        <f t="shared" si="0"/>
        <v>40</v>
      </c>
      <c r="U3" s="28">
        <f t="shared" si="0"/>
        <v>41</v>
      </c>
      <c r="V3" s="28">
        <f t="shared" si="0"/>
        <v>42</v>
      </c>
      <c r="W3" s="28">
        <f t="shared" si="0"/>
        <v>43</v>
      </c>
      <c r="X3" s="28">
        <f t="shared" si="0"/>
        <v>44</v>
      </c>
      <c r="Y3" s="28">
        <f t="shared" si="0"/>
        <v>45</v>
      </c>
      <c r="Z3" s="28">
        <f t="shared" si="0"/>
        <v>46</v>
      </c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</row>
    <row r="4" spans="1:55" x14ac:dyDescent="0.3">
      <c r="A4" s="77">
        <v>495</v>
      </c>
      <c r="B4" t="str">
        <f>VLOOKUP(A4,$AL$6:$AM$565,2,FALSE)</f>
        <v>1111</v>
      </c>
      <c r="C4" s="66" t="str">
        <f>VLOOKUP($A$4,$AL$6:$AP$569,5,FALSE)</f>
        <v>Central City</v>
      </c>
      <c r="D4" s="28" t="str">
        <f>VLOOKUP(A4,$AL$6:$AQ$569,6,FALSE)</f>
        <v>Central Jersey</v>
      </c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</row>
    <row r="5" spans="1:55" ht="15" thickBot="1" x14ac:dyDescent="0.35"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</row>
    <row r="6" spans="1:55" s="20" customFormat="1" ht="21" customHeight="1" x14ac:dyDescent="0.3">
      <c r="A6" s="98" t="str">
        <f>A2</f>
        <v>Trenton city, Mercer County</v>
      </c>
      <c r="B6" s="99"/>
      <c r="C6" s="99"/>
      <c r="D6" s="99"/>
      <c r="E6" s="100"/>
      <c r="F6" s="95" t="s">
        <v>2992</v>
      </c>
      <c r="G6" s="96"/>
      <c r="H6" s="96"/>
      <c r="I6" s="96"/>
      <c r="J6" s="97"/>
      <c r="K6" s="74" t="s">
        <v>2439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6"/>
      <c r="AL6" s="105">
        <v>1</v>
      </c>
      <c r="AM6" s="105" t="s">
        <v>533</v>
      </c>
      <c r="AN6" s="105" t="s">
        <v>2102</v>
      </c>
      <c r="AO6" s="105" t="s">
        <v>1107</v>
      </c>
      <c r="AP6" s="105" t="s">
        <v>1815</v>
      </c>
      <c r="AQ6" s="105" t="s">
        <v>3106</v>
      </c>
      <c r="AR6" s="105"/>
      <c r="AS6" s="105" t="s">
        <v>533</v>
      </c>
      <c r="AT6" s="105" t="s">
        <v>2517</v>
      </c>
      <c r="AU6" s="105" t="s">
        <v>1107</v>
      </c>
      <c r="AV6" s="105"/>
      <c r="AW6" s="105"/>
      <c r="AX6" s="106" t="s">
        <v>2438</v>
      </c>
      <c r="AY6" s="107" t="str">
        <f>$H$7</f>
        <v>Central Jersey Average</v>
      </c>
      <c r="AZ6" s="107" t="s">
        <v>2437</v>
      </c>
      <c r="BA6" s="108" t="s">
        <v>2990</v>
      </c>
      <c r="BB6" s="107" t="str">
        <f>$G$7</f>
        <v>Central City Average</v>
      </c>
      <c r="BC6" s="109" t="str">
        <f>VLOOKUP($B$4,$AS$6:$AT$569,2,FALSE)</f>
        <v>Trenton</v>
      </c>
    </row>
    <row r="7" spans="1:55" s="20" customFormat="1" ht="30" customHeight="1" x14ac:dyDescent="0.3">
      <c r="A7" s="55"/>
      <c r="B7" s="51" t="s">
        <v>2991</v>
      </c>
      <c r="C7" s="51" t="s">
        <v>1872</v>
      </c>
      <c r="D7" s="51" t="s">
        <v>42</v>
      </c>
      <c r="E7" s="53" t="s">
        <v>1827</v>
      </c>
      <c r="F7" s="52" t="s">
        <v>2990</v>
      </c>
      <c r="G7" s="65" t="str">
        <f>VLOOKUP(A4,$AL$6:$AP$569,5,FALSE)&amp;" Average"</f>
        <v>Central City Average</v>
      </c>
      <c r="H7" s="51" t="str">
        <f>D4&amp;" Average"</f>
        <v>Central Jersey Average</v>
      </c>
      <c r="I7" s="51" t="s">
        <v>2437</v>
      </c>
      <c r="J7" s="53" t="s">
        <v>2438</v>
      </c>
      <c r="K7" s="52" t="str">
        <f>IFERROR(VLOOKUP(K$2,$AS$6:$AT$569,2,FALSE),"--")</f>
        <v>Hamilton Twp</v>
      </c>
      <c r="L7" s="51" t="str">
        <f>IFERROR(VLOOKUP(L$2,$AS$6:$AT$569,2,FALSE),"--")</f>
        <v>Ewing Twp</v>
      </c>
      <c r="M7" s="51" t="str">
        <f>IFERROR(VLOOKUP(M$2,$AS$6:$AT$569,2,FALSE),"--")</f>
        <v>Lawrence Twp</v>
      </c>
      <c r="N7" s="51" t="str">
        <f>IFERROR(VLOOKUP(N$2,$AS$6:$AT$569,2,FALSE),"--")</f>
        <v>--</v>
      </c>
      <c r="O7" s="51" t="str">
        <f>IFERROR(VLOOKUP(O$2,$AS$6:$AT$569,2,FALSE),"--")</f>
        <v>--</v>
      </c>
      <c r="P7" s="51" t="str">
        <f>IFERROR(VLOOKUP(P$2,$AS$6:$AT$569,2,FALSE),"--")</f>
        <v>--</v>
      </c>
      <c r="Q7" s="51" t="str">
        <f>IFERROR(VLOOKUP(Q$2,$AS$6:$AT$569,2,FALSE),"--")</f>
        <v>--</v>
      </c>
      <c r="R7" s="51" t="str">
        <f>IFERROR(VLOOKUP(R$2,$AS$6:$AT$569,2,FALSE),"--")</f>
        <v>--</v>
      </c>
      <c r="S7" s="51" t="str">
        <f>IFERROR(VLOOKUP(S$2,$AS$6:$AT$569,2,FALSE),"--")</f>
        <v>--</v>
      </c>
      <c r="T7" s="51" t="str">
        <f>IFERROR(VLOOKUP(T$2,$AS$6:$AT$569,2,FALSE),"--")</f>
        <v>--</v>
      </c>
      <c r="U7" s="51" t="str">
        <f>IFERROR(VLOOKUP(U$2,$AS$6:$AT$569,2,FALSE),"--")</f>
        <v>--</v>
      </c>
      <c r="V7" s="51" t="str">
        <f>IFERROR(VLOOKUP(V$2,$AS$6:$AT$569,2,FALSE),"--")</f>
        <v>--</v>
      </c>
      <c r="W7" s="51" t="str">
        <f>IFERROR(VLOOKUP(W$2,$AS$6:$AT$569,2,FALSE),"--")</f>
        <v>--</v>
      </c>
      <c r="X7" s="51" t="str">
        <f>IFERROR(VLOOKUP(X$2,$AS$6:$AT$569,2,FALSE),"--")</f>
        <v>--</v>
      </c>
      <c r="Y7" s="51" t="str">
        <f>IFERROR(VLOOKUP(Y$2,$AS$6:$AT$569,2,FALSE),"--")</f>
        <v>--</v>
      </c>
      <c r="Z7" s="53" t="str">
        <f>IFERROR(VLOOKUP(Z$2,$AS$6:$AT$569,2,FALSE),"--")</f>
        <v>--</v>
      </c>
      <c r="AA7"/>
      <c r="AB7"/>
      <c r="AC7"/>
      <c r="AD7"/>
      <c r="AE7"/>
      <c r="AF7"/>
      <c r="AG7"/>
      <c r="AH7"/>
      <c r="AI7"/>
      <c r="AJ7"/>
      <c r="AL7" s="105">
        <f>AL6+1</f>
        <v>2</v>
      </c>
      <c r="AM7" s="105" t="s">
        <v>920</v>
      </c>
      <c r="AN7" s="105" t="s">
        <v>2111</v>
      </c>
      <c r="AO7" s="105" t="s">
        <v>921</v>
      </c>
      <c r="AP7" s="110" t="s">
        <v>1815</v>
      </c>
      <c r="AQ7" s="110" t="s">
        <v>3105</v>
      </c>
      <c r="AR7" s="105"/>
      <c r="AS7" s="105" t="s">
        <v>920</v>
      </c>
      <c r="AT7" s="105" t="s">
        <v>2458</v>
      </c>
      <c r="AU7" s="105" t="s">
        <v>921</v>
      </c>
      <c r="AV7" s="105"/>
      <c r="AW7" s="111" t="s">
        <v>2993</v>
      </c>
      <c r="AX7" s="112">
        <f>J8</f>
        <v>10.3</v>
      </c>
      <c r="AY7" s="112">
        <f>H8</f>
        <v>6.6901408450704229</v>
      </c>
      <c r="AZ7" s="112">
        <f>I8</f>
        <v>14.222222222222221</v>
      </c>
      <c r="BA7" s="112">
        <f>F8</f>
        <v>5.666666666666667</v>
      </c>
      <c r="BB7" s="112">
        <f>G8</f>
        <v>135.19999999999999</v>
      </c>
      <c r="BC7" s="113">
        <f>E8</f>
        <v>80</v>
      </c>
    </row>
    <row r="8" spans="1:55" s="20" customFormat="1" ht="30" customHeight="1" x14ac:dyDescent="0.3">
      <c r="A8" s="56" t="s">
        <v>2993</v>
      </c>
      <c r="B8" s="29">
        <f>VLOOKUP($B$4,'Summary By Town'!$A$4:$AC$567,7,FALSE)</f>
        <v>73</v>
      </c>
      <c r="C8" s="29">
        <f>VLOOKUP($B$4,'Summary By Town'!$A$4:$AC$567,11,FALSE)</f>
        <v>6</v>
      </c>
      <c r="D8" s="29">
        <f>VLOOKUP($B$4,'Summary By Town'!$A$4:$AC$567,15,FALSE)</f>
        <v>1</v>
      </c>
      <c r="E8" s="57">
        <f>SUM(B8:D8)</f>
        <v>80</v>
      </c>
      <c r="F8" s="39">
        <f t="shared" ref="F8:F14" si="1">IFERROR(AVERAGEIF(K8:Z8,"&gt;0",K8:Z8),"--")</f>
        <v>5.666666666666667</v>
      </c>
      <c r="G8" s="40">
        <f>VLOOKUP($C$4,'Summary By Town'!$F$571:$V$576,14,FALSE)</f>
        <v>135.19999999999999</v>
      </c>
      <c r="H8" s="40">
        <f>VLOOKUP(H$2,'Summary By Town'!$F$578:$AC$580,14,FALSE)</f>
        <v>6.6901408450704229</v>
      </c>
      <c r="I8" s="40">
        <f>IFERROR(AVERAGEIFS('Summary By Town'!$S$4:$S$567,'Summary By Town'!$S$4:$S$567,"&gt;0",'Summary By Town'!$C$4:$C$567,'PILOT Viewer'!$I$2),"--")</f>
        <v>14.222222222222221</v>
      </c>
      <c r="J8" s="41">
        <f>'Summary By Town'!S569</f>
        <v>10.3</v>
      </c>
      <c r="K8" s="30">
        <f>IFERROR(VLOOKUP(K$2,'Summary By Town'!$A$4:$AC$567,19,FALSE),"--")</f>
        <v>6</v>
      </c>
      <c r="L8" s="29">
        <f>IFERROR(VLOOKUP(L$2,'Summary By Town'!$A$4:$AC$567,19,FALSE),"--")</f>
        <v>6</v>
      </c>
      <c r="M8" s="29">
        <f>IFERROR(VLOOKUP(M$2,'Summary By Town'!$A$4:$AC$567,19,FALSE),"--")</f>
        <v>5</v>
      </c>
      <c r="N8" s="29" t="str">
        <f>IFERROR(VLOOKUP(N$2,'Summary By Town'!$A$4:$AC$567,19,FALSE),"--")</f>
        <v>--</v>
      </c>
      <c r="O8" s="29" t="str">
        <f>IFERROR(VLOOKUP(O$2,'Summary By Town'!$A$4:$AC$567,19,FALSE),"--")</f>
        <v>--</v>
      </c>
      <c r="P8" s="29" t="str">
        <f>IFERROR(VLOOKUP(P$2,'Summary By Town'!$A$4:$AC$567,19,FALSE),"--")</f>
        <v>--</v>
      </c>
      <c r="Q8" s="29" t="str">
        <f>IFERROR(VLOOKUP(Q$2,'Summary By Town'!$A$4:$AC$567,19,FALSE),"--")</f>
        <v>--</v>
      </c>
      <c r="R8" s="29" t="str">
        <f>IFERROR(VLOOKUP(R$2,'Summary By Town'!$A$4:$AC$567,19,FALSE),"--")</f>
        <v>--</v>
      </c>
      <c r="S8" s="29" t="str">
        <f>IFERROR(VLOOKUP(S$2,'Summary By Town'!$A$4:$AC$567,19,FALSE),"--")</f>
        <v>--</v>
      </c>
      <c r="T8" s="29" t="str">
        <f>IFERROR(VLOOKUP(T$2,'Summary By Town'!$A$4:$AC$567,19,FALSE),"--")</f>
        <v>--</v>
      </c>
      <c r="U8" s="29" t="str">
        <f>IFERROR(VLOOKUP(U$2,'Summary By Town'!$A$4:$AC$567,19,FALSE),"--")</f>
        <v>--</v>
      </c>
      <c r="V8" s="29" t="str">
        <f>IFERROR(VLOOKUP(V$2,'Summary By Town'!$A$4:$AC$567,19,FALSE),"--")</f>
        <v>--</v>
      </c>
      <c r="W8" s="29" t="str">
        <f>IFERROR(VLOOKUP(W$2,'Summary By Town'!$A$4:$AC$567,19,FALSE),"--")</f>
        <v>--</v>
      </c>
      <c r="X8" s="29" t="str">
        <f>IFERROR(VLOOKUP(X$2,'Summary By Town'!$A$4:$AC$567,19,FALSE),"--")</f>
        <v>--</v>
      </c>
      <c r="Y8" s="29" t="str">
        <f>IFERROR(VLOOKUP(Y$2,'Summary By Town'!$A$4:$AC$567,19,FALSE),"--")</f>
        <v>--</v>
      </c>
      <c r="Z8" s="34" t="str">
        <f>IFERROR(VLOOKUP(Z$2,'Summary By Town'!$A$4:$AC$567,19,FALSE),"--")</f>
        <v>--</v>
      </c>
      <c r="AL8" s="105">
        <f t="shared" ref="AL8:AL71" si="2">AL7+1</f>
        <v>3</v>
      </c>
      <c r="AM8" s="105" t="s">
        <v>1070</v>
      </c>
      <c r="AN8" s="105" t="s">
        <v>2023</v>
      </c>
      <c r="AO8" s="105" t="s">
        <v>1071</v>
      </c>
      <c r="AP8" s="110" t="s">
        <v>1818</v>
      </c>
      <c r="AQ8" s="110" t="s">
        <v>3106</v>
      </c>
      <c r="AR8" s="105"/>
      <c r="AS8" s="105" t="s">
        <v>1070</v>
      </c>
      <c r="AT8" s="105" t="s">
        <v>2518</v>
      </c>
      <c r="AU8" s="105" t="s">
        <v>1071</v>
      </c>
      <c r="AV8" s="105"/>
      <c r="AW8" s="105"/>
      <c r="AX8" s="106" t="s">
        <v>2438</v>
      </c>
      <c r="AY8" s="107" t="str">
        <f>$H$7</f>
        <v>Central Jersey Average</v>
      </c>
      <c r="AZ8" s="107" t="s">
        <v>2437</v>
      </c>
      <c r="BA8" s="108" t="s">
        <v>2990</v>
      </c>
      <c r="BB8" s="107" t="str">
        <f>$G$7</f>
        <v>Central City Average</v>
      </c>
      <c r="BC8" s="109" t="str">
        <f>VLOOKUP($B$4,$AS$6:$AT$569,2,FALSE)</f>
        <v>Trenton</v>
      </c>
    </row>
    <row r="9" spans="1:55" s="20" customFormat="1" ht="30" customHeight="1" x14ac:dyDescent="0.3">
      <c r="A9" s="58" t="s">
        <v>3</v>
      </c>
      <c r="B9" s="29">
        <f>VLOOKUP($B$4,'Summary By Town'!$A$4:$AC$567,8,FALSE)</f>
        <v>0</v>
      </c>
      <c r="C9" s="29">
        <f>VLOOKUP($B$4,'Summary By Town'!$A$4:$AC$567,12,FALSE)</f>
        <v>0</v>
      </c>
      <c r="D9" s="29">
        <f>VLOOKUP($B$4,'Summary By Town'!$A$4:$AC$567,16,FALSE)</f>
        <v>0</v>
      </c>
      <c r="E9" s="57">
        <f>SUM(B9:D9)</f>
        <v>0</v>
      </c>
      <c r="F9" s="67">
        <f t="shared" si="1"/>
        <v>910390.68666666665</v>
      </c>
      <c r="G9" s="42">
        <f>VLOOKUP($C$4,'Summary By Town'!$F$571:$V$576,15,FALSE)</f>
        <v>10574161.539124994</v>
      </c>
      <c r="H9" s="42">
        <f>VLOOKUP(H$2,'Summary By Town'!$F$578:$AC$580,15,FALSE)</f>
        <v>1316770.9912890627</v>
      </c>
      <c r="I9" s="42">
        <f>IFERROR(AVERAGEIFS('Summary By Town'!$T$4:$T$567,'Summary By Town'!$S$4:$S$567,"&gt;0",'Summary By Town'!$C$4:$C$567,'PILOT Viewer'!$I$2),"--")</f>
        <v>736710.82333333336</v>
      </c>
      <c r="J9" s="43">
        <f>'Summary By Town'!T569</f>
        <v>1762751.9654483462</v>
      </c>
      <c r="K9" s="30">
        <f>IFERROR(VLOOKUP(K$2,'Summary By Town'!$A$4:$AC$567,20,FALSE),"--")</f>
        <v>1844707.2</v>
      </c>
      <c r="L9" s="29">
        <f>IFERROR(VLOOKUP(L$2,'Summary By Town'!$A$4:$AC$567,20,FALSE),"--")</f>
        <v>388500</v>
      </c>
      <c r="M9" s="29">
        <f>IFERROR(VLOOKUP(M$2,'Summary By Town'!$A$4:$AC$567,20,FALSE),"--")</f>
        <v>497964.86000000004</v>
      </c>
      <c r="N9" s="29" t="str">
        <f>IFERROR(VLOOKUP(N$2,'Summary By Town'!$A$4:$AC$567,20,FALSE),"--")</f>
        <v>--</v>
      </c>
      <c r="O9" s="29" t="str">
        <f>IFERROR(VLOOKUP(O$2,'Summary By Town'!$A$4:$AC$567,20,FALSE),"--")</f>
        <v>--</v>
      </c>
      <c r="P9" s="29" t="str">
        <f>IFERROR(VLOOKUP(P$2,'Summary By Town'!$A$4:$AC$567,20,FALSE),"--")</f>
        <v>--</v>
      </c>
      <c r="Q9" s="29" t="str">
        <f>IFERROR(VLOOKUP(Q$2,'Summary By Town'!$A$4:$AC$567,20,FALSE),"--")</f>
        <v>--</v>
      </c>
      <c r="R9" s="29" t="str">
        <f>IFERROR(VLOOKUP(R$2,'Summary By Town'!$A$4:$AC$567,20,FALSE),"--")</f>
        <v>--</v>
      </c>
      <c r="S9" s="29" t="str">
        <f>IFERROR(VLOOKUP(S$2,'Summary By Town'!$A$4:$AC$567,20,FALSE),"--")</f>
        <v>--</v>
      </c>
      <c r="T9" s="29" t="str">
        <f>IFERROR(VLOOKUP(T$2,'Summary By Town'!$A$4:$AC$567,20,FALSE),"--")</f>
        <v>--</v>
      </c>
      <c r="U9" s="29" t="str">
        <f>IFERROR(VLOOKUP(U$2,'Summary By Town'!$A$4:$AC$567,20,FALSE),"--")</f>
        <v>--</v>
      </c>
      <c r="V9" s="29" t="str">
        <f>IFERROR(VLOOKUP(V$2,'Summary By Town'!$A$4:$AC$567,20,FALSE),"--")</f>
        <v>--</v>
      </c>
      <c r="W9" s="29" t="str">
        <f>IFERROR(VLOOKUP(W$2,'Summary By Town'!$A$4:$AC$567,20,FALSE),"--")</f>
        <v>--</v>
      </c>
      <c r="X9" s="29" t="str">
        <f>IFERROR(VLOOKUP(X$2,'Summary By Town'!$A$4:$AC$567,20,FALSE),"--")</f>
        <v>--</v>
      </c>
      <c r="Y9" s="29" t="str">
        <f>IFERROR(VLOOKUP(Y$2,'Summary By Town'!$A$4:$AC$567,20,FALSE),"--")</f>
        <v>--</v>
      </c>
      <c r="Z9" s="34" t="str">
        <f>IFERROR(VLOOKUP(Z$2,'Summary By Town'!$A$4:$AC$567,20,FALSE),"--")</f>
        <v>--</v>
      </c>
      <c r="AL9" s="105">
        <f t="shared" si="2"/>
        <v>4</v>
      </c>
      <c r="AM9" s="105" t="s">
        <v>1252</v>
      </c>
      <c r="AN9" s="105" t="s">
        <v>2109</v>
      </c>
      <c r="AO9" s="105" t="s">
        <v>1253</v>
      </c>
      <c r="AP9" s="110" t="s">
        <v>1818</v>
      </c>
      <c r="AQ9" s="105" t="s">
        <v>3107</v>
      </c>
      <c r="AR9" s="105"/>
      <c r="AS9" s="105" t="s">
        <v>1252</v>
      </c>
      <c r="AT9" s="105" t="s">
        <v>2519</v>
      </c>
      <c r="AU9" s="105" t="s">
        <v>1253</v>
      </c>
      <c r="AV9" s="105"/>
      <c r="AW9" s="114" t="s">
        <v>2996</v>
      </c>
      <c r="AX9" s="115">
        <f>J12</f>
        <v>3.1818293392063379E-2</v>
      </c>
      <c r="AY9" s="115">
        <f>H12</f>
        <v>2.5210267635660689E-2</v>
      </c>
      <c r="AZ9" s="115">
        <f>I12</f>
        <v>1.9853461813122801E-2</v>
      </c>
      <c r="BA9" s="115">
        <f>F12</f>
        <v>7.3770812350495473E-3</v>
      </c>
      <c r="BB9" s="115">
        <f>G12</f>
        <v>5.0707978505777664E-2</v>
      </c>
      <c r="BC9" s="115">
        <f>E12</f>
        <v>3.702639145773242E-2</v>
      </c>
    </row>
    <row r="10" spans="1:55" s="20" customFormat="1" ht="30" customHeight="1" x14ac:dyDescent="0.3">
      <c r="A10" s="58" t="s">
        <v>2440</v>
      </c>
      <c r="B10" s="29">
        <f>VLOOKUP($B$4,'Summary By Town'!$A$4:$AC$567,9,FALSE)</f>
        <v>156916200</v>
      </c>
      <c r="C10" s="29">
        <f>VLOOKUP($B$4,'Summary By Town'!$A$4:$AC$567,13,FALSE)</f>
        <v>26973900</v>
      </c>
      <c r="D10" s="29">
        <f>VLOOKUP($B$4,'Summary By Town'!$A$4:$AC$567,17,FALSE)</f>
        <v>1851400</v>
      </c>
      <c r="E10" s="57">
        <f>SUM(B10:D10)</f>
        <v>185741500</v>
      </c>
      <c r="F10" s="67">
        <f t="shared" si="1"/>
        <v>49203866.666666664</v>
      </c>
      <c r="G10" s="42">
        <f>VLOOKUP($C$4,'Summary By Town'!$F$571:$V$576,16,FALSE)</f>
        <v>705578356.70000005</v>
      </c>
      <c r="H10" s="42">
        <f>VLOOKUP(H$2,'Summary By Town'!$F$578:$AC$580,16,FALSE)</f>
        <v>85829487.157464787</v>
      </c>
      <c r="I10" s="42">
        <f>IFERROR(AVERAGEIFS('Summary By Town'!$U$4:$U$567,'Summary By Town'!$S$4:$S$567,"&gt;0",'Summary By Town'!$C$4:$C$567,'PILOT Viewer'!$I$2),"--")</f>
        <v>104819322.22222222</v>
      </c>
      <c r="J10" s="43">
        <f>'Summary By Town'!U569</f>
        <v>117934961.16448635</v>
      </c>
      <c r="K10" s="30">
        <f>IFERROR(VLOOKUP(K$2,'Summary By Town'!$A$4:$AC$567,21,FALSE),"--")</f>
        <v>64260800</v>
      </c>
      <c r="L10" s="29">
        <f>IFERROR(VLOOKUP(L$2,'Summary By Town'!$A$4:$AC$567,21,FALSE),"--")</f>
        <v>34513800</v>
      </c>
      <c r="M10" s="29">
        <f>IFERROR(VLOOKUP(M$2,'Summary By Town'!$A$4:$AC$567,21,FALSE),"--")</f>
        <v>48837000</v>
      </c>
      <c r="N10" s="29" t="str">
        <f>IFERROR(VLOOKUP(N$2,'Summary By Town'!$A$4:$AC$567,21,FALSE),"--")</f>
        <v>--</v>
      </c>
      <c r="O10" s="29" t="str">
        <f>IFERROR(VLOOKUP(O$2,'Summary By Town'!$A$4:$AC$567,21,FALSE),"--")</f>
        <v>--</v>
      </c>
      <c r="P10" s="29" t="str">
        <f>IFERROR(VLOOKUP(P$2,'Summary By Town'!$A$4:$AC$567,21,FALSE),"--")</f>
        <v>--</v>
      </c>
      <c r="Q10" s="29" t="str">
        <f>IFERROR(VLOOKUP(Q$2,'Summary By Town'!$A$4:$AC$567,21,FALSE),"--")</f>
        <v>--</v>
      </c>
      <c r="R10" s="29" t="str">
        <f>IFERROR(VLOOKUP(R$2,'Summary By Town'!$A$4:$AC$567,21,FALSE),"--")</f>
        <v>--</v>
      </c>
      <c r="S10" s="29" t="str">
        <f>IFERROR(VLOOKUP(S$2,'Summary By Town'!$A$4:$AC$567,21,FALSE),"--")</f>
        <v>--</v>
      </c>
      <c r="T10" s="29" t="str">
        <f>IFERROR(VLOOKUP(T$2,'Summary By Town'!$A$4:$AC$567,21,FALSE),"--")</f>
        <v>--</v>
      </c>
      <c r="U10" s="29" t="str">
        <f>IFERROR(VLOOKUP(U$2,'Summary By Town'!$A$4:$AC$567,21,FALSE),"--")</f>
        <v>--</v>
      </c>
      <c r="V10" s="29" t="str">
        <f>IFERROR(VLOOKUP(V$2,'Summary By Town'!$A$4:$AC$567,21,FALSE),"--")</f>
        <v>--</v>
      </c>
      <c r="W10" s="29" t="str">
        <f>IFERROR(VLOOKUP(W$2,'Summary By Town'!$A$4:$AC$567,21,FALSE),"--")</f>
        <v>--</v>
      </c>
      <c r="X10" s="29" t="str">
        <f>IFERROR(VLOOKUP(X$2,'Summary By Town'!$A$4:$AC$567,21,FALSE),"--")</f>
        <v>--</v>
      </c>
      <c r="Y10" s="29" t="str">
        <f>IFERROR(VLOOKUP(Y$2,'Summary By Town'!$A$4:$AC$567,21,FALSE),"--")</f>
        <v>--</v>
      </c>
      <c r="Z10" s="34" t="str">
        <f>IFERROR(VLOOKUP(Z$2,'Summary By Town'!$A$4:$AC$567,21,FALSE),"--")</f>
        <v>--</v>
      </c>
      <c r="AL10" s="105">
        <f t="shared" si="2"/>
        <v>5</v>
      </c>
      <c r="AM10" s="105" t="s">
        <v>43</v>
      </c>
      <c r="AN10" s="105" t="s">
        <v>1958</v>
      </c>
      <c r="AO10" s="105" t="s">
        <v>936</v>
      </c>
      <c r="AP10" s="110" t="s">
        <v>1815</v>
      </c>
      <c r="AQ10" s="105" t="s">
        <v>3107</v>
      </c>
      <c r="AR10" s="105"/>
      <c r="AS10" s="105" t="s">
        <v>43</v>
      </c>
      <c r="AT10" s="105" t="s">
        <v>2740</v>
      </c>
      <c r="AU10" s="105" t="s">
        <v>936</v>
      </c>
      <c r="AV10" s="105"/>
      <c r="AW10" s="105"/>
      <c r="AX10" s="105"/>
      <c r="AY10" s="105"/>
      <c r="AZ10" s="105"/>
      <c r="BA10" s="105"/>
      <c r="BB10" s="105"/>
      <c r="BC10" s="105"/>
    </row>
    <row r="11" spans="1:55" s="20" customFormat="1" ht="30" customHeight="1" x14ac:dyDescent="0.3">
      <c r="A11" s="58" t="s">
        <v>3924</v>
      </c>
      <c r="B11" s="29">
        <f>VLOOKUP($B$4,'Summary By Town'!$A$4:$AC$567,10,FALSE)</f>
        <v>8734787.2797135729</v>
      </c>
      <c r="C11" s="29">
        <f>VLOOKUP($B$4,'Summary By Town'!$A$4:$AC$567,14,FALSE)</f>
        <v>1501510.2239556271</v>
      </c>
      <c r="D11" s="29">
        <f>VLOOKUP($B$4,'Summary By Town'!$A$4:$AC$567,18,FALSE)</f>
        <v>103058.73561596387</v>
      </c>
      <c r="E11" s="57">
        <f>SUM(B11:D11)</f>
        <v>10339356.239285164</v>
      </c>
      <c r="F11" s="67">
        <f t="shared" si="1"/>
        <v>1626939.3202260083</v>
      </c>
      <c r="G11" s="42">
        <f>VLOOKUP($C$4,'Summary By Town'!$F$571:$V$576,17,FALSE)</f>
        <v>18965713.015963323</v>
      </c>
      <c r="H11" s="42">
        <f>VLOOKUP(H$2,'Summary By Town'!$F$578:$AC$580,17,FALSE)</f>
        <v>2546389.2722849748</v>
      </c>
      <c r="I11" s="42">
        <f>IFERROR(AVERAGEIFS('Summary By Town'!$V$4:$V$567,'Summary By Town'!$S$4:$S$567,"&gt;0",'Summary By Town'!$C$4:$C$567,'PILOT Viewer'!$I$2),"--")</f>
        <v>3613669.1215941967</v>
      </c>
      <c r="J11" s="43">
        <f>'Summary By Town'!V569</f>
        <v>3475282.9563593371</v>
      </c>
      <c r="K11" s="30">
        <f>IFERROR(VLOOKUP(K$2,'Summary By Town'!$A$4:$AC$567,22,FALSE),"--")</f>
        <v>2122381.0047699548</v>
      </c>
      <c r="L11" s="29">
        <f>IFERROR(VLOOKUP(L$2,'Summary By Town'!$A$4:$AC$567,22,FALSE),"--")</f>
        <v>1275867.3864034358</v>
      </c>
      <c r="M11" s="29">
        <f>IFERROR(VLOOKUP(M$2,'Summary By Town'!$A$4:$AC$567,22,FALSE),"--")</f>
        <v>1482569.5695046345</v>
      </c>
      <c r="N11" s="29" t="str">
        <f>IFERROR(VLOOKUP(N$2,'Summary By Town'!$A$4:$AC$567,22,FALSE),"--")</f>
        <v>--</v>
      </c>
      <c r="O11" s="29" t="str">
        <f>IFERROR(VLOOKUP(O$2,'Summary By Town'!$A$4:$AC$567,22,FALSE),"--")</f>
        <v>--</v>
      </c>
      <c r="P11" s="29" t="str">
        <f>IFERROR(VLOOKUP(P$2,'Summary By Town'!$A$4:$AC$567,22,FALSE),"--")</f>
        <v>--</v>
      </c>
      <c r="Q11" s="29" t="str">
        <f>IFERROR(VLOOKUP(Q$2,'Summary By Town'!$A$4:$AC$567,22,FALSE),"--")</f>
        <v>--</v>
      </c>
      <c r="R11" s="29" t="str">
        <f>IFERROR(VLOOKUP(R$2,'Summary By Town'!$A$4:$AC$567,22,FALSE),"--")</f>
        <v>--</v>
      </c>
      <c r="S11" s="29" t="str">
        <f>IFERROR(VLOOKUP(S$2,'Summary By Town'!$A$4:$AC$567,22,FALSE),"--")</f>
        <v>--</v>
      </c>
      <c r="T11" s="29" t="str">
        <f>IFERROR(VLOOKUP(T$2,'Summary By Town'!$A$4:$AC$567,22,FALSE),"--")</f>
        <v>--</v>
      </c>
      <c r="U11" s="29" t="str">
        <f>IFERROR(VLOOKUP(U$2,'Summary By Town'!$A$4:$AC$567,22,FALSE),"--")</f>
        <v>--</v>
      </c>
      <c r="V11" s="29" t="str">
        <f>IFERROR(VLOOKUP(V$2,'Summary By Town'!$A$4:$AC$567,22,FALSE),"--")</f>
        <v>--</v>
      </c>
      <c r="W11" s="29" t="str">
        <f>IFERROR(VLOOKUP(W$2,'Summary By Town'!$A$4:$AC$567,22,FALSE),"--")</f>
        <v>--</v>
      </c>
      <c r="X11" s="29" t="str">
        <f>IFERROR(VLOOKUP(X$2,'Summary By Town'!$A$4:$AC$567,22,FALSE),"--")</f>
        <v>--</v>
      </c>
      <c r="Y11" s="29" t="str">
        <f>IFERROR(VLOOKUP(Y$2,'Summary By Town'!$A$4:$AC$567,22,FALSE),"--")</f>
        <v>--</v>
      </c>
      <c r="Z11" s="34" t="str">
        <f>IFERROR(VLOOKUP(Z$2,'Summary By Town'!$A$4:$AC$567,22,FALSE),"--")</f>
        <v>--</v>
      </c>
      <c r="AL11" s="105">
        <f t="shared" si="2"/>
        <v>6</v>
      </c>
      <c r="AM11" s="105" t="s">
        <v>1106</v>
      </c>
      <c r="AN11" s="105" t="s">
        <v>2089</v>
      </c>
      <c r="AO11" s="105" t="s">
        <v>1107</v>
      </c>
      <c r="AP11" s="110" t="s">
        <v>1815</v>
      </c>
      <c r="AQ11" s="110" t="s">
        <v>3106</v>
      </c>
      <c r="AR11" s="105"/>
      <c r="AS11" s="105" t="s">
        <v>1106</v>
      </c>
      <c r="AT11" s="105" t="s">
        <v>2741</v>
      </c>
      <c r="AU11" s="105" t="s">
        <v>1107</v>
      </c>
      <c r="AV11" s="105"/>
      <c r="AW11" s="105"/>
      <c r="AX11" s="106" t="s">
        <v>2438</v>
      </c>
      <c r="AY11" s="107" t="str">
        <f>$H$7</f>
        <v>Central Jersey Average</v>
      </c>
      <c r="AZ11" s="107" t="s">
        <v>2437</v>
      </c>
      <c r="BA11" s="108" t="s">
        <v>2990</v>
      </c>
      <c r="BB11" s="107" t="str">
        <f>$G$7</f>
        <v>Central City Average</v>
      </c>
      <c r="BC11" s="109" t="str">
        <f>VLOOKUP($B$4,$AS$6:$AT$569,2,FALSE)</f>
        <v>Trenton</v>
      </c>
    </row>
    <row r="12" spans="1:55" s="20" customFormat="1" ht="30" customHeight="1" x14ac:dyDescent="0.3">
      <c r="A12" s="58" t="s">
        <v>2996</v>
      </c>
      <c r="B12" s="32">
        <f>B10/VLOOKUP($B$4,'Summary By Town'!$A$4:$AC$567,23,FALSE)</f>
        <v>3.1280250494691991E-2</v>
      </c>
      <c r="C12" s="32">
        <f>C10/VLOOKUP($B$4,'Summary By Town'!$A$4:$AC$567,23,FALSE)</f>
        <v>5.3770761006114868E-3</v>
      </c>
      <c r="D12" s="32">
        <f>D10/VLOOKUP($B$4,'Summary By Town'!$A$4:$AC$567,23,FALSE)</f>
        <v>3.6906486242894456E-4</v>
      </c>
      <c r="E12" s="33">
        <f>E10/VLOOKUP($B$4,'Summary By Town'!$A$4:$AC$567,23,FALSE)</f>
        <v>3.702639145773242E-2</v>
      </c>
      <c r="F12" s="68">
        <f t="shared" si="1"/>
        <v>7.3770812350495473E-3</v>
      </c>
      <c r="G12" s="44">
        <f>VLOOKUP($C$4,'Summary By Town'!$F$571:$AC$576,22,FALSE)</f>
        <v>5.0707978505777664E-2</v>
      </c>
      <c r="H12" s="44">
        <f>VLOOKUP(H$2,'Summary By Town'!$F$578:$AC$580,22,FALSE)</f>
        <v>2.5210267635660689E-2</v>
      </c>
      <c r="I12" s="44">
        <f>IFERROR(AVERAGEIFS('Summary By Town'!$AA$4:$AA$567,'Summary By Town'!$S$4:$S$567,"&gt;0",'Summary By Town'!$C$4:$C$567,'PILOT Viewer'!$I$2),"--")</f>
        <v>1.9853461813122801E-2</v>
      </c>
      <c r="J12" s="45">
        <f>'Summary By Town'!AA569</f>
        <v>3.1818293392063379E-2</v>
      </c>
      <c r="K12" s="49">
        <f>IFERROR(K10/VLOOKUP(K2,'Summary By Town'!$A$4:$AC$567,23,FALSE),"--")</f>
        <v>6.5094538003143444E-3</v>
      </c>
      <c r="L12" s="50">
        <f>IFERROR(L10/VLOOKUP(L2,'Summary By Town'!$A$4:$AC$567,23,FALSE),"--")</f>
        <v>6.7227711092581917E-3</v>
      </c>
      <c r="M12" s="50">
        <f>IFERROR(M10/VLOOKUP(M2,'Summary By Town'!$A$4:$AC$567,23,FALSE),"--")</f>
        <v>8.8990187955761066E-3</v>
      </c>
      <c r="N12" s="50" t="str">
        <f>IFERROR(N10/VLOOKUP(N2,'Summary By Town'!$A$4:$AC$567,23,FALSE),"--")</f>
        <v>--</v>
      </c>
      <c r="O12" s="50" t="str">
        <f>IFERROR(O10/VLOOKUP(O2,'Summary By Town'!$A$4:$AC$567,23,FALSE),"--")</f>
        <v>--</v>
      </c>
      <c r="P12" s="31" t="str">
        <f>IFERROR(P10/VLOOKUP(P2,'Summary By Town'!$A$4:$AC$567,23,FALSE),"--")</f>
        <v>--</v>
      </c>
      <c r="Q12" s="31" t="str">
        <f>IFERROR(Q10/VLOOKUP(Q2,'Summary By Town'!$A$4:$AC$567,23,FALSE),"--")</f>
        <v>--</v>
      </c>
      <c r="R12" s="31" t="str">
        <f>IFERROR(R10/VLOOKUP(R2,'Summary By Town'!$A$4:$AC$567,23,FALSE),"--")</f>
        <v>--</v>
      </c>
      <c r="S12" s="31" t="str">
        <f>IFERROR(S10/VLOOKUP(S2,'Summary By Town'!$A$4:$AC$567,23,FALSE),"--")</f>
        <v>--</v>
      </c>
      <c r="T12" s="31" t="str">
        <f>IFERROR(T10/VLOOKUP(T2,'Summary By Town'!$A$4:$AC$567,23,FALSE),"--")</f>
        <v>--</v>
      </c>
      <c r="U12" s="31" t="str">
        <f>IFERROR(U10/VLOOKUP(U2,'Summary By Town'!$A$4:$AC$567,23,FALSE),"--")</f>
        <v>--</v>
      </c>
      <c r="V12" s="31" t="str">
        <f>IFERROR(V10/VLOOKUP(V2,'Summary By Town'!$A$4:$AC$567,23,FALSE),"--")</f>
        <v>--</v>
      </c>
      <c r="W12" s="31" t="str">
        <f>IFERROR(W10/VLOOKUP(W2,'Summary By Town'!$A$4:$AC$567,23,FALSE),"--")</f>
        <v>--</v>
      </c>
      <c r="X12" s="31" t="str">
        <f>IFERROR(X10/VLOOKUP(X2,'Summary By Town'!$A$4:$AC$567,23,FALSE),"--")</f>
        <v>--</v>
      </c>
      <c r="Y12" s="31" t="str">
        <f>IFERROR(Y10/VLOOKUP(Y2,'Summary By Town'!$A$4:$AC$567,23,FALSE),"--")</f>
        <v>--</v>
      </c>
      <c r="Z12" s="33" t="str">
        <f>IFERROR(Z10/VLOOKUP(Z2,'Summary By Town'!$A$4:$AC$567,23,FALSE),"--")</f>
        <v>--</v>
      </c>
      <c r="AL12" s="105">
        <f t="shared" si="2"/>
        <v>7</v>
      </c>
      <c r="AM12" s="105" t="s">
        <v>1108</v>
      </c>
      <c r="AN12" s="105" t="s">
        <v>2260</v>
      </c>
      <c r="AO12" s="105" t="s">
        <v>1107</v>
      </c>
      <c r="AP12" s="110" t="s">
        <v>1820</v>
      </c>
      <c r="AQ12" s="110" t="s">
        <v>3106</v>
      </c>
      <c r="AR12" s="105"/>
      <c r="AS12" s="105" t="s">
        <v>1108</v>
      </c>
      <c r="AT12" s="105" t="s">
        <v>2742</v>
      </c>
      <c r="AU12" s="105" t="s">
        <v>1107</v>
      </c>
      <c r="AV12" s="105"/>
      <c r="AW12" s="114" t="str">
        <f>A14</f>
        <v>Municipal Subsidy % of 2023 Budget Appropriation</v>
      </c>
      <c r="AX12" s="116">
        <f>J14</f>
        <v>1.602799939424529E-2</v>
      </c>
      <c r="AY12" s="116">
        <f>H14</f>
        <v>1.1547003880793881E-2</v>
      </c>
      <c r="AZ12" s="116">
        <f>I14</f>
        <v>1.1309024377946418E-2</v>
      </c>
      <c r="BA12" s="116">
        <f>F14</f>
        <v>2.8490259781427745E-3</v>
      </c>
      <c r="BB12" s="116">
        <f>G14</f>
        <v>2.564300023899883E-2</v>
      </c>
      <c r="BC12" s="116">
        <f>E14</f>
        <v>2.4904074422926827E-2</v>
      </c>
    </row>
    <row r="13" spans="1:55" s="20" customFormat="1" ht="30" customHeight="1" x14ac:dyDescent="0.3">
      <c r="A13" s="58" t="s">
        <v>1826</v>
      </c>
      <c r="B13" s="89"/>
      <c r="C13" s="90"/>
      <c r="D13" s="91"/>
      <c r="E13" s="57">
        <f>VLOOKUP($B$4,'Summary By Town'!$A$4:$AC$567,26,FALSE)</f>
        <v>6769706.4704344692</v>
      </c>
      <c r="F13" s="67">
        <f t="shared" si="1"/>
        <v>188666.46049230816</v>
      </c>
      <c r="G13" s="42">
        <f>VLOOKUP($C$4,'Summary By Town'!$F$571:$AC$576,21,FALSE)</f>
        <v>5425517.6914767353</v>
      </c>
      <c r="H13" s="42">
        <f>VLOOKUP(H$2,'Summary By Town'!$F$578:$AC$580,21,FALSE)</f>
        <v>509551.50661117141</v>
      </c>
      <c r="I13" s="42">
        <f>IFERROR(AVERAGEIFS('Summary By Town'!$Z$4:$Z$567,'Summary By Town'!$S$4:$S$567,"&gt;0",'Summary By Town'!$C$4:$C$567,'PILOT Viewer'!$I$2),"--")</f>
        <v>1090690.5022985283</v>
      </c>
      <c r="J13" s="43">
        <f>'Summary By Town'!Z569</f>
        <v>839515.37272526184</v>
      </c>
      <c r="K13" s="30">
        <f>IFERROR(VLOOKUP(K$2,'Summary By Town'!$A$4:$AC$567,26,FALSE),"--")</f>
        <v>100427.8045315043</v>
      </c>
      <c r="L13" s="29">
        <f>IFERROR(VLOOKUP(L$2,'Summary By Town'!$A$4:$AC$567,26,FALSE),"--")</f>
        <v>244365.58672113137</v>
      </c>
      <c r="M13" s="29">
        <f>IFERROR(VLOOKUP(M$2,'Summary By Town'!$A$4:$AC$567,26,FALSE),"--")</f>
        <v>221205.99022428889</v>
      </c>
      <c r="N13" s="29" t="str">
        <f>IFERROR(VLOOKUP(N$2,'Summary By Town'!$A$4:$AC$567,26,FALSE),"--")</f>
        <v>--</v>
      </c>
      <c r="O13" s="29" t="str">
        <f>IFERROR(VLOOKUP(O$2,'Summary By Town'!$A$4:$AC$567,26,FALSE),"--")</f>
        <v>--</v>
      </c>
      <c r="P13" s="29" t="str">
        <f>IFERROR(VLOOKUP(P$2,'Summary By Town'!$A$4:$AC$567,26,FALSE),"--")</f>
        <v>--</v>
      </c>
      <c r="Q13" s="29" t="str">
        <f>IFERROR(VLOOKUP(Q$2,'Summary By Town'!$A$4:$AC$567,26,FALSE),"--")</f>
        <v>--</v>
      </c>
      <c r="R13" s="29" t="str">
        <f>IFERROR(VLOOKUP(R$2,'Summary By Town'!$A$4:$AC$567,26,FALSE),"--")</f>
        <v>--</v>
      </c>
      <c r="S13" s="29" t="str">
        <f>IFERROR(VLOOKUP(S$2,'Summary By Town'!$A$4:$AC$567,26,FALSE),"--")</f>
        <v>--</v>
      </c>
      <c r="T13" s="29" t="str">
        <f>IFERROR(VLOOKUP(T$2,'Summary By Town'!$A$4:$AC$567,26,FALSE),"--")</f>
        <v>--</v>
      </c>
      <c r="U13" s="29" t="str">
        <f>IFERROR(VLOOKUP(U$2,'Summary By Town'!$A$4:$AC$567,26,FALSE),"--")</f>
        <v>--</v>
      </c>
      <c r="V13" s="29" t="str">
        <f>IFERROR(VLOOKUP(V$2,'Summary By Town'!$A$4:$AC$567,26,FALSE),"--")</f>
        <v>--</v>
      </c>
      <c r="W13" s="29" t="str">
        <f>IFERROR(VLOOKUP(W$2,'Summary By Town'!$A$4:$AC$567,26,FALSE),"--")</f>
        <v>--</v>
      </c>
      <c r="X13" s="29" t="str">
        <f>IFERROR(VLOOKUP(X$2,'Summary By Town'!$A$4:$AC$567,26,FALSE),"--")</f>
        <v>--</v>
      </c>
      <c r="Y13" s="29" t="str">
        <f>IFERROR(VLOOKUP(Y$2,'Summary By Town'!$A$4:$AC$567,26,FALSE),"--")</f>
        <v>--</v>
      </c>
      <c r="Z13" s="34" t="str">
        <f>IFERROR(VLOOKUP(Z$2,'Summary By Town'!$A$4:$AC$567,26,FALSE),"--")</f>
        <v>--</v>
      </c>
      <c r="AL13" s="105">
        <f t="shared" si="2"/>
        <v>8</v>
      </c>
      <c r="AM13" s="105" t="s">
        <v>1197</v>
      </c>
      <c r="AN13" s="105" t="s">
        <v>1929</v>
      </c>
      <c r="AO13" s="105" t="s">
        <v>1198</v>
      </c>
      <c r="AP13" s="110" t="s">
        <v>1818</v>
      </c>
      <c r="AQ13" s="110" t="s">
        <v>3105</v>
      </c>
      <c r="AR13" s="105"/>
      <c r="AS13" s="105" t="s">
        <v>1197</v>
      </c>
      <c r="AT13" s="105" t="s">
        <v>2520</v>
      </c>
      <c r="AU13" s="105" t="s">
        <v>1198</v>
      </c>
      <c r="AV13" s="105"/>
      <c r="AW13" s="105"/>
      <c r="AX13" s="105"/>
      <c r="AY13" s="105"/>
      <c r="AZ13" s="105"/>
      <c r="BA13" s="105"/>
      <c r="BB13" s="105"/>
      <c r="BC13" s="105"/>
    </row>
    <row r="14" spans="1:55" ht="29.4" thickBot="1" x14ac:dyDescent="0.35">
      <c r="A14" s="59" t="str">
        <f>'Summary By Town'!AC3</f>
        <v>Municipal Subsidy % of 2023 Budget Appropriation</v>
      </c>
      <c r="B14" s="92"/>
      <c r="C14" s="93"/>
      <c r="D14" s="94"/>
      <c r="E14" s="60">
        <f>VLOOKUP($B$4,'Summary By Town'!$A$4:$AC$567,29,FALSE)</f>
        <v>2.4904074422926827E-2</v>
      </c>
      <c r="F14" s="46">
        <f t="shared" si="1"/>
        <v>2.8490259781427745E-3</v>
      </c>
      <c r="G14" s="47">
        <f>VLOOKUP($C$4,'Summary By Town'!$F$571:$AC$576,24,FALSE)</f>
        <v>2.564300023899883E-2</v>
      </c>
      <c r="H14" s="47">
        <f>VLOOKUP(H$2,'Summary By Town'!$F$578:$AC$580,24,FALSE)</f>
        <v>1.1547003880793881E-2</v>
      </c>
      <c r="I14" s="47">
        <f>IFERROR(AVERAGEIFS('Summary By Town'!$AC$4:$AC$567,'Summary By Town'!$S$4:$S$567,"&gt;0",'Summary By Town'!$C$4:$C$567,'PILOT Viewer'!$I$2),"--")</f>
        <v>1.1309024377946418E-2</v>
      </c>
      <c r="J14" s="48">
        <f>'Summary By Town'!AC569</f>
        <v>1.602799939424529E-2</v>
      </c>
      <c r="K14" s="35">
        <f>IFERROR(VLOOKUP(K$2,'Summary By Town'!$A$4:$AC$567,29,FALSE),"--")</f>
        <v>6.4989279690457109E-4</v>
      </c>
      <c r="L14" s="36">
        <f>IFERROR(VLOOKUP(L$2,'Summary By Town'!$A$4:$AC$567,29,FALSE),"--")</f>
        <v>4.315689973021136E-3</v>
      </c>
      <c r="M14" s="36">
        <f>IFERROR(VLOOKUP(M$2,'Summary By Town'!$A$4:$AC$567,29,FALSE),"--")</f>
        <v>3.581495164502616E-3</v>
      </c>
      <c r="N14" s="36" t="str">
        <f>IFERROR(VLOOKUP(N$2,'Summary By Town'!$A$4:$AC$567,29,FALSE),"--")</f>
        <v>--</v>
      </c>
      <c r="O14" s="36" t="str">
        <f>IFERROR(VLOOKUP(O$2,'Summary By Town'!$A$4:$AC$567,29,FALSE),"--")</f>
        <v>--</v>
      </c>
      <c r="P14" s="36" t="str">
        <f>IFERROR(VLOOKUP(P$2,'Summary By Town'!$A$4:$AC$567,29,FALSE),"--")</f>
        <v>--</v>
      </c>
      <c r="Q14" s="36" t="str">
        <f>IFERROR(VLOOKUP(Q$2,'Summary By Town'!$A$4:$AC$567,29,FALSE),"--")</f>
        <v>--</v>
      </c>
      <c r="R14" s="36" t="str">
        <f>IFERROR(VLOOKUP(R$2,'Summary By Town'!$A$4:$AC$567,29,FALSE),"--")</f>
        <v>--</v>
      </c>
      <c r="S14" s="37" t="str">
        <f>IFERROR(VLOOKUP(S$2,'Summary By Town'!$A$4:$AC$567,29,FALSE),"--")</f>
        <v>--</v>
      </c>
      <c r="T14" s="37" t="str">
        <f>IFERROR(VLOOKUP(T$2,'Summary By Town'!$A$4:$AC$567,29,FALSE),"--")</f>
        <v>--</v>
      </c>
      <c r="U14" s="37" t="str">
        <f>IFERROR(VLOOKUP(U$2,'Summary By Town'!$A$4:$AC$567,29,FALSE),"--")</f>
        <v>--</v>
      </c>
      <c r="V14" s="37" t="str">
        <f>IFERROR(VLOOKUP(V$2,'Summary By Town'!$A$4:$AC$567,29,FALSE),"--")</f>
        <v>--</v>
      </c>
      <c r="W14" s="37" t="str">
        <f>IFERROR(VLOOKUP(W$2,'Summary By Town'!$A$4:$AC$567,29,FALSE),"--")</f>
        <v>--</v>
      </c>
      <c r="X14" s="37" t="str">
        <f>IFERROR(VLOOKUP(X$2,'Summary By Town'!$A$4:$AC$567,29,FALSE),"--")</f>
        <v>--</v>
      </c>
      <c r="Y14" s="37" t="str">
        <f>IFERROR(VLOOKUP(Y$2,'Summary By Town'!$A$4:$AC$567,29,FALSE),"--")</f>
        <v>--</v>
      </c>
      <c r="Z14" s="38" t="str">
        <f>IFERROR(VLOOKUP(Z$2,'Summary By Town'!$A$4:$AC$567,29,FALSE),"--")</f>
        <v>--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L14" s="110">
        <f t="shared" si="2"/>
        <v>9</v>
      </c>
      <c r="AM14" s="110" t="s">
        <v>1254</v>
      </c>
      <c r="AN14" s="110" t="s">
        <v>2087</v>
      </c>
      <c r="AO14" s="110" t="s">
        <v>1253</v>
      </c>
      <c r="AP14" s="110" t="s">
        <v>1820</v>
      </c>
      <c r="AQ14" s="105" t="s">
        <v>3107</v>
      </c>
      <c r="AR14" s="110"/>
      <c r="AS14" s="110" t="s">
        <v>1254</v>
      </c>
      <c r="AT14" s="110" t="s">
        <v>2743</v>
      </c>
      <c r="AU14" s="110" t="s">
        <v>1253</v>
      </c>
      <c r="AV14" s="110"/>
      <c r="AW14" s="110"/>
      <c r="AX14" s="110"/>
      <c r="AY14" s="110"/>
      <c r="AZ14" s="110"/>
      <c r="BA14" s="110"/>
      <c r="BB14" s="110"/>
      <c r="BC14" s="110"/>
    </row>
    <row r="15" spans="1:55" x14ac:dyDescent="0.3">
      <c r="AL15" s="110">
        <f t="shared" si="2"/>
        <v>10</v>
      </c>
      <c r="AM15" s="110" t="s">
        <v>44</v>
      </c>
      <c r="AN15" s="110" t="s">
        <v>2399</v>
      </c>
      <c r="AO15" s="110" t="s">
        <v>936</v>
      </c>
      <c r="AP15" s="110" t="s">
        <v>1817</v>
      </c>
      <c r="AQ15" s="105" t="s">
        <v>3107</v>
      </c>
      <c r="AR15" s="110"/>
      <c r="AS15" s="110" t="s">
        <v>44</v>
      </c>
      <c r="AT15" s="110" t="s">
        <v>2744</v>
      </c>
      <c r="AU15" s="110" t="s">
        <v>936</v>
      </c>
      <c r="AV15" s="110"/>
      <c r="AW15" s="110"/>
      <c r="AX15" s="110"/>
      <c r="AY15" s="110"/>
      <c r="AZ15" s="110"/>
      <c r="BA15" s="110"/>
      <c r="BB15" s="110"/>
      <c r="BC15" s="110"/>
    </row>
    <row r="16" spans="1:55" x14ac:dyDescent="0.3">
      <c r="F16" t="s">
        <v>2995</v>
      </c>
      <c r="AL16" s="110">
        <f t="shared" si="2"/>
        <v>11</v>
      </c>
      <c r="AM16" s="110" t="s">
        <v>1218</v>
      </c>
      <c r="AN16" s="110" t="s">
        <v>2160</v>
      </c>
      <c r="AO16" s="110" t="s">
        <v>1219</v>
      </c>
      <c r="AP16" s="110" t="s">
        <v>1818</v>
      </c>
      <c r="AQ16" s="105" t="s">
        <v>3107</v>
      </c>
      <c r="AR16" s="110"/>
      <c r="AS16" s="110" t="s">
        <v>1218</v>
      </c>
      <c r="AT16" s="110" t="s">
        <v>2745</v>
      </c>
      <c r="AU16" s="110" t="s">
        <v>1219</v>
      </c>
      <c r="AV16" s="110"/>
      <c r="AW16" s="110"/>
      <c r="AX16" s="110"/>
      <c r="AY16" s="110"/>
      <c r="AZ16" s="110"/>
      <c r="BA16" s="110"/>
      <c r="BB16" s="110"/>
      <c r="BC16" s="110"/>
    </row>
    <row r="17" spans="38:55" x14ac:dyDescent="0.3">
      <c r="AL17" s="110">
        <f t="shared" si="2"/>
        <v>12</v>
      </c>
      <c r="AM17" s="110" t="s">
        <v>1220</v>
      </c>
      <c r="AN17" s="110" t="s">
        <v>2140</v>
      </c>
      <c r="AO17" s="110" t="s">
        <v>1219</v>
      </c>
      <c r="AP17" s="110" t="s">
        <v>1818</v>
      </c>
      <c r="AQ17" s="105" t="s">
        <v>3107</v>
      </c>
      <c r="AR17" s="110"/>
      <c r="AS17" s="110" t="s">
        <v>1220</v>
      </c>
      <c r="AT17" s="110" t="s">
        <v>2521</v>
      </c>
      <c r="AU17" s="110" t="s">
        <v>1219</v>
      </c>
      <c r="AV17" s="110"/>
      <c r="AW17" s="110"/>
      <c r="AX17" s="110"/>
      <c r="AY17" s="110"/>
      <c r="AZ17" s="110"/>
      <c r="BA17" s="110"/>
      <c r="BB17" s="110"/>
      <c r="BC17" s="110"/>
    </row>
    <row r="18" spans="38:55" x14ac:dyDescent="0.3">
      <c r="AL18" s="110">
        <f t="shared" si="2"/>
        <v>13</v>
      </c>
      <c r="AM18" s="110" t="s">
        <v>469</v>
      </c>
      <c r="AN18" s="110" t="s">
        <v>2007</v>
      </c>
      <c r="AO18" s="110" t="s">
        <v>1107</v>
      </c>
      <c r="AP18" s="110" t="s">
        <v>1819</v>
      </c>
      <c r="AQ18" s="110" t="s">
        <v>3106</v>
      </c>
      <c r="AR18" s="110"/>
      <c r="AS18" s="110" t="s">
        <v>469</v>
      </c>
      <c r="AT18" s="110" t="s">
        <v>2508</v>
      </c>
      <c r="AU18" s="110" t="s">
        <v>1107</v>
      </c>
      <c r="AV18" s="110"/>
      <c r="AW18" s="110"/>
      <c r="AX18" s="110"/>
      <c r="AY18" s="110"/>
      <c r="AZ18" s="110"/>
      <c r="BA18" s="110"/>
      <c r="BB18" s="110"/>
      <c r="BC18" s="110"/>
    </row>
    <row r="19" spans="38:55" x14ac:dyDescent="0.3">
      <c r="AL19" s="110">
        <f t="shared" si="2"/>
        <v>14</v>
      </c>
      <c r="AM19" s="110" t="s">
        <v>5</v>
      </c>
      <c r="AN19" s="110" t="s">
        <v>2394</v>
      </c>
      <c r="AO19" s="110" t="s">
        <v>921</v>
      </c>
      <c r="AP19" s="110" t="s">
        <v>1816</v>
      </c>
      <c r="AQ19" s="110" t="s">
        <v>3105</v>
      </c>
      <c r="AR19" s="110"/>
      <c r="AS19" s="110" t="s">
        <v>5</v>
      </c>
      <c r="AT19" s="110" t="s">
        <v>719</v>
      </c>
      <c r="AU19" s="110" t="s">
        <v>921</v>
      </c>
      <c r="AV19" s="110"/>
      <c r="AW19" s="110"/>
      <c r="AX19" s="110"/>
      <c r="AY19" s="110"/>
      <c r="AZ19" s="110"/>
      <c r="BA19" s="110"/>
      <c r="BB19" s="110"/>
      <c r="BC19" s="110"/>
    </row>
    <row r="20" spans="38:55" x14ac:dyDescent="0.3">
      <c r="AL20" s="110">
        <f t="shared" si="2"/>
        <v>15</v>
      </c>
      <c r="AM20" s="110" t="s">
        <v>478</v>
      </c>
      <c r="AN20" s="110" t="s">
        <v>2308</v>
      </c>
      <c r="AO20" s="110" t="s">
        <v>1107</v>
      </c>
      <c r="AP20" s="110" t="s">
        <v>1815</v>
      </c>
      <c r="AQ20" s="110" t="s">
        <v>3106</v>
      </c>
      <c r="AR20" s="110"/>
      <c r="AS20" s="110" t="s">
        <v>478</v>
      </c>
      <c r="AT20" s="110" t="s">
        <v>2746</v>
      </c>
      <c r="AU20" s="110" t="s">
        <v>1107</v>
      </c>
      <c r="AV20" s="110"/>
      <c r="AW20" s="110"/>
      <c r="AX20" s="110"/>
      <c r="AY20" s="110"/>
      <c r="AZ20" s="110"/>
      <c r="BA20" s="110"/>
      <c r="BB20" s="110"/>
      <c r="BC20" s="110"/>
    </row>
    <row r="21" spans="38:55" x14ac:dyDescent="0.3">
      <c r="AL21" s="110">
        <f t="shared" si="2"/>
        <v>16</v>
      </c>
      <c r="AM21" s="110" t="s">
        <v>996</v>
      </c>
      <c r="AN21" s="110" t="s">
        <v>1944</v>
      </c>
      <c r="AO21" s="110" t="s">
        <v>997</v>
      </c>
      <c r="AP21" s="110" t="s">
        <v>1815</v>
      </c>
      <c r="AQ21" s="110" t="s">
        <v>3105</v>
      </c>
      <c r="AR21" s="110"/>
      <c r="AS21" s="110" t="s">
        <v>996</v>
      </c>
      <c r="AT21" s="110" t="s">
        <v>2747</v>
      </c>
      <c r="AU21" s="110" t="s">
        <v>997</v>
      </c>
      <c r="AV21" s="110"/>
      <c r="AW21" s="110"/>
      <c r="AX21" s="110"/>
      <c r="AY21" s="110"/>
      <c r="AZ21" s="110"/>
      <c r="BA21" s="110"/>
      <c r="BB21" s="110"/>
      <c r="BC21" s="110"/>
    </row>
    <row r="22" spans="38:55" x14ac:dyDescent="0.3">
      <c r="AL22" s="110">
        <f t="shared" si="2"/>
        <v>17</v>
      </c>
      <c r="AM22" s="110" t="s">
        <v>998</v>
      </c>
      <c r="AN22" s="110" t="s">
        <v>2074</v>
      </c>
      <c r="AO22" s="110" t="s">
        <v>997</v>
      </c>
      <c r="AP22" s="110" t="s">
        <v>1819</v>
      </c>
      <c r="AQ22" s="110" t="s">
        <v>3105</v>
      </c>
      <c r="AR22" s="110"/>
      <c r="AS22" s="110" t="s">
        <v>998</v>
      </c>
      <c r="AT22" s="110" t="s">
        <v>2748</v>
      </c>
      <c r="AU22" s="110" t="s">
        <v>997</v>
      </c>
      <c r="AV22" s="110"/>
      <c r="AW22" s="110"/>
      <c r="AX22" s="110"/>
      <c r="AY22" s="110"/>
      <c r="AZ22" s="110"/>
      <c r="BA22" s="110"/>
      <c r="BB22" s="110"/>
      <c r="BC22" s="110"/>
    </row>
    <row r="23" spans="38:55" x14ac:dyDescent="0.3">
      <c r="AL23" s="110">
        <f t="shared" si="2"/>
        <v>18</v>
      </c>
      <c r="AM23" s="110" t="s">
        <v>1012</v>
      </c>
      <c r="AN23" s="110" t="s">
        <v>2196</v>
      </c>
      <c r="AO23" s="110" t="s">
        <v>1013</v>
      </c>
      <c r="AP23" s="110" t="s">
        <v>1820</v>
      </c>
      <c r="AQ23" s="110" t="s">
        <v>3105</v>
      </c>
      <c r="AR23" s="110"/>
      <c r="AS23" s="110" t="s">
        <v>1012</v>
      </c>
      <c r="AT23" s="110" t="s">
        <v>2749</v>
      </c>
      <c r="AU23" s="110" t="s">
        <v>1013</v>
      </c>
      <c r="AV23" s="110"/>
      <c r="AW23" s="110"/>
      <c r="AX23" s="110"/>
      <c r="AY23" s="110"/>
      <c r="AZ23" s="110"/>
      <c r="BA23" s="110"/>
      <c r="BB23" s="110"/>
      <c r="BC23" s="110"/>
    </row>
    <row r="24" spans="38:55" x14ac:dyDescent="0.3">
      <c r="AL24" s="110">
        <f t="shared" si="2"/>
        <v>19</v>
      </c>
      <c r="AM24" s="110" t="s">
        <v>1109</v>
      </c>
      <c r="AN24" s="110" t="s">
        <v>2172</v>
      </c>
      <c r="AO24" s="110" t="s">
        <v>1107</v>
      </c>
      <c r="AP24" s="110" t="s">
        <v>1815</v>
      </c>
      <c r="AQ24" s="110" t="s">
        <v>3106</v>
      </c>
      <c r="AR24" s="110"/>
      <c r="AS24" s="110" t="s">
        <v>1109</v>
      </c>
      <c r="AT24" s="110" t="s">
        <v>2750</v>
      </c>
      <c r="AU24" s="110" t="s">
        <v>1107</v>
      </c>
      <c r="AV24" s="110"/>
      <c r="AW24" s="110"/>
      <c r="AX24" s="110"/>
      <c r="AY24" s="110"/>
      <c r="AZ24" s="110"/>
      <c r="BA24" s="110"/>
      <c r="BB24" s="110"/>
      <c r="BC24" s="110"/>
    </row>
    <row r="25" spans="38:55" x14ac:dyDescent="0.3">
      <c r="AL25" s="110">
        <f t="shared" si="2"/>
        <v>20</v>
      </c>
      <c r="AM25" s="110" t="s">
        <v>1161</v>
      </c>
      <c r="AN25" s="110" t="s">
        <v>2427</v>
      </c>
      <c r="AO25" s="110" t="s">
        <v>1162</v>
      </c>
      <c r="AP25" s="110" t="s">
        <v>1817</v>
      </c>
      <c r="AQ25" s="110" t="s">
        <v>3105</v>
      </c>
      <c r="AR25" s="110"/>
      <c r="AS25" s="110" t="s">
        <v>1161</v>
      </c>
      <c r="AT25" s="110" t="s">
        <v>2751</v>
      </c>
      <c r="AU25" s="110" t="s">
        <v>1162</v>
      </c>
      <c r="AV25" s="110"/>
      <c r="AW25" s="110"/>
      <c r="AX25" s="110"/>
      <c r="AY25" s="110"/>
      <c r="AZ25" s="110"/>
      <c r="BA25" s="110"/>
      <c r="BB25" s="110"/>
      <c r="BC25" s="110"/>
    </row>
    <row r="26" spans="38:55" x14ac:dyDescent="0.3">
      <c r="AL26" s="110">
        <f t="shared" si="2"/>
        <v>21</v>
      </c>
      <c r="AM26" s="110" t="s">
        <v>609</v>
      </c>
      <c r="AN26" s="110" t="s">
        <v>2096</v>
      </c>
      <c r="AO26" s="110" t="s">
        <v>1162</v>
      </c>
      <c r="AP26" s="110" t="s">
        <v>1818</v>
      </c>
      <c r="AQ26" s="110" t="s">
        <v>3105</v>
      </c>
      <c r="AR26" s="110"/>
      <c r="AS26" s="110" t="s">
        <v>609</v>
      </c>
      <c r="AT26" s="110" t="s">
        <v>2522</v>
      </c>
      <c r="AU26" s="110" t="s">
        <v>1162</v>
      </c>
      <c r="AV26" s="110"/>
      <c r="AW26" s="110"/>
      <c r="AX26" s="110"/>
      <c r="AY26" s="110"/>
      <c r="AZ26" s="110"/>
      <c r="BA26" s="110"/>
      <c r="BB26" s="110"/>
      <c r="BC26" s="110"/>
    </row>
    <row r="27" spans="38:55" x14ac:dyDescent="0.3">
      <c r="AL27" s="110">
        <f t="shared" si="2"/>
        <v>22</v>
      </c>
      <c r="AM27" s="110" t="s">
        <v>136</v>
      </c>
      <c r="AN27" s="110" t="s">
        <v>2085</v>
      </c>
      <c r="AO27" s="110" t="s">
        <v>997</v>
      </c>
      <c r="AP27" s="110" t="s">
        <v>1815</v>
      </c>
      <c r="AQ27" s="110" t="s">
        <v>3105</v>
      </c>
      <c r="AR27" s="110"/>
      <c r="AS27" s="110" t="s">
        <v>136</v>
      </c>
      <c r="AT27" s="110" t="s">
        <v>2752</v>
      </c>
      <c r="AU27" s="110" t="s">
        <v>997</v>
      </c>
      <c r="AV27" s="110"/>
      <c r="AW27" s="110"/>
      <c r="AX27" s="110"/>
      <c r="AY27" s="110"/>
      <c r="AZ27" s="110"/>
      <c r="BA27" s="110"/>
      <c r="BB27" s="110"/>
      <c r="BC27" s="110"/>
    </row>
    <row r="28" spans="38:55" x14ac:dyDescent="0.3">
      <c r="AL28" s="110">
        <f t="shared" si="2"/>
        <v>23</v>
      </c>
      <c r="AM28" s="110" t="s">
        <v>976</v>
      </c>
      <c r="AN28" s="110" t="s">
        <v>1885</v>
      </c>
      <c r="AO28" s="110" t="s">
        <v>977</v>
      </c>
      <c r="AP28" s="110" t="s">
        <v>1818</v>
      </c>
      <c r="AQ28" s="110" t="s">
        <v>3105</v>
      </c>
      <c r="AR28" s="110"/>
      <c r="AS28" s="110" t="s">
        <v>976</v>
      </c>
      <c r="AT28" s="110" t="s">
        <v>2523</v>
      </c>
      <c r="AU28" s="110" t="s">
        <v>977</v>
      </c>
      <c r="AV28" s="110"/>
      <c r="AW28" s="110"/>
      <c r="AX28" s="110"/>
      <c r="AY28" s="110"/>
      <c r="AZ28" s="110"/>
      <c r="BA28" s="110"/>
      <c r="BB28" s="110"/>
      <c r="BC28" s="110"/>
    </row>
    <row r="29" spans="38:55" x14ac:dyDescent="0.3">
      <c r="AL29" s="110">
        <f t="shared" si="2"/>
        <v>24</v>
      </c>
      <c r="AM29" s="110" t="s">
        <v>1163</v>
      </c>
      <c r="AN29" s="110" t="s">
        <v>2361</v>
      </c>
      <c r="AO29" s="110" t="s">
        <v>1162</v>
      </c>
      <c r="AP29" s="110" t="s">
        <v>1815</v>
      </c>
      <c r="AQ29" s="110" t="s">
        <v>3105</v>
      </c>
      <c r="AR29" s="110"/>
      <c r="AS29" s="110" t="s">
        <v>1163</v>
      </c>
      <c r="AT29" s="110" t="s">
        <v>2753</v>
      </c>
      <c r="AU29" s="110" t="s">
        <v>1162</v>
      </c>
      <c r="AV29" s="110"/>
      <c r="AW29" s="110"/>
      <c r="AX29" s="110"/>
      <c r="AY29" s="110"/>
      <c r="AZ29" s="110"/>
      <c r="BA29" s="110"/>
      <c r="BB29" s="110"/>
      <c r="BC29" s="110"/>
    </row>
    <row r="30" spans="38:55" x14ac:dyDescent="0.3">
      <c r="AL30" s="110">
        <f t="shared" si="2"/>
        <v>25</v>
      </c>
      <c r="AM30" s="110" t="s">
        <v>299</v>
      </c>
      <c r="AN30" s="110" t="s">
        <v>2258</v>
      </c>
      <c r="AO30" s="110" t="s">
        <v>1065</v>
      </c>
      <c r="AP30" s="110" t="s">
        <v>1819</v>
      </c>
      <c r="AQ30" s="105" t="s">
        <v>3107</v>
      </c>
      <c r="AR30" s="110"/>
      <c r="AS30" s="110" t="s">
        <v>299</v>
      </c>
      <c r="AT30" s="110" t="s">
        <v>2490</v>
      </c>
      <c r="AU30" s="110" t="s">
        <v>1065</v>
      </c>
      <c r="AV30" s="110"/>
      <c r="AW30" s="110"/>
      <c r="AX30" s="110"/>
      <c r="AY30" s="110"/>
      <c r="AZ30" s="110"/>
      <c r="BA30" s="110"/>
      <c r="BB30" s="110"/>
      <c r="BC30" s="110"/>
    </row>
    <row r="31" spans="38:55" x14ac:dyDescent="0.3">
      <c r="AL31" s="110">
        <f t="shared" si="2"/>
        <v>26</v>
      </c>
      <c r="AM31" s="110" t="s">
        <v>1164</v>
      </c>
      <c r="AN31" s="110" t="s">
        <v>2364</v>
      </c>
      <c r="AO31" s="110" t="s">
        <v>1162</v>
      </c>
      <c r="AP31" s="110" t="s">
        <v>1815</v>
      </c>
      <c r="AQ31" s="110" t="s">
        <v>3105</v>
      </c>
      <c r="AR31" s="110"/>
      <c r="AS31" s="110" t="s">
        <v>1164</v>
      </c>
      <c r="AT31" s="110" t="s">
        <v>2754</v>
      </c>
      <c r="AU31" s="110" t="s">
        <v>1162</v>
      </c>
      <c r="AV31" s="110"/>
      <c r="AW31" s="110"/>
      <c r="AX31" s="110"/>
      <c r="AY31" s="110"/>
      <c r="AZ31" s="110"/>
      <c r="BA31" s="110"/>
      <c r="BB31" s="110"/>
      <c r="BC31" s="110"/>
    </row>
    <row r="32" spans="38:55" x14ac:dyDescent="0.3">
      <c r="AL32" s="110">
        <f t="shared" si="2"/>
        <v>27</v>
      </c>
      <c r="AM32" s="110" t="s">
        <v>1165</v>
      </c>
      <c r="AN32" s="110" t="s">
        <v>2428</v>
      </c>
      <c r="AO32" s="110" t="s">
        <v>1162</v>
      </c>
      <c r="AP32" s="110" t="s">
        <v>1817</v>
      </c>
      <c r="AQ32" s="110" t="s">
        <v>3105</v>
      </c>
      <c r="AR32" s="110"/>
      <c r="AS32" s="110" t="s">
        <v>1165</v>
      </c>
      <c r="AT32" s="110" t="s">
        <v>2755</v>
      </c>
      <c r="AU32" s="110" t="s">
        <v>1162</v>
      </c>
      <c r="AV32" s="110"/>
      <c r="AW32" s="110"/>
      <c r="AX32" s="110"/>
      <c r="AY32" s="110"/>
      <c r="AZ32" s="110"/>
      <c r="BA32" s="110"/>
      <c r="BB32" s="110"/>
      <c r="BC32" s="110"/>
    </row>
    <row r="33" spans="38:55" x14ac:dyDescent="0.3">
      <c r="AL33" s="110">
        <f t="shared" si="2"/>
        <v>28</v>
      </c>
      <c r="AM33" s="110" t="s">
        <v>636</v>
      </c>
      <c r="AN33" s="110" t="s">
        <v>1965</v>
      </c>
      <c r="AO33" s="110" t="s">
        <v>512</v>
      </c>
      <c r="AP33" s="110" t="s">
        <v>1818</v>
      </c>
      <c r="AQ33" s="110" t="s">
        <v>3106</v>
      </c>
      <c r="AR33" s="110"/>
      <c r="AS33" s="110" t="s">
        <v>636</v>
      </c>
      <c r="AT33" s="110" t="s">
        <v>2524</v>
      </c>
      <c r="AU33" s="110" t="s">
        <v>512</v>
      </c>
      <c r="AV33" s="110"/>
      <c r="AW33" s="110"/>
      <c r="AX33" s="110"/>
      <c r="AY33" s="110"/>
      <c r="AZ33" s="110"/>
      <c r="BA33" s="110"/>
      <c r="BB33" s="110"/>
      <c r="BC33" s="110"/>
    </row>
    <row r="34" spans="38:55" x14ac:dyDescent="0.3">
      <c r="AL34" s="110">
        <f t="shared" si="2"/>
        <v>29</v>
      </c>
      <c r="AM34" s="110" t="s">
        <v>1036</v>
      </c>
      <c r="AN34" s="110" t="s">
        <v>2006</v>
      </c>
      <c r="AO34" s="110" t="s">
        <v>1037</v>
      </c>
      <c r="AP34" s="110" t="s">
        <v>1819</v>
      </c>
      <c r="AQ34" s="105" t="s">
        <v>3107</v>
      </c>
      <c r="AR34" s="110"/>
      <c r="AS34" s="110" t="s">
        <v>1036</v>
      </c>
      <c r="AT34" s="110" t="s">
        <v>2525</v>
      </c>
      <c r="AU34" s="110" t="s">
        <v>1037</v>
      </c>
      <c r="AV34" s="110"/>
      <c r="AW34" s="110"/>
      <c r="AX34" s="110"/>
      <c r="AY34" s="110"/>
      <c r="AZ34" s="110"/>
      <c r="BA34" s="110"/>
      <c r="BB34" s="110"/>
      <c r="BC34" s="110"/>
    </row>
    <row r="35" spans="38:55" x14ac:dyDescent="0.3">
      <c r="AL35" s="110">
        <f t="shared" si="2"/>
        <v>30</v>
      </c>
      <c r="AM35" s="110" t="s">
        <v>140</v>
      </c>
      <c r="AN35" s="110" t="s">
        <v>2207</v>
      </c>
      <c r="AO35" s="110" t="s">
        <v>997</v>
      </c>
      <c r="AP35" s="110" t="s">
        <v>1815</v>
      </c>
      <c r="AQ35" s="110" t="s">
        <v>3105</v>
      </c>
      <c r="AR35" s="110"/>
      <c r="AS35" s="110" t="s">
        <v>140</v>
      </c>
      <c r="AT35" s="110" t="s">
        <v>2756</v>
      </c>
      <c r="AU35" s="110" t="s">
        <v>997</v>
      </c>
      <c r="AV35" s="110"/>
      <c r="AW35" s="110"/>
      <c r="AX35" s="110"/>
      <c r="AY35" s="110"/>
      <c r="AZ35" s="110"/>
      <c r="BA35" s="110"/>
      <c r="BB35" s="110"/>
      <c r="BC35" s="110"/>
    </row>
    <row r="36" spans="38:55" x14ac:dyDescent="0.3">
      <c r="AL36" s="110">
        <f t="shared" si="2"/>
        <v>31</v>
      </c>
      <c r="AM36" s="110" t="s">
        <v>480</v>
      </c>
      <c r="AN36" s="110" t="s">
        <v>1962</v>
      </c>
      <c r="AO36" s="110" t="s">
        <v>1107</v>
      </c>
      <c r="AP36" s="110" t="s">
        <v>1815</v>
      </c>
      <c r="AQ36" s="110" t="s">
        <v>3106</v>
      </c>
      <c r="AR36" s="110"/>
      <c r="AS36" s="110" t="s">
        <v>480</v>
      </c>
      <c r="AT36" s="110" t="s">
        <v>2757</v>
      </c>
      <c r="AU36" s="110" t="s">
        <v>1107</v>
      </c>
      <c r="AV36" s="110"/>
      <c r="AW36" s="110"/>
      <c r="AX36" s="110"/>
      <c r="AY36" s="110"/>
      <c r="AZ36" s="110"/>
      <c r="BA36" s="110"/>
      <c r="BB36" s="110"/>
      <c r="BC36" s="110"/>
    </row>
    <row r="37" spans="38:55" x14ac:dyDescent="0.3">
      <c r="AL37" s="110">
        <f t="shared" si="2"/>
        <v>32</v>
      </c>
      <c r="AM37" s="110" t="s">
        <v>1255</v>
      </c>
      <c r="AN37" s="110" t="s">
        <v>1890</v>
      </c>
      <c r="AO37" s="110" t="s">
        <v>1253</v>
      </c>
      <c r="AP37" s="110" t="s">
        <v>1820</v>
      </c>
      <c r="AQ37" s="105" t="s">
        <v>3107</v>
      </c>
      <c r="AR37" s="110"/>
      <c r="AS37" s="110" t="s">
        <v>1255</v>
      </c>
      <c r="AT37" s="110" t="s">
        <v>2516</v>
      </c>
      <c r="AU37" s="110" t="s">
        <v>1253</v>
      </c>
      <c r="AV37" s="110"/>
      <c r="AW37" s="110"/>
      <c r="AX37" s="110"/>
      <c r="AY37" s="110"/>
      <c r="AZ37" s="110"/>
      <c r="BA37" s="110"/>
      <c r="BB37" s="110"/>
      <c r="BC37" s="110"/>
    </row>
    <row r="38" spans="38:55" x14ac:dyDescent="0.3">
      <c r="AL38" s="110">
        <f t="shared" si="2"/>
        <v>33</v>
      </c>
      <c r="AM38" s="110" t="s">
        <v>45</v>
      </c>
      <c r="AN38" s="110" t="s">
        <v>1960</v>
      </c>
      <c r="AO38" s="110" t="s">
        <v>936</v>
      </c>
      <c r="AP38" s="110" t="s">
        <v>1815</v>
      </c>
      <c r="AQ38" s="105" t="s">
        <v>3107</v>
      </c>
      <c r="AR38" s="110"/>
      <c r="AS38" s="110" t="s">
        <v>45</v>
      </c>
      <c r="AT38" s="110" t="s">
        <v>2758</v>
      </c>
      <c r="AU38" s="110" t="s">
        <v>936</v>
      </c>
      <c r="AV38" s="110"/>
      <c r="AW38" s="110"/>
      <c r="AX38" s="110"/>
      <c r="AY38" s="110"/>
      <c r="AZ38" s="110"/>
      <c r="BA38" s="110"/>
      <c r="BB38" s="110"/>
      <c r="BC38" s="110"/>
    </row>
    <row r="39" spans="38:55" x14ac:dyDescent="0.3">
      <c r="AL39" s="110">
        <f t="shared" si="2"/>
        <v>34</v>
      </c>
      <c r="AM39" s="110" t="s">
        <v>1240</v>
      </c>
      <c r="AN39" s="110" t="s">
        <v>2033</v>
      </c>
      <c r="AO39" s="110" t="s">
        <v>1241</v>
      </c>
      <c r="AP39" s="110" t="s">
        <v>1815</v>
      </c>
      <c r="AQ39" s="105" t="s">
        <v>3107</v>
      </c>
      <c r="AR39" s="110"/>
      <c r="AS39" s="110" t="s">
        <v>1240</v>
      </c>
      <c r="AT39" s="110" t="s">
        <v>2526</v>
      </c>
      <c r="AU39" s="110" t="s">
        <v>1241</v>
      </c>
      <c r="AV39" s="110"/>
      <c r="AW39" s="110"/>
      <c r="AX39" s="110"/>
      <c r="AY39" s="110"/>
      <c r="AZ39" s="110"/>
      <c r="BA39" s="110"/>
      <c r="BB39" s="110"/>
      <c r="BC39" s="110"/>
    </row>
    <row r="40" spans="38:55" x14ac:dyDescent="0.3">
      <c r="AL40" s="110">
        <f t="shared" si="2"/>
        <v>35</v>
      </c>
      <c r="AM40" s="110" t="s">
        <v>1166</v>
      </c>
      <c r="AN40" s="110" t="s">
        <v>2209</v>
      </c>
      <c r="AO40" s="110" t="s">
        <v>1162</v>
      </c>
      <c r="AP40" s="110" t="s">
        <v>1817</v>
      </c>
      <c r="AQ40" s="110" t="s">
        <v>3105</v>
      </c>
      <c r="AR40" s="110"/>
      <c r="AS40" s="110" t="s">
        <v>1166</v>
      </c>
      <c r="AT40" s="110" t="s">
        <v>2527</v>
      </c>
      <c r="AU40" s="110" t="s">
        <v>1162</v>
      </c>
      <c r="AV40" s="110"/>
      <c r="AW40" s="110"/>
      <c r="AX40" s="110"/>
      <c r="AY40" s="110"/>
      <c r="AZ40" s="110"/>
      <c r="BA40" s="110"/>
      <c r="BB40" s="110"/>
      <c r="BC40" s="110"/>
    </row>
    <row r="41" spans="38:55" x14ac:dyDescent="0.3">
      <c r="AL41" s="110">
        <f t="shared" si="2"/>
        <v>36</v>
      </c>
      <c r="AM41" s="110" t="s">
        <v>141</v>
      </c>
      <c r="AN41" s="110" t="s">
        <v>1898</v>
      </c>
      <c r="AO41" s="110" t="s">
        <v>997</v>
      </c>
      <c r="AP41" s="110" t="s">
        <v>1817</v>
      </c>
      <c r="AQ41" s="110" t="s">
        <v>3105</v>
      </c>
      <c r="AR41" s="110"/>
      <c r="AS41" s="110" t="s">
        <v>141</v>
      </c>
      <c r="AT41" s="110" t="s">
        <v>2759</v>
      </c>
      <c r="AU41" s="110" t="s">
        <v>997</v>
      </c>
      <c r="AV41" s="110"/>
      <c r="AW41" s="110"/>
      <c r="AX41" s="110"/>
      <c r="AY41" s="110"/>
      <c r="AZ41" s="110"/>
      <c r="BA41" s="110"/>
      <c r="BB41" s="110"/>
      <c r="BC41" s="110"/>
    </row>
    <row r="42" spans="38:55" x14ac:dyDescent="0.3">
      <c r="AL42" s="110">
        <f t="shared" si="2"/>
        <v>37</v>
      </c>
      <c r="AM42" s="110" t="s">
        <v>142</v>
      </c>
      <c r="AN42" s="110" t="s">
        <v>1875</v>
      </c>
      <c r="AO42" s="110" t="s">
        <v>997</v>
      </c>
      <c r="AP42" s="110" t="s">
        <v>1817</v>
      </c>
      <c r="AQ42" s="110" t="s">
        <v>3105</v>
      </c>
      <c r="AR42" s="110"/>
      <c r="AS42" s="110" t="s">
        <v>142</v>
      </c>
      <c r="AT42" s="110" t="s">
        <v>2528</v>
      </c>
      <c r="AU42" s="110" t="s">
        <v>997</v>
      </c>
      <c r="AV42" s="110"/>
      <c r="AW42" s="110"/>
      <c r="AX42" s="110"/>
      <c r="AY42" s="110"/>
      <c r="AZ42" s="110"/>
      <c r="BA42" s="110"/>
      <c r="BB42" s="110"/>
      <c r="BC42" s="110"/>
    </row>
    <row r="43" spans="38:55" x14ac:dyDescent="0.3">
      <c r="AL43" s="110">
        <f t="shared" si="2"/>
        <v>38</v>
      </c>
      <c r="AM43" s="110" t="s">
        <v>637</v>
      </c>
      <c r="AN43" s="110" t="s">
        <v>2302</v>
      </c>
      <c r="AO43" s="110" t="s">
        <v>512</v>
      </c>
      <c r="AP43" s="110" t="s">
        <v>1817</v>
      </c>
      <c r="AQ43" s="110" t="s">
        <v>3106</v>
      </c>
      <c r="AR43" s="110"/>
      <c r="AS43" s="110" t="s">
        <v>637</v>
      </c>
      <c r="AT43" s="110" t="s">
        <v>2529</v>
      </c>
      <c r="AU43" s="110" t="s">
        <v>512</v>
      </c>
      <c r="AV43" s="110"/>
      <c r="AW43" s="110"/>
      <c r="AX43" s="110"/>
      <c r="AY43" s="110"/>
      <c r="AZ43" s="110"/>
      <c r="BA43" s="110"/>
      <c r="BB43" s="110"/>
      <c r="BC43" s="110"/>
    </row>
    <row r="44" spans="38:55" x14ac:dyDescent="0.3">
      <c r="AL44" s="110">
        <f t="shared" si="2"/>
        <v>39</v>
      </c>
      <c r="AM44" s="110" t="s">
        <v>642</v>
      </c>
      <c r="AN44" s="110" t="s">
        <v>1937</v>
      </c>
      <c r="AO44" s="110" t="s">
        <v>512</v>
      </c>
      <c r="AP44" s="110" t="s">
        <v>1818</v>
      </c>
      <c r="AQ44" s="110" t="s">
        <v>3106</v>
      </c>
      <c r="AR44" s="110"/>
      <c r="AS44" s="110" t="s">
        <v>642</v>
      </c>
      <c r="AT44" s="110" t="s">
        <v>2760</v>
      </c>
      <c r="AU44" s="110" t="s">
        <v>512</v>
      </c>
      <c r="AV44" s="110"/>
      <c r="AW44" s="110"/>
      <c r="AX44" s="110"/>
      <c r="AY44" s="110"/>
      <c r="AZ44" s="110"/>
      <c r="BA44" s="110"/>
      <c r="BB44" s="110"/>
      <c r="BC44" s="110"/>
    </row>
    <row r="45" spans="38:55" x14ac:dyDescent="0.3">
      <c r="AL45" s="110">
        <f t="shared" si="2"/>
        <v>40</v>
      </c>
      <c r="AM45" s="110" t="s">
        <v>1072</v>
      </c>
      <c r="AN45" s="110" t="s">
        <v>2271</v>
      </c>
      <c r="AO45" s="110" t="s">
        <v>1071</v>
      </c>
      <c r="AP45" s="110" t="s">
        <v>1818</v>
      </c>
      <c r="AQ45" s="110" t="s">
        <v>3106</v>
      </c>
      <c r="AR45" s="110"/>
      <c r="AS45" s="110" t="s">
        <v>1072</v>
      </c>
      <c r="AT45" s="110" t="s">
        <v>2530</v>
      </c>
      <c r="AU45" s="110" t="s">
        <v>1071</v>
      </c>
      <c r="AV45" s="110"/>
      <c r="AW45" s="110"/>
      <c r="AX45" s="110"/>
      <c r="AY45" s="110"/>
      <c r="AZ45" s="110"/>
      <c r="BA45" s="110"/>
      <c r="BB45" s="110"/>
      <c r="BC45" s="110"/>
    </row>
    <row r="46" spans="38:55" x14ac:dyDescent="0.3">
      <c r="AL46" s="110">
        <f t="shared" si="2"/>
        <v>41</v>
      </c>
      <c r="AM46" s="110" t="s">
        <v>95</v>
      </c>
      <c r="AN46" s="110" t="s">
        <v>2153</v>
      </c>
      <c r="AO46" s="110" t="s">
        <v>977</v>
      </c>
      <c r="AP46" s="110" t="s">
        <v>1815</v>
      </c>
      <c r="AQ46" s="110" t="s">
        <v>3105</v>
      </c>
      <c r="AR46" s="110"/>
      <c r="AS46" s="110" t="s">
        <v>95</v>
      </c>
      <c r="AT46" s="110" t="s">
        <v>2480</v>
      </c>
      <c r="AU46" s="110" t="s">
        <v>977</v>
      </c>
      <c r="AV46" s="110"/>
      <c r="AW46" s="110"/>
      <c r="AX46" s="110"/>
      <c r="AY46" s="110"/>
      <c r="AZ46" s="110"/>
      <c r="BA46" s="110"/>
      <c r="BB46" s="110"/>
      <c r="BC46" s="110"/>
    </row>
    <row r="47" spans="38:55" x14ac:dyDescent="0.3">
      <c r="AL47" s="110">
        <f t="shared" si="2"/>
        <v>42</v>
      </c>
      <c r="AM47" s="110" t="s">
        <v>1256</v>
      </c>
      <c r="AN47" s="110" t="s">
        <v>2110</v>
      </c>
      <c r="AO47" s="110" t="s">
        <v>1253</v>
      </c>
      <c r="AP47" s="110" t="s">
        <v>1818</v>
      </c>
      <c r="AQ47" s="105" t="s">
        <v>3107</v>
      </c>
      <c r="AR47" s="110"/>
      <c r="AS47" s="110" t="s">
        <v>1256</v>
      </c>
      <c r="AT47" s="110" t="s">
        <v>2531</v>
      </c>
      <c r="AU47" s="110" t="s">
        <v>1253</v>
      </c>
      <c r="AV47" s="110"/>
      <c r="AW47" s="110"/>
      <c r="AX47" s="110"/>
      <c r="AY47" s="110"/>
      <c r="AZ47" s="110"/>
      <c r="BA47" s="110"/>
      <c r="BB47" s="110"/>
      <c r="BC47" s="110"/>
    </row>
    <row r="48" spans="38:55" x14ac:dyDescent="0.3">
      <c r="AL48" s="110">
        <f t="shared" si="2"/>
        <v>43</v>
      </c>
      <c r="AM48" s="110" t="s">
        <v>229</v>
      </c>
      <c r="AN48" s="110" t="s">
        <v>2255</v>
      </c>
      <c r="AO48" s="110" t="s">
        <v>1037</v>
      </c>
      <c r="AP48" s="110" t="s">
        <v>1819</v>
      </c>
      <c r="AQ48" s="105" t="s">
        <v>3107</v>
      </c>
      <c r="AR48" s="110"/>
      <c r="AS48" s="110" t="s">
        <v>229</v>
      </c>
      <c r="AT48" s="110" t="s">
        <v>2532</v>
      </c>
      <c r="AU48" s="110" t="s">
        <v>1037</v>
      </c>
      <c r="AV48" s="110"/>
      <c r="AW48" s="110"/>
      <c r="AX48" s="110"/>
      <c r="AY48" s="110"/>
      <c r="AZ48" s="110"/>
      <c r="BA48" s="110"/>
      <c r="BB48" s="110"/>
      <c r="BC48" s="110"/>
    </row>
    <row r="49" spans="38:55" x14ac:dyDescent="0.3">
      <c r="AL49" s="110">
        <f t="shared" si="2"/>
        <v>44</v>
      </c>
      <c r="AM49" s="110" t="s">
        <v>612</v>
      </c>
      <c r="AN49" s="110" t="s">
        <v>2106</v>
      </c>
      <c r="AO49" s="110" t="s">
        <v>1185</v>
      </c>
      <c r="AP49" s="110" t="s">
        <v>1815</v>
      </c>
      <c r="AQ49" s="105" t="s">
        <v>3107</v>
      </c>
      <c r="AR49" s="110"/>
      <c r="AS49" s="110" t="s">
        <v>612</v>
      </c>
      <c r="AT49" s="110" t="s">
        <v>2761</v>
      </c>
      <c r="AU49" s="110" t="s">
        <v>1185</v>
      </c>
      <c r="AV49" s="110"/>
      <c r="AW49" s="110"/>
      <c r="AX49" s="110"/>
      <c r="AY49" s="110"/>
      <c r="AZ49" s="110"/>
      <c r="BA49" s="110"/>
      <c r="BB49" s="110"/>
      <c r="BC49" s="110"/>
    </row>
    <row r="50" spans="38:55" x14ac:dyDescent="0.3">
      <c r="AL50" s="110">
        <f t="shared" si="2"/>
        <v>45</v>
      </c>
      <c r="AM50" s="110" t="s">
        <v>1073</v>
      </c>
      <c r="AN50" s="110" t="s">
        <v>2081</v>
      </c>
      <c r="AO50" s="110" t="s">
        <v>1071</v>
      </c>
      <c r="AP50" s="110" t="s">
        <v>1820</v>
      </c>
      <c r="AQ50" s="110" t="s">
        <v>3106</v>
      </c>
      <c r="AR50" s="110"/>
      <c r="AS50" s="110" t="s">
        <v>1073</v>
      </c>
      <c r="AT50" s="110" t="s">
        <v>2762</v>
      </c>
      <c r="AU50" s="110" t="s">
        <v>1071</v>
      </c>
      <c r="AV50" s="110"/>
      <c r="AW50" s="110"/>
      <c r="AX50" s="110"/>
      <c r="AY50" s="110"/>
      <c r="AZ50" s="110"/>
      <c r="BA50" s="110"/>
      <c r="BB50" s="110"/>
      <c r="BC50" s="110"/>
    </row>
    <row r="51" spans="38:55" x14ac:dyDescent="0.3">
      <c r="AL51" s="110">
        <f t="shared" si="2"/>
        <v>46</v>
      </c>
      <c r="AM51" s="110" t="s">
        <v>937</v>
      </c>
      <c r="AN51" s="110" t="s">
        <v>2259</v>
      </c>
      <c r="AO51" s="110" t="s">
        <v>936</v>
      </c>
      <c r="AP51" s="110" t="s">
        <v>1815</v>
      </c>
      <c r="AQ51" s="105" t="s">
        <v>3107</v>
      </c>
      <c r="AR51" s="110"/>
      <c r="AS51" s="110" t="s">
        <v>937</v>
      </c>
      <c r="AT51" s="110" t="s">
        <v>2763</v>
      </c>
      <c r="AU51" s="110" t="s">
        <v>936</v>
      </c>
      <c r="AV51" s="110"/>
      <c r="AW51" s="110"/>
      <c r="AX51" s="110"/>
      <c r="AY51" s="110"/>
      <c r="AZ51" s="110"/>
      <c r="BA51" s="110"/>
      <c r="BB51" s="110"/>
      <c r="BC51" s="110"/>
    </row>
    <row r="52" spans="38:55" x14ac:dyDescent="0.3">
      <c r="AL52" s="110">
        <f t="shared" si="2"/>
        <v>47</v>
      </c>
      <c r="AM52" s="110" t="s">
        <v>1135</v>
      </c>
      <c r="AN52" s="110" t="s">
        <v>2003</v>
      </c>
      <c r="AO52" s="110" t="s">
        <v>1136</v>
      </c>
      <c r="AP52" s="110" t="s">
        <v>1815</v>
      </c>
      <c r="AQ52" s="105" t="s">
        <v>3107</v>
      </c>
      <c r="AR52" s="110"/>
      <c r="AS52" s="110" t="s">
        <v>1135</v>
      </c>
      <c r="AT52" s="110" t="s">
        <v>2509</v>
      </c>
      <c r="AU52" s="110" t="s">
        <v>1136</v>
      </c>
      <c r="AV52" s="110"/>
      <c r="AW52" s="110"/>
      <c r="AX52" s="110"/>
      <c r="AY52" s="110"/>
      <c r="AZ52" s="110"/>
      <c r="BA52" s="110"/>
      <c r="BB52" s="110"/>
      <c r="BC52" s="110"/>
    </row>
    <row r="53" spans="38:55" x14ac:dyDescent="0.3">
      <c r="AL53" s="110">
        <f t="shared" si="2"/>
        <v>48</v>
      </c>
      <c r="AM53" s="110" t="s">
        <v>559</v>
      </c>
      <c r="AN53" s="110" t="s">
        <v>2350</v>
      </c>
      <c r="AO53" s="110" t="s">
        <v>1136</v>
      </c>
      <c r="AP53" s="110" t="s">
        <v>1818</v>
      </c>
      <c r="AQ53" s="105" t="s">
        <v>3107</v>
      </c>
      <c r="AR53" s="110"/>
      <c r="AS53" s="110" t="s">
        <v>559</v>
      </c>
      <c r="AT53" s="110" t="s">
        <v>2533</v>
      </c>
      <c r="AU53" s="110" t="s">
        <v>1136</v>
      </c>
      <c r="AV53" s="110"/>
      <c r="AW53" s="110"/>
      <c r="AX53" s="110"/>
      <c r="AY53" s="110"/>
      <c r="AZ53" s="110"/>
      <c r="BA53" s="110"/>
      <c r="BB53" s="110"/>
      <c r="BC53" s="110"/>
    </row>
    <row r="54" spans="38:55" x14ac:dyDescent="0.3">
      <c r="AL54" s="110">
        <f t="shared" si="2"/>
        <v>49</v>
      </c>
      <c r="AM54" s="110" t="s">
        <v>96</v>
      </c>
      <c r="AN54" s="110" t="s">
        <v>1946</v>
      </c>
      <c r="AO54" s="110" t="s">
        <v>977</v>
      </c>
      <c r="AP54" s="110" t="s">
        <v>1819</v>
      </c>
      <c r="AQ54" s="110" t="s">
        <v>3105</v>
      </c>
      <c r="AR54" s="110"/>
      <c r="AS54" s="110" t="s">
        <v>96</v>
      </c>
      <c r="AT54" s="110" t="s">
        <v>2479</v>
      </c>
      <c r="AU54" s="110" t="s">
        <v>977</v>
      </c>
      <c r="AV54" s="110"/>
      <c r="AW54" s="110"/>
      <c r="AX54" s="110"/>
      <c r="AY54" s="110"/>
      <c r="AZ54" s="110"/>
      <c r="BA54" s="110"/>
      <c r="BB54" s="110"/>
      <c r="BC54" s="110"/>
    </row>
    <row r="55" spans="38:55" x14ac:dyDescent="0.3">
      <c r="AL55" s="110">
        <f t="shared" si="2"/>
        <v>50</v>
      </c>
      <c r="AM55" s="110" t="s">
        <v>99</v>
      </c>
      <c r="AN55" s="110" t="s">
        <v>2121</v>
      </c>
      <c r="AO55" s="110" t="s">
        <v>977</v>
      </c>
      <c r="AP55" s="110" t="s">
        <v>1817</v>
      </c>
      <c r="AQ55" s="110" t="s">
        <v>3105</v>
      </c>
      <c r="AR55" s="110"/>
      <c r="AS55" s="110" t="s">
        <v>99</v>
      </c>
      <c r="AT55" s="110" t="s">
        <v>2534</v>
      </c>
      <c r="AU55" s="110" t="s">
        <v>977</v>
      </c>
      <c r="AV55" s="110"/>
      <c r="AW55" s="110"/>
      <c r="AX55" s="110"/>
      <c r="AY55" s="110"/>
      <c r="AZ55" s="110"/>
      <c r="BA55" s="110"/>
      <c r="BB55" s="110"/>
      <c r="BC55" s="110"/>
    </row>
    <row r="56" spans="38:55" x14ac:dyDescent="0.3">
      <c r="AL56" s="110">
        <f t="shared" si="2"/>
        <v>51</v>
      </c>
      <c r="AM56" s="110" t="s">
        <v>643</v>
      </c>
      <c r="AN56" s="110" t="s">
        <v>2180</v>
      </c>
      <c r="AO56" s="110" t="s">
        <v>512</v>
      </c>
      <c r="AP56" s="110" t="s">
        <v>1819</v>
      </c>
      <c r="AQ56" s="110" t="s">
        <v>3106</v>
      </c>
      <c r="AR56" s="110"/>
      <c r="AS56" s="110" t="s">
        <v>643</v>
      </c>
      <c r="AT56" s="110" t="s">
        <v>2764</v>
      </c>
      <c r="AU56" s="110" t="s">
        <v>512</v>
      </c>
      <c r="AV56" s="110"/>
      <c r="AW56" s="110"/>
      <c r="AX56" s="110"/>
      <c r="AY56" s="110"/>
      <c r="AZ56" s="110"/>
      <c r="BA56" s="110"/>
      <c r="BB56" s="110"/>
      <c r="BC56" s="110"/>
    </row>
    <row r="57" spans="38:55" x14ac:dyDescent="0.3">
      <c r="AL57" s="110">
        <f t="shared" si="2"/>
        <v>52</v>
      </c>
      <c r="AM57" s="110" t="s">
        <v>1110</v>
      </c>
      <c r="AN57" s="110" t="s">
        <v>2004</v>
      </c>
      <c r="AO57" s="110" t="s">
        <v>1107</v>
      </c>
      <c r="AP57" s="110" t="s">
        <v>1819</v>
      </c>
      <c r="AQ57" s="110" t="s">
        <v>3106</v>
      </c>
      <c r="AR57" s="110"/>
      <c r="AS57" s="110" t="s">
        <v>1110</v>
      </c>
      <c r="AT57" s="110" t="s">
        <v>2765</v>
      </c>
      <c r="AU57" s="110" t="s">
        <v>1107</v>
      </c>
      <c r="AV57" s="110"/>
      <c r="AW57" s="110"/>
      <c r="AX57" s="110"/>
      <c r="AY57" s="110"/>
      <c r="AZ57" s="110"/>
      <c r="BA57" s="110"/>
      <c r="BB57" s="110"/>
      <c r="BC57" s="110"/>
    </row>
    <row r="58" spans="38:55" x14ac:dyDescent="0.3">
      <c r="AL58" s="110">
        <f t="shared" si="2"/>
        <v>53</v>
      </c>
      <c r="AM58" s="110" t="s">
        <v>1207</v>
      </c>
      <c r="AN58" s="110" t="s">
        <v>2284</v>
      </c>
      <c r="AO58" s="110" t="s">
        <v>512</v>
      </c>
      <c r="AP58" s="110" t="s">
        <v>1817</v>
      </c>
      <c r="AQ58" s="110" t="s">
        <v>3106</v>
      </c>
      <c r="AR58" s="110"/>
      <c r="AS58" s="110" t="s">
        <v>1207</v>
      </c>
      <c r="AT58" s="110" t="s">
        <v>2535</v>
      </c>
      <c r="AU58" s="110" t="s">
        <v>512</v>
      </c>
      <c r="AV58" s="110"/>
      <c r="AW58" s="110"/>
      <c r="AX58" s="110"/>
      <c r="AY58" s="110"/>
      <c r="AZ58" s="110"/>
      <c r="BA58" s="110"/>
      <c r="BB58" s="110"/>
      <c r="BC58" s="110"/>
    </row>
    <row r="59" spans="38:55" x14ac:dyDescent="0.3">
      <c r="AL59" s="110">
        <f t="shared" si="2"/>
        <v>54</v>
      </c>
      <c r="AM59" s="110" t="s">
        <v>1221</v>
      </c>
      <c r="AN59" s="110" t="s">
        <v>2161</v>
      </c>
      <c r="AO59" s="110" t="s">
        <v>1219</v>
      </c>
      <c r="AP59" s="110" t="s">
        <v>1818</v>
      </c>
      <c r="AQ59" s="105" t="s">
        <v>3107</v>
      </c>
      <c r="AR59" s="110"/>
      <c r="AS59" s="110" t="s">
        <v>1221</v>
      </c>
      <c r="AT59" s="110" t="s">
        <v>2766</v>
      </c>
      <c r="AU59" s="110" t="s">
        <v>1219</v>
      </c>
      <c r="AV59" s="110"/>
      <c r="AW59" s="110"/>
      <c r="AX59" s="110"/>
      <c r="AY59" s="110"/>
      <c r="AZ59" s="110"/>
      <c r="BA59" s="110"/>
      <c r="BB59" s="110"/>
      <c r="BC59" s="110"/>
    </row>
    <row r="60" spans="38:55" x14ac:dyDescent="0.3">
      <c r="AL60" s="110">
        <f t="shared" si="2"/>
        <v>55</v>
      </c>
      <c r="AM60" s="110" t="s">
        <v>1167</v>
      </c>
      <c r="AN60" s="110" t="s">
        <v>2197</v>
      </c>
      <c r="AO60" s="110" t="s">
        <v>1162</v>
      </c>
      <c r="AP60" s="110" t="s">
        <v>1817</v>
      </c>
      <c r="AQ60" s="110" t="s">
        <v>3105</v>
      </c>
      <c r="AR60" s="110"/>
      <c r="AS60" s="110" t="s">
        <v>1167</v>
      </c>
      <c r="AT60" s="110" t="s">
        <v>2536</v>
      </c>
      <c r="AU60" s="110" t="s">
        <v>1162</v>
      </c>
      <c r="AV60" s="110"/>
      <c r="AW60" s="110"/>
      <c r="AX60" s="110"/>
      <c r="AY60" s="110"/>
      <c r="AZ60" s="110"/>
      <c r="BA60" s="110"/>
      <c r="BB60" s="110"/>
      <c r="BC60" s="110"/>
    </row>
    <row r="61" spans="38:55" x14ac:dyDescent="0.3">
      <c r="AL61" s="110">
        <f t="shared" si="2"/>
        <v>56</v>
      </c>
      <c r="AM61" s="110" t="s">
        <v>204</v>
      </c>
      <c r="AN61" s="110" t="s">
        <v>1878</v>
      </c>
      <c r="AO61" s="110" t="s">
        <v>1027</v>
      </c>
      <c r="AP61" s="110" t="s">
        <v>1816</v>
      </c>
      <c r="AQ61" s="110" t="s">
        <v>3105</v>
      </c>
      <c r="AR61" s="110"/>
      <c r="AS61" s="110" t="s">
        <v>204</v>
      </c>
      <c r="AT61" s="110" t="s">
        <v>2485</v>
      </c>
      <c r="AU61" s="110" t="s">
        <v>1027</v>
      </c>
      <c r="AV61" s="110"/>
      <c r="AW61" s="110"/>
      <c r="AX61" s="110"/>
      <c r="AY61" s="110"/>
      <c r="AZ61" s="110"/>
      <c r="BA61" s="110"/>
      <c r="BB61" s="110"/>
      <c r="BC61" s="110"/>
    </row>
    <row r="62" spans="38:55" x14ac:dyDescent="0.3">
      <c r="AL62" s="110">
        <f t="shared" si="2"/>
        <v>57</v>
      </c>
      <c r="AM62" s="110" t="s">
        <v>1208</v>
      </c>
      <c r="AN62" s="110" t="s">
        <v>2323</v>
      </c>
      <c r="AO62" s="110" t="s">
        <v>512</v>
      </c>
      <c r="AP62" s="110" t="s">
        <v>1817</v>
      </c>
      <c r="AQ62" s="110" t="s">
        <v>3106</v>
      </c>
      <c r="AR62" s="110"/>
      <c r="AS62" s="110" t="s">
        <v>1208</v>
      </c>
      <c r="AT62" s="110" t="s">
        <v>2537</v>
      </c>
      <c r="AU62" s="110" t="s">
        <v>512</v>
      </c>
      <c r="AV62" s="110"/>
      <c r="AW62" s="110"/>
      <c r="AX62" s="110"/>
      <c r="AY62" s="110"/>
      <c r="AZ62" s="110"/>
      <c r="BA62" s="110"/>
      <c r="BB62" s="110"/>
      <c r="BC62" s="110"/>
    </row>
    <row r="63" spans="38:55" x14ac:dyDescent="0.3">
      <c r="AL63" s="110">
        <f t="shared" si="2"/>
        <v>58</v>
      </c>
      <c r="AM63" s="110" t="s">
        <v>1111</v>
      </c>
      <c r="AN63" s="110" t="s">
        <v>2018</v>
      </c>
      <c r="AO63" s="110" t="s">
        <v>1107</v>
      </c>
      <c r="AP63" s="110" t="s">
        <v>1815</v>
      </c>
      <c r="AQ63" s="110" t="s">
        <v>3106</v>
      </c>
      <c r="AR63" s="110"/>
      <c r="AS63" s="110" t="s">
        <v>1111</v>
      </c>
      <c r="AT63" s="110" t="s">
        <v>2767</v>
      </c>
      <c r="AU63" s="110" t="s">
        <v>1107</v>
      </c>
      <c r="AV63" s="110"/>
      <c r="AW63" s="110"/>
      <c r="AX63" s="110"/>
      <c r="AY63" s="110"/>
      <c r="AZ63" s="110"/>
      <c r="BA63" s="110"/>
      <c r="BB63" s="110"/>
      <c r="BC63" s="110"/>
    </row>
    <row r="64" spans="38:55" x14ac:dyDescent="0.3">
      <c r="AL64" s="110">
        <f t="shared" si="2"/>
        <v>59</v>
      </c>
      <c r="AM64" s="110" t="s">
        <v>922</v>
      </c>
      <c r="AN64" s="110" t="s">
        <v>2195</v>
      </c>
      <c r="AO64" s="110" t="s">
        <v>921</v>
      </c>
      <c r="AP64" s="110" t="s">
        <v>1817</v>
      </c>
      <c r="AQ64" s="110" t="s">
        <v>3105</v>
      </c>
      <c r="AR64" s="110"/>
      <c r="AS64" s="110" t="s">
        <v>922</v>
      </c>
      <c r="AT64" s="110" t="s">
        <v>2460</v>
      </c>
      <c r="AU64" s="110" t="s">
        <v>921</v>
      </c>
      <c r="AV64" s="110"/>
      <c r="AW64" s="110"/>
      <c r="AX64" s="110"/>
      <c r="AY64" s="110"/>
      <c r="AZ64" s="110"/>
      <c r="BA64" s="110"/>
      <c r="BB64" s="110"/>
      <c r="BC64" s="110"/>
    </row>
    <row r="65" spans="38:55" x14ac:dyDescent="0.3">
      <c r="AL65" s="110">
        <f t="shared" si="2"/>
        <v>60</v>
      </c>
      <c r="AM65" s="110" t="s">
        <v>999</v>
      </c>
      <c r="AN65" s="110" t="s">
        <v>2381</v>
      </c>
      <c r="AO65" s="110" t="s">
        <v>997</v>
      </c>
      <c r="AP65" s="110" t="s">
        <v>1815</v>
      </c>
      <c r="AQ65" s="110" t="s">
        <v>3105</v>
      </c>
      <c r="AR65" s="110"/>
      <c r="AS65" s="110" t="s">
        <v>999</v>
      </c>
      <c r="AT65" s="110" t="s">
        <v>2768</v>
      </c>
      <c r="AU65" s="110" t="s">
        <v>997</v>
      </c>
      <c r="AV65" s="110"/>
      <c r="AW65" s="110"/>
      <c r="AX65" s="110"/>
      <c r="AY65" s="110"/>
      <c r="AZ65" s="110"/>
      <c r="BA65" s="110"/>
      <c r="BB65" s="110"/>
      <c r="BC65" s="110"/>
    </row>
    <row r="66" spans="38:55" x14ac:dyDescent="0.3">
      <c r="AL66" s="110">
        <f t="shared" si="2"/>
        <v>61</v>
      </c>
      <c r="AM66" s="110" t="s">
        <v>923</v>
      </c>
      <c r="AN66" s="110" t="s">
        <v>2092</v>
      </c>
      <c r="AO66" s="110" t="s">
        <v>921</v>
      </c>
      <c r="AP66" s="110" t="s">
        <v>1815</v>
      </c>
      <c r="AQ66" s="110" t="s">
        <v>3105</v>
      </c>
      <c r="AR66" s="110"/>
      <c r="AS66" s="110" t="s">
        <v>923</v>
      </c>
      <c r="AT66" s="110" t="s">
        <v>2769</v>
      </c>
      <c r="AU66" s="110" t="s">
        <v>921</v>
      </c>
      <c r="AV66" s="110"/>
      <c r="AW66" s="110"/>
      <c r="AX66" s="110"/>
      <c r="AY66" s="110"/>
      <c r="AZ66" s="110"/>
      <c r="BA66" s="110"/>
      <c r="BB66" s="110"/>
      <c r="BC66" s="110"/>
    </row>
    <row r="67" spans="38:55" x14ac:dyDescent="0.3">
      <c r="AL67" s="110">
        <f t="shared" si="2"/>
        <v>62</v>
      </c>
      <c r="AM67" s="110" t="s">
        <v>924</v>
      </c>
      <c r="AN67" s="110" t="s">
        <v>2144</v>
      </c>
      <c r="AO67" s="110" t="s">
        <v>921</v>
      </c>
      <c r="AP67" s="110" t="s">
        <v>1818</v>
      </c>
      <c r="AQ67" s="110" t="s">
        <v>3105</v>
      </c>
      <c r="AR67" s="110"/>
      <c r="AS67" s="110" t="s">
        <v>924</v>
      </c>
      <c r="AT67" s="110" t="s">
        <v>2538</v>
      </c>
      <c r="AU67" s="110" t="s">
        <v>921</v>
      </c>
      <c r="AV67" s="110"/>
      <c r="AW67" s="110"/>
      <c r="AX67" s="110"/>
      <c r="AY67" s="110"/>
      <c r="AZ67" s="110"/>
      <c r="BA67" s="110"/>
      <c r="BB67" s="110"/>
      <c r="BC67" s="110"/>
    </row>
    <row r="68" spans="38:55" x14ac:dyDescent="0.3">
      <c r="AL68" s="110">
        <f t="shared" si="2"/>
        <v>63</v>
      </c>
      <c r="AM68" s="110" t="s">
        <v>100</v>
      </c>
      <c r="AN68" s="110" t="s">
        <v>2389</v>
      </c>
      <c r="AO68" s="110" t="s">
        <v>977</v>
      </c>
      <c r="AP68" s="110" t="s">
        <v>1819</v>
      </c>
      <c r="AQ68" s="110" t="s">
        <v>3105</v>
      </c>
      <c r="AR68" s="110"/>
      <c r="AS68" s="110" t="s">
        <v>100</v>
      </c>
      <c r="AT68" s="110" t="s">
        <v>977</v>
      </c>
      <c r="AU68" s="110" t="s">
        <v>977</v>
      </c>
      <c r="AV68" s="110"/>
      <c r="AW68" s="110"/>
      <c r="AX68" s="110"/>
      <c r="AY68" s="110"/>
      <c r="AZ68" s="110"/>
      <c r="BA68" s="110"/>
      <c r="BB68" s="110"/>
      <c r="BC68" s="110"/>
    </row>
    <row r="69" spans="38:55" x14ac:dyDescent="0.3">
      <c r="AL69" s="110">
        <f t="shared" si="2"/>
        <v>64</v>
      </c>
      <c r="AM69" s="110" t="s">
        <v>101</v>
      </c>
      <c r="AN69" s="110" t="s">
        <v>2339</v>
      </c>
      <c r="AO69" s="110" t="s">
        <v>977</v>
      </c>
      <c r="AP69" s="110" t="s">
        <v>1817</v>
      </c>
      <c r="AQ69" s="110" t="s">
        <v>3105</v>
      </c>
      <c r="AR69" s="110"/>
      <c r="AS69" s="110" t="s">
        <v>101</v>
      </c>
      <c r="AT69" s="110" t="s">
        <v>2539</v>
      </c>
      <c r="AU69" s="110" t="s">
        <v>977</v>
      </c>
      <c r="AV69" s="110"/>
      <c r="AW69" s="110"/>
      <c r="AX69" s="110"/>
      <c r="AY69" s="110"/>
      <c r="AZ69" s="110"/>
      <c r="BA69" s="110"/>
      <c r="BB69" s="110"/>
      <c r="BC69" s="110"/>
    </row>
    <row r="70" spans="38:55" x14ac:dyDescent="0.3">
      <c r="AL70" s="110">
        <f t="shared" si="2"/>
        <v>65</v>
      </c>
      <c r="AM70" s="110" t="s">
        <v>560</v>
      </c>
      <c r="AN70" s="110" t="s">
        <v>2015</v>
      </c>
      <c r="AO70" s="110" t="s">
        <v>1136</v>
      </c>
      <c r="AP70" s="110" t="s">
        <v>1815</v>
      </c>
      <c r="AQ70" s="105" t="s">
        <v>3107</v>
      </c>
      <c r="AR70" s="110"/>
      <c r="AS70" s="110" t="s">
        <v>560</v>
      </c>
      <c r="AT70" s="110" t="s">
        <v>2770</v>
      </c>
      <c r="AU70" s="110" t="s">
        <v>1136</v>
      </c>
      <c r="AV70" s="110"/>
      <c r="AW70" s="110"/>
      <c r="AX70" s="110"/>
      <c r="AY70" s="110"/>
      <c r="AZ70" s="110"/>
      <c r="BA70" s="110"/>
      <c r="BB70" s="110"/>
      <c r="BC70" s="110"/>
    </row>
    <row r="71" spans="38:55" x14ac:dyDescent="0.3">
      <c r="AL71" s="110">
        <f t="shared" si="2"/>
        <v>66</v>
      </c>
      <c r="AM71" s="110" t="s">
        <v>1222</v>
      </c>
      <c r="AN71" s="110" t="s">
        <v>2434</v>
      </c>
      <c r="AO71" s="110" t="s">
        <v>1219</v>
      </c>
      <c r="AP71" s="110" t="s">
        <v>1818</v>
      </c>
      <c r="AQ71" s="105" t="s">
        <v>3107</v>
      </c>
      <c r="AR71" s="110"/>
      <c r="AS71" s="110" t="s">
        <v>1222</v>
      </c>
      <c r="AT71" s="110" t="s">
        <v>2540</v>
      </c>
      <c r="AU71" s="110" t="s">
        <v>1219</v>
      </c>
      <c r="AV71" s="110"/>
      <c r="AW71" s="110"/>
      <c r="AX71" s="110"/>
      <c r="AY71" s="110"/>
      <c r="AZ71" s="110"/>
      <c r="BA71" s="110"/>
      <c r="BB71" s="110"/>
      <c r="BC71" s="110"/>
    </row>
    <row r="72" spans="38:55" x14ac:dyDescent="0.3">
      <c r="AL72" s="110">
        <f t="shared" ref="AL72:AL135" si="3">AL71+1</f>
        <v>67</v>
      </c>
      <c r="AM72" s="110" t="s">
        <v>234</v>
      </c>
      <c r="AN72" s="110" t="s">
        <v>2008</v>
      </c>
      <c r="AO72" s="110" t="s">
        <v>1037</v>
      </c>
      <c r="AP72" s="110" t="s">
        <v>1819</v>
      </c>
      <c r="AQ72" s="105" t="s">
        <v>3107</v>
      </c>
      <c r="AR72" s="110"/>
      <c r="AS72" s="110" t="s">
        <v>234</v>
      </c>
      <c r="AT72" s="110" t="s">
        <v>2771</v>
      </c>
      <c r="AU72" s="110" t="s">
        <v>1037</v>
      </c>
      <c r="AV72" s="110"/>
      <c r="AW72" s="110"/>
      <c r="AX72" s="110"/>
      <c r="AY72" s="110"/>
      <c r="AZ72" s="110"/>
      <c r="BA72" s="110"/>
      <c r="BB72" s="110"/>
      <c r="BC72" s="110"/>
    </row>
    <row r="73" spans="38:55" x14ac:dyDescent="0.3">
      <c r="AL73" s="110">
        <f t="shared" si="3"/>
        <v>68</v>
      </c>
      <c r="AM73" s="110" t="s">
        <v>1074</v>
      </c>
      <c r="AN73" s="110" t="s">
        <v>2264</v>
      </c>
      <c r="AO73" s="110" t="s">
        <v>1071</v>
      </c>
      <c r="AP73" s="110" t="s">
        <v>1818</v>
      </c>
      <c r="AQ73" s="110" t="s">
        <v>3106</v>
      </c>
      <c r="AR73" s="110"/>
      <c r="AS73" s="110" t="s">
        <v>1074</v>
      </c>
      <c r="AT73" s="110" t="s">
        <v>2772</v>
      </c>
      <c r="AU73" s="110" t="s">
        <v>1071</v>
      </c>
      <c r="AV73" s="110"/>
      <c r="AW73" s="110"/>
      <c r="AX73" s="110"/>
      <c r="AY73" s="110"/>
      <c r="AZ73" s="110"/>
      <c r="BA73" s="110"/>
      <c r="BB73" s="110"/>
      <c r="BC73" s="110"/>
    </row>
    <row r="74" spans="38:55" x14ac:dyDescent="0.3">
      <c r="AL74" s="110">
        <f t="shared" si="3"/>
        <v>69</v>
      </c>
      <c r="AM74" s="110" t="s">
        <v>144</v>
      </c>
      <c r="AN74" s="110" t="s">
        <v>2294</v>
      </c>
      <c r="AO74" s="110" t="s">
        <v>997</v>
      </c>
      <c r="AP74" s="110" t="s">
        <v>1816</v>
      </c>
      <c r="AQ74" s="110" t="s">
        <v>3105</v>
      </c>
      <c r="AR74" s="110"/>
      <c r="AS74" s="110" t="s">
        <v>144</v>
      </c>
      <c r="AT74" s="110" t="s">
        <v>997</v>
      </c>
      <c r="AU74" s="110" t="s">
        <v>997</v>
      </c>
      <c r="AV74" s="110"/>
      <c r="AW74" s="110"/>
      <c r="AX74" s="110"/>
      <c r="AY74" s="110"/>
      <c r="AZ74" s="110"/>
      <c r="BA74" s="110"/>
      <c r="BB74" s="110"/>
      <c r="BC74" s="110"/>
    </row>
    <row r="75" spans="38:55" x14ac:dyDescent="0.3">
      <c r="AL75" s="110">
        <f t="shared" si="3"/>
        <v>70</v>
      </c>
      <c r="AM75" s="110" t="s">
        <v>1014</v>
      </c>
      <c r="AN75" s="110" t="s">
        <v>1880</v>
      </c>
      <c r="AO75" s="110" t="s">
        <v>1013</v>
      </c>
      <c r="AP75" s="110" t="s">
        <v>1820</v>
      </c>
      <c r="AQ75" s="110" t="s">
        <v>3105</v>
      </c>
      <c r="AR75" s="110"/>
      <c r="AS75" s="110" t="s">
        <v>1014</v>
      </c>
      <c r="AT75" s="110" t="s">
        <v>1013</v>
      </c>
      <c r="AU75" s="110" t="s">
        <v>1013</v>
      </c>
      <c r="AV75" s="110"/>
      <c r="AW75" s="110"/>
      <c r="AX75" s="110"/>
      <c r="AY75" s="110"/>
      <c r="AZ75" s="110"/>
      <c r="BA75" s="110"/>
      <c r="BB75" s="110"/>
      <c r="BC75" s="110"/>
    </row>
    <row r="76" spans="38:55" x14ac:dyDescent="0.3">
      <c r="AL76" s="110">
        <f t="shared" si="3"/>
        <v>71</v>
      </c>
      <c r="AM76" s="110" t="s">
        <v>1015</v>
      </c>
      <c r="AN76" s="110" t="s">
        <v>1884</v>
      </c>
      <c r="AO76" s="110" t="s">
        <v>1013</v>
      </c>
      <c r="AP76" s="110" t="s">
        <v>1820</v>
      </c>
      <c r="AQ76" s="110" t="s">
        <v>3105</v>
      </c>
      <c r="AR76" s="110"/>
      <c r="AS76" s="110" t="s">
        <v>1015</v>
      </c>
      <c r="AT76" s="110" t="s">
        <v>2773</v>
      </c>
      <c r="AU76" s="110" t="s">
        <v>1013</v>
      </c>
      <c r="AV76" s="110"/>
      <c r="AW76" s="110"/>
      <c r="AX76" s="110"/>
      <c r="AY76" s="110"/>
      <c r="AZ76" s="110"/>
      <c r="BA76" s="110"/>
      <c r="BB76" s="110"/>
      <c r="BC76" s="110"/>
    </row>
    <row r="77" spans="38:55" x14ac:dyDescent="0.3">
      <c r="AL77" s="110">
        <f t="shared" si="3"/>
        <v>72</v>
      </c>
      <c r="AM77" s="110" t="s">
        <v>938</v>
      </c>
      <c r="AN77" s="110" t="s">
        <v>2336</v>
      </c>
      <c r="AO77" s="110" t="s">
        <v>936</v>
      </c>
      <c r="AP77" s="110" t="s">
        <v>1819</v>
      </c>
      <c r="AQ77" s="105" t="s">
        <v>3107</v>
      </c>
      <c r="AR77" s="110"/>
      <c r="AS77" s="110" t="s">
        <v>938</v>
      </c>
      <c r="AT77" s="110" t="s">
        <v>2774</v>
      </c>
      <c r="AU77" s="110" t="s">
        <v>936</v>
      </c>
      <c r="AV77" s="110"/>
      <c r="AW77" s="110"/>
      <c r="AX77" s="110"/>
      <c r="AY77" s="110"/>
      <c r="AZ77" s="110"/>
      <c r="BA77" s="110"/>
      <c r="BB77" s="110"/>
      <c r="BC77" s="110"/>
    </row>
    <row r="78" spans="38:55" x14ac:dyDescent="0.3">
      <c r="AL78" s="110">
        <f t="shared" si="3"/>
        <v>73</v>
      </c>
      <c r="AM78" s="110" t="s">
        <v>634</v>
      </c>
      <c r="AN78" s="110" t="s">
        <v>1882</v>
      </c>
      <c r="AO78" s="110" t="s">
        <v>1198</v>
      </c>
      <c r="AP78" s="110" t="s">
        <v>1815</v>
      </c>
      <c r="AQ78" s="110" t="s">
        <v>3105</v>
      </c>
      <c r="AR78" s="110"/>
      <c r="AS78" s="110" t="s">
        <v>634</v>
      </c>
      <c r="AT78" s="110" t="s">
        <v>2541</v>
      </c>
      <c r="AU78" s="110" t="s">
        <v>1198</v>
      </c>
      <c r="AV78" s="110"/>
      <c r="AW78" s="110"/>
      <c r="AX78" s="110"/>
      <c r="AY78" s="110"/>
      <c r="AZ78" s="110"/>
      <c r="BA78" s="110"/>
      <c r="BB78" s="110"/>
      <c r="BC78" s="110"/>
    </row>
    <row r="79" spans="38:55" x14ac:dyDescent="0.3">
      <c r="AL79" s="110">
        <f t="shared" si="3"/>
        <v>74</v>
      </c>
      <c r="AM79" s="110" t="s">
        <v>402</v>
      </c>
      <c r="AN79" s="110" t="s">
        <v>2059</v>
      </c>
      <c r="AO79" s="110" t="s">
        <v>1100</v>
      </c>
      <c r="AP79" s="110" t="s">
        <v>1815</v>
      </c>
      <c r="AQ79" s="110" t="s">
        <v>3106</v>
      </c>
      <c r="AR79" s="110"/>
      <c r="AS79" s="110" t="s">
        <v>402</v>
      </c>
      <c r="AT79" s="110" t="s">
        <v>2775</v>
      </c>
      <c r="AU79" s="110" t="s">
        <v>1100</v>
      </c>
      <c r="AV79" s="110"/>
      <c r="AW79" s="110"/>
      <c r="AX79" s="110"/>
      <c r="AY79" s="110"/>
      <c r="AZ79" s="110"/>
      <c r="BA79" s="110"/>
      <c r="BB79" s="110"/>
      <c r="BC79" s="110"/>
    </row>
    <row r="80" spans="38:55" x14ac:dyDescent="0.3">
      <c r="AL80" s="110">
        <f t="shared" si="3"/>
        <v>75</v>
      </c>
      <c r="AM80" s="110" t="s">
        <v>1038</v>
      </c>
      <c r="AN80" s="110" t="s">
        <v>2011</v>
      </c>
      <c r="AO80" s="110" t="s">
        <v>1037</v>
      </c>
      <c r="AP80" s="110" t="s">
        <v>1815</v>
      </c>
      <c r="AQ80" s="105" t="s">
        <v>3107</v>
      </c>
      <c r="AR80" s="110"/>
      <c r="AS80" s="110" t="s">
        <v>1038</v>
      </c>
      <c r="AT80" s="110" t="s">
        <v>2542</v>
      </c>
      <c r="AU80" s="110" t="s">
        <v>1037</v>
      </c>
      <c r="AV80" s="110"/>
      <c r="AW80" s="110"/>
      <c r="AX80" s="110"/>
      <c r="AY80" s="110"/>
      <c r="AZ80" s="110"/>
      <c r="BA80" s="110"/>
      <c r="BB80" s="110"/>
      <c r="BC80" s="110"/>
    </row>
    <row r="81" spans="38:55" x14ac:dyDescent="0.3">
      <c r="AL81" s="110">
        <f t="shared" si="3"/>
        <v>76</v>
      </c>
      <c r="AM81" s="110" t="s">
        <v>1137</v>
      </c>
      <c r="AN81" s="110" t="s">
        <v>1990</v>
      </c>
      <c r="AO81" s="110" t="s">
        <v>1136</v>
      </c>
      <c r="AP81" s="110" t="s">
        <v>1815</v>
      </c>
      <c r="AQ81" s="105" t="s">
        <v>3107</v>
      </c>
      <c r="AR81" s="110"/>
      <c r="AS81" s="110" t="s">
        <v>1137</v>
      </c>
      <c r="AT81" s="110" t="s">
        <v>2776</v>
      </c>
      <c r="AU81" s="110" t="s">
        <v>1136</v>
      </c>
      <c r="AV81" s="110"/>
      <c r="AW81" s="110"/>
      <c r="AX81" s="110"/>
      <c r="AY81" s="110"/>
      <c r="AZ81" s="110"/>
      <c r="BA81" s="110"/>
      <c r="BB81" s="110"/>
      <c r="BC81" s="110"/>
    </row>
    <row r="82" spans="38:55" x14ac:dyDescent="0.3">
      <c r="AL82" s="110">
        <f t="shared" si="3"/>
        <v>77</v>
      </c>
      <c r="AM82" s="110" t="s">
        <v>1138</v>
      </c>
      <c r="AN82" s="110" t="s">
        <v>2052</v>
      </c>
      <c r="AO82" s="110" t="s">
        <v>1136</v>
      </c>
      <c r="AP82" s="110" t="s">
        <v>1817</v>
      </c>
      <c r="AQ82" s="105" t="s">
        <v>3107</v>
      </c>
      <c r="AR82" s="110"/>
      <c r="AS82" s="110" t="s">
        <v>1138</v>
      </c>
      <c r="AT82" s="110" t="s">
        <v>2543</v>
      </c>
      <c r="AU82" s="110" t="s">
        <v>1136</v>
      </c>
      <c r="AV82" s="110"/>
      <c r="AW82" s="110"/>
      <c r="AX82" s="110"/>
      <c r="AY82" s="110"/>
      <c r="AZ82" s="110"/>
      <c r="BA82" s="110"/>
      <c r="BB82" s="110"/>
      <c r="BC82" s="110"/>
    </row>
    <row r="83" spans="38:55" x14ac:dyDescent="0.3">
      <c r="AL83" s="110">
        <f t="shared" si="3"/>
        <v>78</v>
      </c>
      <c r="AM83" s="110" t="s">
        <v>145</v>
      </c>
      <c r="AN83" s="110" t="s">
        <v>2317</v>
      </c>
      <c r="AO83" s="110" t="s">
        <v>997</v>
      </c>
      <c r="AP83" s="110" t="s">
        <v>1815</v>
      </c>
      <c r="AQ83" s="110" t="s">
        <v>3105</v>
      </c>
      <c r="AR83" s="110"/>
      <c r="AS83" s="110" t="s">
        <v>145</v>
      </c>
      <c r="AT83" s="110" t="s">
        <v>2544</v>
      </c>
      <c r="AU83" s="110" t="s">
        <v>997</v>
      </c>
      <c r="AV83" s="110"/>
      <c r="AW83" s="110"/>
      <c r="AX83" s="110"/>
      <c r="AY83" s="110"/>
      <c r="AZ83" s="110"/>
      <c r="BA83" s="110"/>
      <c r="BB83" s="110"/>
      <c r="BC83" s="110"/>
    </row>
    <row r="84" spans="38:55" x14ac:dyDescent="0.3">
      <c r="AL84" s="110">
        <f t="shared" si="3"/>
        <v>79</v>
      </c>
      <c r="AM84" s="110" t="s">
        <v>154</v>
      </c>
      <c r="AN84" s="110" t="s">
        <v>2165</v>
      </c>
      <c r="AO84" s="110" t="s">
        <v>997</v>
      </c>
      <c r="AP84" s="110" t="s">
        <v>1820</v>
      </c>
      <c r="AQ84" s="110" t="s">
        <v>3105</v>
      </c>
      <c r="AR84" s="110"/>
      <c r="AS84" s="110" t="s">
        <v>154</v>
      </c>
      <c r="AT84" s="110" t="s">
        <v>2777</v>
      </c>
      <c r="AU84" s="110" t="s">
        <v>997</v>
      </c>
      <c r="AV84" s="110"/>
      <c r="AW84" s="110"/>
      <c r="AX84" s="110"/>
      <c r="AY84" s="110"/>
      <c r="AZ84" s="110"/>
      <c r="BA84" s="110"/>
      <c r="BB84" s="110"/>
      <c r="BC84" s="110"/>
    </row>
    <row r="85" spans="38:55" x14ac:dyDescent="0.3">
      <c r="AL85" s="110">
        <f t="shared" si="3"/>
        <v>80</v>
      </c>
      <c r="AM85" s="110" t="s">
        <v>562</v>
      </c>
      <c r="AN85" s="110" t="s">
        <v>2392</v>
      </c>
      <c r="AO85" s="110" t="s">
        <v>1136</v>
      </c>
      <c r="AP85" s="110" t="s">
        <v>1820</v>
      </c>
      <c r="AQ85" s="105" t="s">
        <v>3107</v>
      </c>
      <c r="AR85" s="110"/>
      <c r="AS85" s="110" t="s">
        <v>562</v>
      </c>
      <c r="AT85" s="110" t="s">
        <v>2778</v>
      </c>
      <c r="AU85" s="110" t="s">
        <v>1136</v>
      </c>
      <c r="AV85" s="110"/>
      <c r="AW85" s="110"/>
      <c r="AX85" s="110"/>
      <c r="AY85" s="110"/>
      <c r="AZ85" s="110"/>
      <c r="BA85" s="110"/>
      <c r="BB85" s="110"/>
      <c r="BC85" s="110"/>
    </row>
    <row r="86" spans="38:55" x14ac:dyDescent="0.3">
      <c r="AL86" s="110">
        <f t="shared" si="3"/>
        <v>81</v>
      </c>
      <c r="AM86" s="110" t="s">
        <v>1139</v>
      </c>
      <c r="AN86" s="110" t="s">
        <v>2043</v>
      </c>
      <c r="AO86" s="110" t="s">
        <v>1136</v>
      </c>
      <c r="AP86" s="110" t="s">
        <v>1818</v>
      </c>
      <c r="AQ86" s="105" t="s">
        <v>3107</v>
      </c>
      <c r="AR86" s="110"/>
      <c r="AS86" s="110" t="s">
        <v>1139</v>
      </c>
      <c r="AT86" s="110" t="s">
        <v>2545</v>
      </c>
      <c r="AU86" s="110" t="s">
        <v>1136</v>
      </c>
      <c r="AV86" s="110"/>
      <c r="AW86" s="110"/>
      <c r="AX86" s="110"/>
      <c r="AY86" s="110"/>
      <c r="AZ86" s="110"/>
      <c r="BA86" s="110"/>
      <c r="BB86" s="110"/>
      <c r="BC86" s="110"/>
    </row>
    <row r="87" spans="38:55" x14ac:dyDescent="0.3">
      <c r="AL87" s="110">
        <f t="shared" si="3"/>
        <v>82</v>
      </c>
      <c r="AM87" s="110" t="s">
        <v>978</v>
      </c>
      <c r="AN87" s="110" t="s">
        <v>2346</v>
      </c>
      <c r="AO87" s="110" t="s">
        <v>977</v>
      </c>
      <c r="AP87" s="110" t="s">
        <v>1818</v>
      </c>
      <c r="AQ87" s="110" t="s">
        <v>3105</v>
      </c>
      <c r="AR87" s="110"/>
      <c r="AS87" s="110" t="s">
        <v>978</v>
      </c>
      <c r="AT87" s="110" t="s">
        <v>2546</v>
      </c>
      <c r="AU87" s="110" t="s">
        <v>977</v>
      </c>
      <c r="AV87" s="110"/>
      <c r="AW87" s="110"/>
      <c r="AX87" s="110"/>
      <c r="AY87" s="110"/>
      <c r="AZ87" s="110"/>
      <c r="BA87" s="110"/>
      <c r="BB87" s="110"/>
      <c r="BC87" s="110"/>
    </row>
    <row r="88" spans="38:55" x14ac:dyDescent="0.3">
      <c r="AL88" s="110">
        <f t="shared" si="3"/>
        <v>83</v>
      </c>
      <c r="AM88" s="110" t="s">
        <v>103</v>
      </c>
      <c r="AN88" s="110" t="s">
        <v>2107</v>
      </c>
      <c r="AO88" s="110" t="s">
        <v>977</v>
      </c>
      <c r="AP88" s="110" t="s">
        <v>1815</v>
      </c>
      <c r="AQ88" s="110" t="s">
        <v>3105</v>
      </c>
      <c r="AR88" s="110"/>
      <c r="AS88" s="110" t="s">
        <v>103</v>
      </c>
      <c r="AT88" s="110" t="s">
        <v>2547</v>
      </c>
      <c r="AU88" s="110" t="s">
        <v>977</v>
      </c>
      <c r="AV88" s="110"/>
      <c r="AW88" s="110"/>
      <c r="AX88" s="110"/>
      <c r="AY88" s="110"/>
      <c r="AZ88" s="110"/>
      <c r="BA88" s="110"/>
      <c r="BB88" s="110"/>
      <c r="BC88" s="110"/>
    </row>
    <row r="89" spans="38:55" x14ac:dyDescent="0.3">
      <c r="AL89" s="110">
        <f t="shared" si="3"/>
        <v>84</v>
      </c>
      <c r="AM89" s="110" t="s">
        <v>1242</v>
      </c>
      <c r="AN89" s="110" t="s">
        <v>2342</v>
      </c>
      <c r="AO89" s="110" t="s">
        <v>1241</v>
      </c>
      <c r="AP89" s="110" t="s">
        <v>1815</v>
      </c>
      <c r="AQ89" s="105" t="s">
        <v>3107</v>
      </c>
      <c r="AR89" s="110"/>
      <c r="AS89" s="110" t="s">
        <v>1048</v>
      </c>
      <c r="AT89" s="110" t="s">
        <v>2548</v>
      </c>
      <c r="AU89" s="110" t="s">
        <v>1037</v>
      </c>
      <c r="AV89" s="110"/>
      <c r="AW89" s="110"/>
      <c r="AX89" s="110"/>
      <c r="AY89" s="110"/>
      <c r="AZ89" s="110"/>
      <c r="BA89" s="110"/>
      <c r="BB89" s="110"/>
      <c r="BC89" s="110"/>
    </row>
    <row r="90" spans="38:55" x14ac:dyDescent="0.3">
      <c r="AL90" s="110">
        <f t="shared" si="3"/>
        <v>85</v>
      </c>
      <c r="AM90" s="110" t="s">
        <v>250</v>
      </c>
      <c r="AN90" s="110" t="s">
        <v>2112</v>
      </c>
      <c r="AO90" s="110" t="s">
        <v>1051</v>
      </c>
      <c r="AP90" s="110" t="s">
        <v>1817</v>
      </c>
      <c r="AQ90" s="110" t="s">
        <v>3105</v>
      </c>
      <c r="AR90" s="110"/>
      <c r="AS90" s="110" t="s">
        <v>1242</v>
      </c>
      <c r="AT90" s="110" t="s">
        <v>2549</v>
      </c>
      <c r="AU90" s="110" t="s">
        <v>1241</v>
      </c>
      <c r="AV90" s="110"/>
      <c r="AW90" s="110"/>
      <c r="AX90" s="110"/>
      <c r="AY90" s="110"/>
      <c r="AZ90" s="110"/>
      <c r="BA90" s="110"/>
      <c r="BB90" s="110"/>
      <c r="BC90" s="110"/>
    </row>
    <row r="91" spans="38:55" x14ac:dyDescent="0.3">
      <c r="AL91" s="110">
        <f t="shared" si="3"/>
        <v>86</v>
      </c>
      <c r="AM91" s="110" t="s">
        <v>1000</v>
      </c>
      <c r="AN91" s="110" t="s">
        <v>1915</v>
      </c>
      <c r="AO91" s="110" t="s">
        <v>997</v>
      </c>
      <c r="AP91" s="110" t="s">
        <v>1815</v>
      </c>
      <c r="AQ91" s="110" t="s">
        <v>3105</v>
      </c>
      <c r="AR91" s="110"/>
      <c r="AS91" s="110" t="s">
        <v>250</v>
      </c>
      <c r="AT91" s="110" t="s">
        <v>2779</v>
      </c>
      <c r="AU91" s="110" t="s">
        <v>1051</v>
      </c>
      <c r="AV91" s="110"/>
      <c r="AW91" s="110"/>
      <c r="AX91" s="110"/>
      <c r="AY91" s="110"/>
      <c r="AZ91" s="110"/>
      <c r="BA91" s="110"/>
      <c r="BB91" s="110"/>
      <c r="BC91" s="110"/>
    </row>
    <row r="92" spans="38:55" x14ac:dyDescent="0.3">
      <c r="AL92" s="110">
        <f t="shared" si="3"/>
        <v>87</v>
      </c>
      <c r="AM92" s="110" t="s">
        <v>47</v>
      </c>
      <c r="AN92" s="110" t="s">
        <v>2026</v>
      </c>
      <c r="AO92" s="110" t="s">
        <v>936</v>
      </c>
      <c r="AP92" s="110" t="s">
        <v>1819</v>
      </c>
      <c r="AQ92" s="105" t="s">
        <v>3107</v>
      </c>
      <c r="AR92" s="110"/>
      <c r="AS92" s="110" t="s">
        <v>1000</v>
      </c>
      <c r="AT92" s="110" t="s">
        <v>2780</v>
      </c>
      <c r="AU92" s="110" t="s">
        <v>997</v>
      </c>
      <c r="AV92" s="110"/>
      <c r="AW92" s="110"/>
      <c r="AX92" s="110"/>
      <c r="AY92" s="110"/>
      <c r="AZ92" s="110"/>
      <c r="BA92" s="110"/>
      <c r="BB92" s="110"/>
      <c r="BC92" s="110"/>
    </row>
    <row r="93" spans="38:55" x14ac:dyDescent="0.3">
      <c r="AL93" s="110">
        <f t="shared" si="3"/>
        <v>88</v>
      </c>
      <c r="AM93" s="110" t="s">
        <v>613</v>
      </c>
      <c r="AN93" s="110" t="s">
        <v>2297</v>
      </c>
      <c r="AO93" s="110" t="s">
        <v>1185</v>
      </c>
      <c r="AP93" s="110" t="s">
        <v>1819</v>
      </c>
      <c r="AQ93" s="105" t="s">
        <v>3107</v>
      </c>
      <c r="AR93" s="110"/>
      <c r="AS93" s="110" t="s">
        <v>47</v>
      </c>
      <c r="AT93" s="110" t="s">
        <v>2781</v>
      </c>
      <c r="AU93" s="110" t="s">
        <v>936</v>
      </c>
      <c r="AV93" s="110"/>
      <c r="AW93" s="110"/>
      <c r="AX93" s="110"/>
      <c r="AY93" s="110"/>
      <c r="AZ93" s="110"/>
      <c r="BA93" s="110"/>
      <c r="BB93" s="110"/>
      <c r="BC93" s="110"/>
    </row>
    <row r="94" spans="38:55" x14ac:dyDescent="0.3">
      <c r="AL94" s="110">
        <f t="shared" si="3"/>
        <v>89</v>
      </c>
      <c r="AM94" s="110" t="s">
        <v>1075</v>
      </c>
      <c r="AN94" s="110" t="s">
        <v>2083</v>
      </c>
      <c r="AO94" s="110" t="s">
        <v>1071</v>
      </c>
      <c r="AP94" s="110" t="s">
        <v>1820</v>
      </c>
      <c r="AQ94" s="110" t="s">
        <v>3106</v>
      </c>
      <c r="AR94" s="110"/>
      <c r="AS94" s="110" t="s">
        <v>613</v>
      </c>
      <c r="AT94" s="110" t="s">
        <v>2476</v>
      </c>
      <c r="AU94" s="110" t="s">
        <v>1185</v>
      </c>
      <c r="AV94" s="110"/>
      <c r="AW94" s="110"/>
      <c r="AX94" s="110"/>
      <c r="AY94" s="110"/>
      <c r="AZ94" s="110"/>
      <c r="BA94" s="110"/>
      <c r="BB94" s="110"/>
      <c r="BC94" s="110"/>
    </row>
    <row r="95" spans="38:55" x14ac:dyDescent="0.3">
      <c r="AL95" s="110">
        <f t="shared" si="3"/>
        <v>90</v>
      </c>
      <c r="AM95" s="110" t="s">
        <v>1076</v>
      </c>
      <c r="AN95" s="110" t="s">
        <v>2286</v>
      </c>
      <c r="AO95" s="110" t="s">
        <v>1071</v>
      </c>
      <c r="AP95" s="110" t="s">
        <v>1818</v>
      </c>
      <c r="AQ95" s="110" t="s">
        <v>3106</v>
      </c>
      <c r="AR95" s="110"/>
      <c r="AS95" s="110" t="s">
        <v>1075</v>
      </c>
      <c r="AT95" s="110" t="s">
        <v>2497</v>
      </c>
      <c r="AU95" s="110" t="s">
        <v>1071</v>
      </c>
      <c r="AV95" s="110"/>
      <c r="AW95" s="110"/>
      <c r="AX95" s="110"/>
      <c r="AY95" s="110"/>
      <c r="AZ95" s="110"/>
      <c r="BA95" s="110"/>
      <c r="BB95" s="110"/>
      <c r="BC95" s="110"/>
    </row>
    <row r="96" spans="38:55" x14ac:dyDescent="0.3">
      <c r="AL96" s="110">
        <f t="shared" si="3"/>
        <v>91</v>
      </c>
      <c r="AM96" s="110" t="s">
        <v>50</v>
      </c>
      <c r="AN96" s="110" t="s">
        <v>1957</v>
      </c>
      <c r="AO96" s="110" t="s">
        <v>936</v>
      </c>
      <c r="AP96" s="110" t="s">
        <v>1815</v>
      </c>
      <c r="AQ96" s="105" t="s">
        <v>3107</v>
      </c>
      <c r="AR96" s="110"/>
      <c r="AS96" s="110" t="s">
        <v>1076</v>
      </c>
      <c r="AT96" s="110" t="s">
        <v>2550</v>
      </c>
      <c r="AU96" s="110" t="s">
        <v>1071</v>
      </c>
      <c r="AV96" s="110"/>
      <c r="AW96" s="110"/>
      <c r="AX96" s="110"/>
      <c r="AY96" s="110"/>
      <c r="AZ96" s="110"/>
      <c r="BA96" s="110"/>
      <c r="BB96" s="110"/>
      <c r="BC96" s="110"/>
    </row>
    <row r="97" spans="38:55" x14ac:dyDescent="0.3">
      <c r="AL97" s="110">
        <f t="shared" si="3"/>
        <v>92</v>
      </c>
      <c r="AM97" s="110" t="s">
        <v>155</v>
      </c>
      <c r="AN97" s="110" t="s">
        <v>2036</v>
      </c>
      <c r="AO97" s="110" t="s">
        <v>997</v>
      </c>
      <c r="AP97" s="110" t="s">
        <v>1819</v>
      </c>
      <c r="AQ97" s="110" t="s">
        <v>3105</v>
      </c>
      <c r="AR97" s="110"/>
      <c r="AS97" s="110" t="s">
        <v>50</v>
      </c>
      <c r="AT97" s="110" t="s">
        <v>2782</v>
      </c>
      <c r="AU97" s="110" t="s">
        <v>936</v>
      </c>
      <c r="AV97" s="110"/>
      <c r="AW97" s="110"/>
      <c r="AX97" s="110"/>
      <c r="AY97" s="110"/>
      <c r="AZ97" s="110"/>
      <c r="BA97" s="110"/>
      <c r="BB97" s="110"/>
      <c r="BC97" s="110"/>
    </row>
    <row r="98" spans="38:55" x14ac:dyDescent="0.3">
      <c r="AL98" s="110">
        <f t="shared" si="3"/>
        <v>93</v>
      </c>
      <c r="AM98" s="110" t="s">
        <v>1112</v>
      </c>
      <c r="AN98" s="110" t="s">
        <v>1987</v>
      </c>
      <c r="AO98" s="110" t="s">
        <v>1107</v>
      </c>
      <c r="AP98" s="110" t="s">
        <v>1818</v>
      </c>
      <c r="AQ98" s="110" t="s">
        <v>3106</v>
      </c>
      <c r="AR98" s="110"/>
      <c r="AS98" s="110" t="s">
        <v>155</v>
      </c>
      <c r="AT98" s="110" t="s">
        <v>2783</v>
      </c>
      <c r="AU98" s="110" t="s">
        <v>997</v>
      </c>
      <c r="AV98" s="110"/>
      <c r="AW98" s="110"/>
      <c r="AX98" s="110"/>
      <c r="AY98" s="110"/>
      <c r="AZ98" s="110"/>
      <c r="BA98" s="110"/>
      <c r="BB98" s="110"/>
      <c r="BC98" s="110"/>
    </row>
    <row r="99" spans="38:55" x14ac:dyDescent="0.3">
      <c r="AL99" s="110">
        <f t="shared" si="3"/>
        <v>94</v>
      </c>
      <c r="AM99" s="110" t="s">
        <v>208</v>
      </c>
      <c r="AN99" s="110" t="s">
        <v>2049</v>
      </c>
      <c r="AO99" s="110" t="s">
        <v>1027</v>
      </c>
      <c r="AP99" s="110" t="s">
        <v>1818</v>
      </c>
      <c r="AQ99" s="110" t="s">
        <v>3105</v>
      </c>
      <c r="AR99" s="110"/>
      <c r="AS99" s="110" t="s">
        <v>1112</v>
      </c>
      <c r="AT99" s="110" t="s">
        <v>2551</v>
      </c>
      <c r="AU99" s="110" t="s">
        <v>1107</v>
      </c>
      <c r="AV99" s="110"/>
      <c r="AW99" s="110"/>
      <c r="AX99" s="110"/>
      <c r="AY99" s="110"/>
      <c r="AZ99" s="110"/>
      <c r="BA99" s="110"/>
      <c r="BB99" s="110"/>
      <c r="BC99" s="110"/>
    </row>
    <row r="100" spans="38:55" x14ac:dyDescent="0.3">
      <c r="AL100" s="110">
        <f t="shared" si="3"/>
        <v>95</v>
      </c>
      <c r="AM100" s="110" t="s">
        <v>925</v>
      </c>
      <c r="AN100" s="110" t="s">
        <v>2395</v>
      </c>
      <c r="AO100" s="110" t="s">
        <v>921</v>
      </c>
      <c r="AP100" s="110" t="s">
        <v>1818</v>
      </c>
      <c r="AQ100" s="110" t="s">
        <v>3105</v>
      </c>
      <c r="AR100" s="110"/>
      <c r="AS100" s="110" t="s">
        <v>208</v>
      </c>
      <c r="AT100" s="110" t="s">
        <v>2552</v>
      </c>
      <c r="AU100" s="110" t="s">
        <v>1027</v>
      </c>
      <c r="AV100" s="110"/>
      <c r="AW100" s="110"/>
      <c r="AX100" s="110"/>
      <c r="AY100" s="110"/>
      <c r="AZ100" s="110"/>
      <c r="BA100" s="110"/>
      <c r="BB100" s="110"/>
      <c r="BC100" s="110"/>
    </row>
    <row r="101" spans="38:55" x14ac:dyDescent="0.3">
      <c r="AL101" s="110">
        <f t="shared" si="3"/>
        <v>96</v>
      </c>
      <c r="AM101" s="110" t="s">
        <v>1101</v>
      </c>
      <c r="AN101" s="110" t="s">
        <v>2022</v>
      </c>
      <c r="AO101" s="110" t="s">
        <v>1100</v>
      </c>
      <c r="AP101" s="110" t="s">
        <v>1818</v>
      </c>
      <c r="AQ101" s="110" t="s">
        <v>3106</v>
      </c>
      <c r="AR101" s="110"/>
      <c r="AS101" s="110" t="s">
        <v>925</v>
      </c>
      <c r="AT101" s="110" t="s">
        <v>2464</v>
      </c>
      <c r="AU101" s="110" t="s">
        <v>921</v>
      </c>
      <c r="AV101" s="110"/>
      <c r="AW101" s="110"/>
      <c r="AX101" s="110"/>
      <c r="AY101" s="110"/>
      <c r="AZ101" s="110"/>
      <c r="BA101" s="110"/>
      <c r="BB101" s="110"/>
      <c r="BC101" s="110"/>
    </row>
    <row r="102" spans="38:55" x14ac:dyDescent="0.3">
      <c r="AL102" s="110">
        <f t="shared" si="3"/>
        <v>97</v>
      </c>
      <c r="AM102" s="110" t="s">
        <v>1243</v>
      </c>
      <c r="AN102" s="110" t="s">
        <v>1979</v>
      </c>
      <c r="AO102" s="110" t="s">
        <v>1241</v>
      </c>
      <c r="AP102" s="110" t="s">
        <v>1815</v>
      </c>
      <c r="AQ102" s="105" t="s">
        <v>3107</v>
      </c>
      <c r="AR102" s="110"/>
      <c r="AS102" s="110" t="s">
        <v>1101</v>
      </c>
      <c r="AT102" s="110" t="s">
        <v>2553</v>
      </c>
      <c r="AU102" s="110" t="s">
        <v>1100</v>
      </c>
      <c r="AV102" s="110"/>
      <c r="AW102" s="110"/>
      <c r="AX102" s="110"/>
      <c r="AY102" s="110"/>
      <c r="AZ102" s="110"/>
      <c r="BA102" s="110"/>
      <c r="BB102" s="110"/>
      <c r="BC102" s="110"/>
    </row>
    <row r="103" spans="38:55" x14ac:dyDescent="0.3">
      <c r="AL103" s="110">
        <f t="shared" si="3"/>
        <v>98</v>
      </c>
      <c r="AM103" s="110" t="s">
        <v>52</v>
      </c>
      <c r="AN103" s="110" t="s">
        <v>2024</v>
      </c>
      <c r="AO103" s="110" t="s">
        <v>936</v>
      </c>
      <c r="AP103" s="110" t="s">
        <v>1815</v>
      </c>
      <c r="AQ103" s="105" t="s">
        <v>3107</v>
      </c>
      <c r="AR103" s="110"/>
      <c r="AS103" s="110" t="s">
        <v>1243</v>
      </c>
      <c r="AT103" s="110" t="s">
        <v>2554</v>
      </c>
      <c r="AU103" s="110" t="s">
        <v>1241</v>
      </c>
      <c r="AV103" s="110"/>
      <c r="AW103" s="110"/>
      <c r="AX103" s="110"/>
      <c r="AY103" s="110"/>
      <c r="AZ103" s="110"/>
      <c r="BA103" s="110"/>
      <c r="BB103" s="110"/>
      <c r="BC103" s="110"/>
    </row>
    <row r="104" spans="38:55" x14ac:dyDescent="0.3">
      <c r="AL104" s="110">
        <f t="shared" si="3"/>
        <v>99</v>
      </c>
      <c r="AM104" s="110" t="s">
        <v>1113</v>
      </c>
      <c r="AN104" s="110" t="s">
        <v>2337</v>
      </c>
      <c r="AO104" s="110" t="s">
        <v>1107</v>
      </c>
      <c r="AP104" s="110" t="s">
        <v>1815</v>
      </c>
      <c r="AQ104" s="110" t="s">
        <v>3106</v>
      </c>
      <c r="AR104" s="110"/>
      <c r="AS104" s="110" t="s">
        <v>52</v>
      </c>
      <c r="AT104" s="110" t="s">
        <v>2784</v>
      </c>
      <c r="AU104" s="110" t="s">
        <v>936</v>
      </c>
      <c r="AV104" s="110"/>
      <c r="AW104" s="110"/>
      <c r="AX104" s="110"/>
      <c r="AY104" s="110"/>
      <c r="AZ104" s="110"/>
      <c r="BA104" s="110"/>
      <c r="BB104" s="110"/>
      <c r="BC104" s="110"/>
    </row>
    <row r="105" spans="38:55" x14ac:dyDescent="0.3">
      <c r="AL105" s="110">
        <f t="shared" si="3"/>
        <v>100</v>
      </c>
      <c r="AM105" s="110" t="s">
        <v>1028</v>
      </c>
      <c r="AN105" s="110" t="s">
        <v>2366</v>
      </c>
      <c r="AO105" s="110" t="s">
        <v>1027</v>
      </c>
      <c r="AP105" s="110" t="s">
        <v>1818</v>
      </c>
      <c r="AQ105" s="110" t="s">
        <v>3105</v>
      </c>
      <c r="AR105" s="110"/>
      <c r="AS105" s="110" t="s">
        <v>1113</v>
      </c>
      <c r="AT105" s="110" t="s">
        <v>2785</v>
      </c>
      <c r="AU105" s="110" t="s">
        <v>1107</v>
      </c>
      <c r="AV105" s="110"/>
      <c r="AW105" s="110"/>
      <c r="AX105" s="110"/>
      <c r="AY105" s="110"/>
      <c r="AZ105" s="110"/>
      <c r="BA105" s="110"/>
      <c r="BB105" s="110"/>
      <c r="BC105" s="110"/>
    </row>
    <row r="106" spans="38:55" x14ac:dyDescent="0.3">
      <c r="AL106" s="110">
        <f t="shared" si="3"/>
        <v>101</v>
      </c>
      <c r="AM106" s="110" t="s">
        <v>104</v>
      </c>
      <c r="AN106" s="110" t="s">
        <v>2238</v>
      </c>
      <c r="AO106" s="110" t="s">
        <v>977</v>
      </c>
      <c r="AP106" s="110" t="s">
        <v>1815</v>
      </c>
      <c r="AQ106" s="110" t="s">
        <v>3105</v>
      </c>
      <c r="AR106" s="110"/>
      <c r="AS106" s="110" t="s">
        <v>1028</v>
      </c>
      <c r="AT106" s="110" t="s">
        <v>2555</v>
      </c>
      <c r="AU106" s="110" t="s">
        <v>1027</v>
      </c>
      <c r="AV106" s="110"/>
      <c r="AW106" s="110"/>
      <c r="AX106" s="110"/>
      <c r="AY106" s="110"/>
      <c r="AZ106" s="110"/>
      <c r="BA106" s="110"/>
      <c r="BB106" s="110"/>
      <c r="BC106" s="110"/>
    </row>
    <row r="107" spans="38:55" x14ac:dyDescent="0.3">
      <c r="AL107" s="110">
        <f t="shared" si="3"/>
        <v>102</v>
      </c>
      <c r="AM107" s="110" t="s">
        <v>1077</v>
      </c>
      <c r="AN107" s="110" t="s">
        <v>2019</v>
      </c>
      <c r="AO107" s="110" t="s">
        <v>1071</v>
      </c>
      <c r="AP107" s="110" t="s">
        <v>1818</v>
      </c>
      <c r="AQ107" s="110" t="s">
        <v>3106</v>
      </c>
      <c r="AR107" s="110"/>
      <c r="AS107" s="110" t="s">
        <v>104</v>
      </c>
      <c r="AT107" s="110" t="s">
        <v>2556</v>
      </c>
      <c r="AU107" s="110" t="s">
        <v>977</v>
      </c>
      <c r="AV107" s="110"/>
      <c r="AW107" s="110"/>
      <c r="AX107" s="110"/>
      <c r="AY107" s="110"/>
      <c r="AZ107" s="110"/>
      <c r="BA107" s="110"/>
      <c r="BB107" s="110"/>
      <c r="BC107" s="110"/>
    </row>
    <row r="108" spans="38:55" x14ac:dyDescent="0.3">
      <c r="AL108" s="110">
        <f t="shared" si="3"/>
        <v>103</v>
      </c>
      <c r="AM108" s="110" t="s">
        <v>979</v>
      </c>
      <c r="AN108" s="110" t="s">
        <v>2103</v>
      </c>
      <c r="AO108" s="110" t="s">
        <v>977</v>
      </c>
      <c r="AP108" s="110" t="s">
        <v>1817</v>
      </c>
      <c r="AQ108" s="110" t="s">
        <v>3105</v>
      </c>
      <c r="AR108" s="110"/>
      <c r="AS108" s="110" t="s">
        <v>1077</v>
      </c>
      <c r="AT108" s="110" t="s">
        <v>2557</v>
      </c>
      <c r="AU108" s="110" t="s">
        <v>1071</v>
      </c>
      <c r="AV108" s="110"/>
      <c r="AW108" s="110"/>
      <c r="AX108" s="110"/>
      <c r="AY108" s="110"/>
      <c r="AZ108" s="110"/>
      <c r="BA108" s="110"/>
      <c r="BB108" s="110"/>
      <c r="BC108" s="110"/>
    </row>
    <row r="109" spans="38:55" x14ac:dyDescent="0.3">
      <c r="AL109" s="110">
        <f t="shared" si="3"/>
        <v>104</v>
      </c>
      <c r="AM109" s="110" t="s">
        <v>53</v>
      </c>
      <c r="AN109" s="110" t="s">
        <v>1935</v>
      </c>
      <c r="AO109" s="110" t="s">
        <v>936</v>
      </c>
      <c r="AP109" s="110" t="s">
        <v>1815</v>
      </c>
      <c r="AQ109" s="105" t="s">
        <v>3107</v>
      </c>
      <c r="AR109" s="110"/>
      <c r="AS109" s="110" t="s">
        <v>979</v>
      </c>
      <c r="AT109" s="110" t="s">
        <v>2558</v>
      </c>
      <c r="AU109" s="110" t="s">
        <v>977</v>
      </c>
      <c r="AV109" s="110"/>
      <c r="AW109" s="110"/>
      <c r="AX109" s="110"/>
      <c r="AY109" s="110"/>
      <c r="AZ109" s="110"/>
      <c r="BA109" s="110"/>
      <c r="BB109" s="110"/>
      <c r="BC109" s="110"/>
    </row>
    <row r="110" spans="38:55" x14ac:dyDescent="0.3">
      <c r="AL110" s="110">
        <f t="shared" si="3"/>
        <v>105</v>
      </c>
      <c r="AM110" s="110" t="s">
        <v>1016</v>
      </c>
      <c r="AN110" s="110" t="s">
        <v>2263</v>
      </c>
      <c r="AO110" s="110" t="s">
        <v>1013</v>
      </c>
      <c r="AP110" s="110" t="s">
        <v>1818</v>
      </c>
      <c r="AQ110" s="110" t="s">
        <v>3105</v>
      </c>
      <c r="AR110" s="110"/>
      <c r="AS110" s="110" t="s">
        <v>53</v>
      </c>
      <c r="AT110" s="110" t="s">
        <v>2786</v>
      </c>
      <c r="AU110" s="110" t="s">
        <v>936</v>
      </c>
      <c r="AV110" s="110"/>
      <c r="AW110" s="110"/>
      <c r="AX110" s="110"/>
      <c r="AY110" s="110"/>
      <c r="AZ110" s="110"/>
      <c r="BA110" s="110"/>
      <c r="BB110" s="110"/>
      <c r="BC110" s="110"/>
    </row>
    <row r="111" spans="38:55" x14ac:dyDescent="0.3">
      <c r="AL111" s="110">
        <f t="shared" si="3"/>
        <v>106</v>
      </c>
      <c r="AM111" s="110" t="s">
        <v>564</v>
      </c>
      <c r="AN111" s="110" t="s">
        <v>2227</v>
      </c>
      <c r="AO111" s="110" t="s">
        <v>1136</v>
      </c>
      <c r="AP111" s="110" t="s">
        <v>1815</v>
      </c>
      <c r="AQ111" s="105" t="s">
        <v>3107</v>
      </c>
      <c r="AR111" s="110"/>
      <c r="AS111" s="110" t="s">
        <v>1016</v>
      </c>
      <c r="AT111" s="110" t="s">
        <v>2559</v>
      </c>
      <c r="AU111" s="110" t="s">
        <v>1013</v>
      </c>
      <c r="AV111" s="110"/>
      <c r="AW111" s="110"/>
      <c r="AX111" s="110"/>
      <c r="AY111" s="110"/>
      <c r="AZ111" s="110"/>
      <c r="BA111" s="110"/>
      <c r="BB111" s="110"/>
      <c r="BC111" s="110"/>
    </row>
    <row r="112" spans="38:55" x14ac:dyDescent="0.3">
      <c r="AL112" s="110">
        <f t="shared" si="3"/>
        <v>107</v>
      </c>
      <c r="AM112" s="110" t="s">
        <v>253</v>
      </c>
      <c r="AN112" s="110" t="s">
        <v>1881</v>
      </c>
      <c r="AO112" s="110" t="s">
        <v>1051</v>
      </c>
      <c r="AP112" s="110" t="s">
        <v>1817</v>
      </c>
      <c r="AQ112" s="110" t="s">
        <v>3105</v>
      </c>
      <c r="AR112" s="110"/>
      <c r="AS112" s="110" t="s">
        <v>564</v>
      </c>
      <c r="AT112" s="110" t="s">
        <v>2560</v>
      </c>
      <c r="AU112" s="110" t="s">
        <v>1136</v>
      </c>
      <c r="AV112" s="110"/>
      <c r="AW112" s="110"/>
      <c r="AX112" s="110"/>
      <c r="AY112" s="110"/>
      <c r="AZ112" s="110"/>
      <c r="BA112" s="110"/>
      <c r="BB112" s="110"/>
      <c r="BC112" s="110"/>
    </row>
    <row r="113" spans="38:55" x14ac:dyDescent="0.3">
      <c r="AL113" s="110">
        <f t="shared" si="3"/>
        <v>108</v>
      </c>
      <c r="AM113" s="110" t="s">
        <v>565</v>
      </c>
      <c r="AN113" s="110" t="s">
        <v>2166</v>
      </c>
      <c r="AO113" s="110" t="s">
        <v>1136</v>
      </c>
      <c r="AP113" s="110" t="s">
        <v>1815</v>
      </c>
      <c r="AQ113" s="105" t="s">
        <v>3107</v>
      </c>
      <c r="AR113" s="110"/>
      <c r="AS113" s="110" t="s">
        <v>253</v>
      </c>
      <c r="AT113" s="110" t="s">
        <v>2561</v>
      </c>
      <c r="AU113" s="110" t="s">
        <v>1051</v>
      </c>
      <c r="AV113" s="110"/>
      <c r="AW113" s="110"/>
      <c r="AX113" s="110"/>
      <c r="AY113" s="110"/>
      <c r="AZ113" s="110"/>
      <c r="BA113" s="110"/>
      <c r="BB113" s="110"/>
      <c r="BC113" s="110"/>
    </row>
    <row r="114" spans="38:55" x14ac:dyDescent="0.3">
      <c r="AL114" s="110">
        <f t="shared" si="3"/>
        <v>109</v>
      </c>
      <c r="AM114" s="110" t="s">
        <v>1029</v>
      </c>
      <c r="AN114" s="110" t="s">
        <v>2091</v>
      </c>
      <c r="AO114" s="110" t="s">
        <v>1027</v>
      </c>
      <c r="AP114" s="110" t="s">
        <v>1818</v>
      </c>
      <c r="AQ114" s="110" t="s">
        <v>3105</v>
      </c>
      <c r="AR114" s="110"/>
      <c r="AS114" s="110" t="s">
        <v>565</v>
      </c>
      <c r="AT114" s="110" t="s">
        <v>2510</v>
      </c>
      <c r="AU114" s="110" t="s">
        <v>1136</v>
      </c>
      <c r="AV114" s="110"/>
      <c r="AW114" s="110"/>
      <c r="AX114" s="110"/>
      <c r="AY114" s="110"/>
      <c r="AZ114" s="110"/>
      <c r="BA114" s="110"/>
      <c r="BB114" s="110"/>
      <c r="BC114" s="110"/>
    </row>
    <row r="115" spans="38:55" x14ac:dyDescent="0.3">
      <c r="AL115" s="110">
        <f t="shared" si="3"/>
        <v>110</v>
      </c>
      <c r="AM115" s="110" t="s">
        <v>54</v>
      </c>
      <c r="AN115" s="110" t="s">
        <v>1942</v>
      </c>
      <c r="AO115" s="110" t="s">
        <v>936</v>
      </c>
      <c r="AP115" s="110" t="s">
        <v>1815</v>
      </c>
      <c r="AQ115" s="105" t="s">
        <v>3107</v>
      </c>
      <c r="AR115" s="110"/>
      <c r="AS115" s="110" t="s">
        <v>1029</v>
      </c>
      <c r="AT115" s="110" t="s">
        <v>2562</v>
      </c>
      <c r="AU115" s="110" t="s">
        <v>1027</v>
      </c>
      <c r="AV115" s="110"/>
      <c r="AW115" s="110"/>
      <c r="AX115" s="110"/>
      <c r="AY115" s="110"/>
      <c r="AZ115" s="110"/>
      <c r="BA115" s="110"/>
      <c r="BB115" s="110"/>
      <c r="BC115" s="110"/>
    </row>
    <row r="116" spans="38:55" x14ac:dyDescent="0.3">
      <c r="AL116" s="110">
        <f t="shared" si="3"/>
        <v>111</v>
      </c>
      <c r="AM116" s="110" t="s">
        <v>1102</v>
      </c>
      <c r="AN116" s="110" t="s">
        <v>2066</v>
      </c>
      <c r="AO116" s="110" t="s">
        <v>1100</v>
      </c>
      <c r="AP116" s="110" t="s">
        <v>1815</v>
      </c>
      <c r="AQ116" s="110" t="s">
        <v>3106</v>
      </c>
      <c r="AR116" s="110"/>
      <c r="AS116" s="110" t="s">
        <v>54</v>
      </c>
      <c r="AT116" s="110" t="s">
        <v>2787</v>
      </c>
      <c r="AU116" s="110" t="s">
        <v>936</v>
      </c>
      <c r="AV116" s="110"/>
      <c r="AW116" s="110"/>
      <c r="AX116" s="110"/>
      <c r="AY116" s="110"/>
      <c r="AZ116" s="110"/>
      <c r="BA116" s="110"/>
      <c r="BB116" s="110"/>
      <c r="BC116" s="110"/>
    </row>
    <row r="117" spans="38:55" x14ac:dyDescent="0.3">
      <c r="AL117" s="110">
        <f t="shared" si="3"/>
        <v>112</v>
      </c>
      <c r="AM117" s="110" t="s">
        <v>1168</v>
      </c>
      <c r="AN117" s="110" t="s">
        <v>1931</v>
      </c>
      <c r="AO117" s="110" t="s">
        <v>1162</v>
      </c>
      <c r="AP117" s="110" t="s">
        <v>1818</v>
      </c>
      <c r="AQ117" s="110" t="s">
        <v>3105</v>
      </c>
      <c r="AR117" s="110"/>
      <c r="AS117" s="110" t="s">
        <v>1102</v>
      </c>
      <c r="AT117" s="110" t="s">
        <v>2788</v>
      </c>
      <c r="AU117" s="110" t="s">
        <v>1100</v>
      </c>
      <c r="AV117" s="110"/>
      <c r="AW117" s="110"/>
      <c r="AX117" s="110"/>
      <c r="AY117" s="110"/>
      <c r="AZ117" s="110"/>
      <c r="BA117" s="110"/>
      <c r="BB117" s="110"/>
      <c r="BC117" s="110"/>
    </row>
    <row r="118" spans="38:55" x14ac:dyDescent="0.3">
      <c r="AL118" s="110">
        <f t="shared" si="3"/>
        <v>113</v>
      </c>
      <c r="AM118" s="110" t="s">
        <v>1078</v>
      </c>
      <c r="AN118" s="110" t="s">
        <v>2278</v>
      </c>
      <c r="AO118" s="110" t="s">
        <v>1071</v>
      </c>
      <c r="AP118" s="110" t="s">
        <v>1818</v>
      </c>
      <c r="AQ118" s="110" t="s">
        <v>3106</v>
      </c>
      <c r="AR118" s="110"/>
      <c r="AS118" s="110" t="s">
        <v>1168</v>
      </c>
      <c r="AT118" s="110" t="s">
        <v>2563</v>
      </c>
      <c r="AU118" s="110" t="s">
        <v>1162</v>
      </c>
      <c r="AV118" s="110"/>
      <c r="AW118" s="110"/>
      <c r="AX118" s="110"/>
      <c r="AY118" s="110"/>
      <c r="AZ118" s="110"/>
      <c r="BA118" s="110"/>
      <c r="BB118" s="110"/>
      <c r="BC118" s="110"/>
    </row>
    <row r="119" spans="38:55" x14ac:dyDescent="0.3">
      <c r="AL119" s="110">
        <f t="shared" si="3"/>
        <v>114</v>
      </c>
      <c r="AM119" s="110" t="s">
        <v>711</v>
      </c>
      <c r="AN119" s="110" t="s">
        <v>2320</v>
      </c>
      <c r="AO119" s="110" t="s">
        <v>1100</v>
      </c>
      <c r="AP119" s="110" t="s">
        <v>1817</v>
      </c>
      <c r="AQ119" s="110" t="s">
        <v>3106</v>
      </c>
      <c r="AR119" s="110"/>
      <c r="AS119" s="110" t="s">
        <v>1078</v>
      </c>
      <c r="AT119" s="110" t="s">
        <v>2564</v>
      </c>
      <c r="AU119" s="110" t="s">
        <v>1071</v>
      </c>
      <c r="AV119" s="110"/>
      <c r="AW119" s="110"/>
      <c r="AX119" s="110"/>
      <c r="AY119" s="110"/>
      <c r="AZ119" s="110"/>
      <c r="BA119" s="110"/>
      <c r="BB119" s="110"/>
      <c r="BC119" s="110"/>
    </row>
    <row r="120" spans="38:55" x14ac:dyDescent="0.3">
      <c r="AL120" s="110">
        <f t="shared" si="3"/>
        <v>115</v>
      </c>
      <c r="AM120" s="110" t="s">
        <v>259</v>
      </c>
      <c r="AN120" s="110" t="s">
        <v>2247</v>
      </c>
      <c r="AO120" s="110" t="s">
        <v>1051</v>
      </c>
      <c r="AP120" s="110" t="s">
        <v>1817</v>
      </c>
      <c r="AQ120" s="110" t="s">
        <v>3105</v>
      </c>
      <c r="AR120" s="110"/>
      <c r="AS120" s="110" t="s">
        <v>711</v>
      </c>
      <c r="AT120" s="110" t="s">
        <v>2565</v>
      </c>
      <c r="AU120" s="110" t="s">
        <v>1100</v>
      </c>
      <c r="AV120" s="110"/>
      <c r="AW120" s="110"/>
      <c r="AX120" s="110"/>
      <c r="AY120" s="110"/>
      <c r="AZ120" s="110"/>
      <c r="BA120" s="110"/>
      <c r="BB120" s="110"/>
      <c r="BC120" s="110"/>
    </row>
    <row r="121" spans="38:55" x14ac:dyDescent="0.3">
      <c r="AL121" s="110">
        <f t="shared" si="3"/>
        <v>116</v>
      </c>
      <c r="AM121" s="110" t="s">
        <v>1140</v>
      </c>
      <c r="AN121" s="110" t="s">
        <v>2348</v>
      </c>
      <c r="AO121" s="110" t="s">
        <v>1136</v>
      </c>
      <c r="AP121" s="110" t="s">
        <v>1817</v>
      </c>
      <c r="AQ121" s="105" t="s">
        <v>3107</v>
      </c>
      <c r="AR121" s="110"/>
      <c r="AS121" s="110" t="s">
        <v>259</v>
      </c>
      <c r="AT121" s="110" t="s">
        <v>2566</v>
      </c>
      <c r="AU121" s="110" t="s">
        <v>1051</v>
      </c>
      <c r="AV121" s="110"/>
      <c r="AW121" s="110"/>
      <c r="AX121" s="110"/>
      <c r="AY121" s="110"/>
      <c r="AZ121" s="110"/>
      <c r="BA121" s="110"/>
      <c r="BB121" s="110"/>
      <c r="BC121" s="110"/>
    </row>
    <row r="122" spans="38:55" x14ac:dyDescent="0.3">
      <c r="AL122" s="110">
        <f t="shared" si="3"/>
        <v>117</v>
      </c>
      <c r="AM122" s="110" t="s">
        <v>1066</v>
      </c>
      <c r="AN122" s="110" t="s">
        <v>1952</v>
      </c>
      <c r="AO122" s="110" t="s">
        <v>1065</v>
      </c>
      <c r="AP122" s="110" t="s">
        <v>1819</v>
      </c>
      <c r="AQ122" s="105" t="s">
        <v>3107</v>
      </c>
      <c r="AR122" s="110"/>
      <c r="AS122" s="110" t="s">
        <v>1140</v>
      </c>
      <c r="AT122" s="110" t="s">
        <v>2567</v>
      </c>
      <c r="AU122" s="110" t="s">
        <v>1136</v>
      </c>
      <c r="AV122" s="110"/>
      <c r="AW122" s="110"/>
      <c r="AX122" s="110"/>
      <c r="AY122" s="110"/>
      <c r="AZ122" s="110"/>
      <c r="BA122" s="110"/>
      <c r="BB122" s="110"/>
      <c r="BC122" s="110"/>
    </row>
    <row r="123" spans="38:55" x14ac:dyDescent="0.3">
      <c r="AL123" s="110">
        <f t="shared" si="3"/>
        <v>118</v>
      </c>
      <c r="AM123" s="110" t="s">
        <v>235</v>
      </c>
      <c r="AN123" s="110" t="s">
        <v>2228</v>
      </c>
      <c r="AO123" s="110" t="s">
        <v>1037</v>
      </c>
      <c r="AP123" s="110" t="s">
        <v>1819</v>
      </c>
      <c r="AQ123" s="105" t="s">
        <v>3107</v>
      </c>
      <c r="AR123" s="110"/>
      <c r="AS123" s="110" t="s">
        <v>1066</v>
      </c>
      <c r="AT123" s="110" t="s">
        <v>2789</v>
      </c>
      <c r="AU123" s="110" t="s">
        <v>1065</v>
      </c>
      <c r="AV123" s="110"/>
      <c r="AW123" s="110"/>
      <c r="AX123" s="110"/>
      <c r="AY123" s="110"/>
      <c r="AZ123" s="110"/>
      <c r="BA123" s="110"/>
      <c r="BB123" s="110"/>
      <c r="BC123" s="110"/>
    </row>
    <row r="124" spans="38:55" x14ac:dyDescent="0.3">
      <c r="AL124" s="110">
        <f t="shared" si="3"/>
        <v>119</v>
      </c>
      <c r="AM124" s="110" t="s">
        <v>56</v>
      </c>
      <c r="AN124" s="110" t="s">
        <v>2400</v>
      </c>
      <c r="AO124" s="110" t="s">
        <v>936</v>
      </c>
      <c r="AP124" s="110" t="s">
        <v>1819</v>
      </c>
      <c r="AQ124" s="105" t="s">
        <v>3107</v>
      </c>
      <c r="AR124" s="110"/>
      <c r="AS124" s="110" t="s">
        <v>235</v>
      </c>
      <c r="AT124" s="110" t="s">
        <v>2487</v>
      </c>
      <c r="AU124" s="110" t="s">
        <v>1037</v>
      </c>
      <c r="AV124" s="110"/>
      <c r="AW124" s="110"/>
      <c r="AX124" s="110"/>
      <c r="AY124" s="110"/>
      <c r="AZ124" s="110"/>
      <c r="BA124" s="110"/>
      <c r="BB124" s="110"/>
      <c r="BC124" s="110"/>
    </row>
    <row r="125" spans="38:55" x14ac:dyDescent="0.3">
      <c r="AL125" s="110">
        <f t="shared" si="3"/>
        <v>120</v>
      </c>
      <c r="AM125" s="110" t="s">
        <v>363</v>
      </c>
      <c r="AN125" s="110" t="s">
        <v>2192</v>
      </c>
      <c r="AO125" s="110" t="s">
        <v>1095</v>
      </c>
      <c r="AP125" s="110" t="s">
        <v>1819</v>
      </c>
      <c r="AQ125" s="110" t="s">
        <v>3106</v>
      </c>
      <c r="AR125" s="110"/>
      <c r="AS125" s="110" t="s">
        <v>56</v>
      </c>
      <c r="AT125" s="110" t="s">
        <v>2790</v>
      </c>
      <c r="AU125" s="110" t="s">
        <v>936</v>
      </c>
      <c r="AV125" s="110"/>
      <c r="AW125" s="110"/>
      <c r="AX125" s="110"/>
      <c r="AY125" s="110"/>
      <c r="AZ125" s="110"/>
      <c r="BA125" s="110"/>
      <c r="BB125" s="110"/>
      <c r="BC125" s="110"/>
    </row>
    <row r="126" spans="38:55" x14ac:dyDescent="0.3">
      <c r="AL126" s="110">
        <f t="shared" si="3"/>
        <v>121</v>
      </c>
      <c r="AM126" s="110" t="s">
        <v>106</v>
      </c>
      <c r="AN126" s="110" t="s">
        <v>2351</v>
      </c>
      <c r="AO126" s="110" t="s">
        <v>977</v>
      </c>
      <c r="AP126" s="110" t="s">
        <v>1817</v>
      </c>
      <c r="AQ126" s="110" t="s">
        <v>3105</v>
      </c>
      <c r="AR126" s="110"/>
      <c r="AS126" s="110" t="s">
        <v>363</v>
      </c>
      <c r="AT126" s="110" t="s">
        <v>2568</v>
      </c>
      <c r="AU126" s="110" t="s">
        <v>1095</v>
      </c>
      <c r="AV126" s="110"/>
      <c r="AW126" s="110"/>
      <c r="AX126" s="110"/>
      <c r="AY126" s="110"/>
      <c r="AZ126" s="110"/>
      <c r="BA126" s="110"/>
      <c r="BB126" s="110"/>
      <c r="BC126" s="110"/>
    </row>
    <row r="127" spans="38:55" x14ac:dyDescent="0.3">
      <c r="AL127" s="110">
        <f t="shared" si="3"/>
        <v>122</v>
      </c>
      <c r="AM127" s="110" t="s">
        <v>502</v>
      </c>
      <c r="AN127" s="110" t="s">
        <v>1879</v>
      </c>
      <c r="AO127" s="110" t="s">
        <v>1107</v>
      </c>
      <c r="AP127" s="110" t="s">
        <v>1819</v>
      </c>
      <c r="AQ127" s="110" t="s">
        <v>3106</v>
      </c>
      <c r="AR127" s="110"/>
      <c r="AS127" s="110" t="s">
        <v>106</v>
      </c>
      <c r="AT127" s="110" t="s">
        <v>2569</v>
      </c>
      <c r="AU127" s="110" t="s">
        <v>977</v>
      </c>
      <c r="AV127" s="110"/>
      <c r="AW127" s="110"/>
      <c r="AX127" s="110"/>
      <c r="AY127" s="110"/>
      <c r="AZ127" s="110"/>
      <c r="BA127" s="110"/>
      <c r="BB127" s="110"/>
      <c r="BC127" s="110"/>
    </row>
    <row r="128" spans="38:55" x14ac:dyDescent="0.3">
      <c r="AL128" s="110">
        <f t="shared" si="3"/>
        <v>123</v>
      </c>
      <c r="AM128" s="110" t="s">
        <v>59</v>
      </c>
      <c r="AN128" s="110" t="s">
        <v>2401</v>
      </c>
      <c r="AO128" s="110" t="s">
        <v>936</v>
      </c>
      <c r="AP128" s="110" t="s">
        <v>1819</v>
      </c>
      <c r="AQ128" s="105" t="s">
        <v>3107</v>
      </c>
      <c r="AR128" s="110"/>
      <c r="AS128" s="110" t="s">
        <v>502</v>
      </c>
      <c r="AT128" s="110" t="s">
        <v>2791</v>
      </c>
      <c r="AU128" s="110" t="s">
        <v>1107</v>
      </c>
      <c r="AV128" s="110"/>
      <c r="AW128" s="110"/>
      <c r="AX128" s="110"/>
      <c r="AY128" s="110"/>
      <c r="AZ128" s="110"/>
      <c r="BA128" s="110"/>
      <c r="BB128" s="110"/>
      <c r="BC128" s="110"/>
    </row>
    <row r="129" spans="38:55" x14ac:dyDescent="0.3">
      <c r="AL129" s="110">
        <f t="shared" si="3"/>
        <v>124</v>
      </c>
      <c r="AM129" s="110" t="s">
        <v>107</v>
      </c>
      <c r="AN129" s="110" t="s">
        <v>1874</v>
      </c>
      <c r="AO129" s="110" t="s">
        <v>977</v>
      </c>
      <c r="AP129" s="110" t="s">
        <v>1819</v>
      </c>
      <c r="AQ129" s="110" t="s">
        <v>3105</v>
      </c>
      <c r="AR129" s="110"/>
      <c r="AS129" s="110" t="s">
        <v>59</v>
      </c>
      <c r="AT129" s="110" t="s">
        <v>2792</v>
      </c>
      <c r="AU129" s="110" t="s">
        <v>936</v>
      </c>
      <c r="AV129" s="110"/>
      <c r="AW129" s="110"/>
      <c r="AX129" s="110"/>
      <c r="AY129" s="110"/>
      <c r="AZ129" s="110"/>
      <c r="BA129" s="110"/>
      <c r="BB129" s="110"/>
      <c r="BC129" s="110"/>
    </row>
    <row r="130" spans="38:55" x14ac:dyDescent="0.3">
      <c r="AL130" s="110">
        <f t="shared" si="3"/>
        <v>125</v>
      </c>
      <c r="AM130" s="110" t="s">
        <v>412</v>
      </c>
      <c r="AN130" s="110" t="s">
        <v>2253</v>
      </c>
      <c r="AO130" s="110" t="s">
        <v>1100</v>
      </c>
      <c r="AP130" s="110" t="s">
        <v>1819</v>
      </c>
      <c r="AQ130" s="110" t="s">
        <v>3106</v>
      </c>
      <c r="AR130" s="110"/>
      <c r="AS130" s="110" t="s">
        <v>107</v>
      </c>
      <c r="AT130" s="110" t="s">
        <v>2570</v>
      </c>
      <c r="AU130" s="110" t="s">
        <v>977</v>
      </c>
      <c r="AV130" s="110"/>
      <c r="AW130" s="110"/>
      <c r="AX130" s="110"/>
      <c r="AY130" s="110"/>
      <c r="AZ130" s="110"/>
      <c r="BA130" s="110"/>
      <c r="BB130" s="110"/>
      <c r="BC130" s="110"/>
    </row>
    <row r="131" spans="38:55" x14ac:dyDescent="0.3">
      <c r="AL131" s="110">
        <f t="shared" si="3"/>
        <v>126</v>
      </c>
      <c r="AM131" s="110" t="s">
        <v>23</v>
      </c>
      <c r="AN131" s="110" t="s">
        <v>2396</v>
      </c>
      <c r="AO131" s="110" t="s">
        <v>921</v>
      </c>
      <c r="AP131" s="110" t="s">
        <v>1818</v>
      </c>
      <c r="AQ131" s="110" t="s">
        <v>3105</v>
      </c>
      <c r="AR131" s="110"/>
      <c r="AS131" s="110" t="s">
        <v>412</v>
      </c>
      <c r="AT131" s="110" t="s">
        <v>2571</v>
      </c>
      <c r="AU131" s="110" t="s">
        <v>1100</v>
      </c>
      <c r="AV131" s="110"/>
      <c r="AW131" s="110"/>
      <c r="AX131" s="110"/>
      <c r="AY131" s="110"/>
      <c r="AZ131" s="110"/>
      <c r="BA131" s="110"/>
      <c r="BB131" s="110"/>
      <c r="BC131" s="110"/>
    </row>
    <row r="132" spans="38:55" x14ac:dyDescent="0.3">
      <c r="AL132" s="110">
        <f t="shared" si="3"/>
        <v>127</v>
      </c>
      <c r="AM132" s="110" t="s">
        <v>26</v>
      </c>
      <c r="AN132" s="110" t="s">
        <v>2319</v>
      </c>
      <c r="AO132" s="110" t="s">
        <v>921</v>
      </c>
      <c r="AP132" s="110" t="s">
        <v>1817</v>
      </c>
      <c r="AQ132" s="110" t="s">
        <v>3105</v>
      </c>
      <c r="AR132" s="110"/>
      <c r="AS132" s="110" t="s">
        <v>23</v>
      </c>
      <c r="AT132" s="110" t="s">
        <v>24</v>
      </c>
      <c r="AU132" s="110" t="s">
        <v>921</v>
      </c>
      <c r="AV132" s="110"/>
      <c r="AW132" s="110"/>
      <c r="AX132" s="110"/>
      <c r="AY132" s="110"/>
      <c r="AZ132" s="110"/>
      <c r="BA132" s="110"/>
      <c r="BB132" s="110"/>
      <c r="BC132" s="110"/>
    </row>
    <row r="133" spans="38:55" x14ac:dyDescent="0.3">
      <c r="AL133" s="110">
        <f t="shared" si="3"/>
        <v>128</v>
      </c>
      <c r="AM133" s="110" t="s">
        <v>659</v>
      </c>
      <c r="AN133" s="110" t="s">
        <v>2219</v>
      </c>
      <c r="AO133" s="110" t="s">
        <v>1241</v>
      </c>
      <c r="AP133" s="110" t="s">
        <v>1819</v>
      </c>
      <c r="AQ133" s="105" t="s">
        <v>3107</v>
      </c>
      <c r="AR133" s="110"/>
      <c r="AS133" s="110" t="s">
        <v>26</v>
      </c>
      <c r="AT133" s="110" t="s">
        <v>2572</v>
      </c>
      <c r="AU133" s="110" t="s">
        <v>921</v>
      </c>
      <c r="AV133" s="110"/>
      <c r="AW133" s="110"/>
      <c r="AX133" s="110"/>
      <c r="AY133" s="110"/>
      <c r="AZ133" s="110"/>
      <c r="BA133" s="110"/>
      <c r="BB133" s="110"/>
      <c r="BC133" s="110"/>
    </row>
    <row r="134" spans="38:55" x14ac:dyDescent="0.3">
      <c r="AL134" s="110">
        <f t="shared" si="3"/>
        <v>129</v>
      </c>
      <c r="AM134" s="110" t="s">
        <v>1052</v>
      </c>
      <c r="AN134" s="110" t="s">
        <v>2374</v>
      </c>
      <c r="AO134" s="110" t="s">
        <v>1051</v>
      </c>
      <c r="AP134" s="110" t="s">
        <v>1818</v>
      </c>
      <c r="AQ134" s="110" t="s">
        <v>3105</v>
      </c>
      <c r="AR134" s="110"/>
      <c r="AS134" s="110" t="s">
        <v>659</v>
      </c>
      <c r="AT134" s="110" t="s">
        <v>2489</v>
      </c>
      <c r="AU134" s="110" t="s">
        <v>1241</v>
      </c>
      <c r="AV134" s="110"/>
      <c r="AW134" s="110"/>
      <c r="AX134" s="110"/>
      <c r="AY134" s="110"/>
      <c r="AZ134" s="110"/>
      <c r="BA134" s="110"/>
      <c r="BB134" s="110"/>
      <c r="BC134" s="110"/>
    </row>
    <row r="135" spans="38:55" x14ac:dyDescent="0.3">
      <c r="AL135" s="110">
        <f t="shared" si="3"/>
        <v>130</v>
      </c>
      <c r="AM135" s="110" t="s">
        <v>1199</v>
      </c>
      <c r="AN135" s="110" t="s">
        <v>2076</v>
      </c>
      <c r="AO135" s="110" t="s">
        <v>1198</v>
      </c>
      <c r="AP135" s="110" t="s">
        <v>1820</v>
      </c>
      <c r="AQ135" s="110" t="s">
        <v>3105</v>
      </c>
      <c r="AR135" s="110"/>
      <c r="AS135" s="110" t="s">
        <v>1052</v>
      </c>
      <c r="AT135" s="110" t="s">
        <v>2573</v>
      </c>
      <c r="AU135" s="110" t="s">
        <v>1051</v>
      </c>
      <c r="AV135" s="110"/>
      <c r="AW135" s="110"/>
      <c r="AX135" s="110"/>
      <c r="AY135" s="110"/>
      <c r="AZ135" s="110"/>
      <c r="BA135" s="110"/>
      <c r="BB135" s="110"/>
      <c r="BC135" s="110"/>
    </row>
    <row r="136" spans="38:55" x14ac:dyDescent="0.3">
      <c r="AL136" s="110">
        <f t="shared" ref="AL136:AL199" si="4">AL135+1</f>
        <v>131</v>
      </c>
      <c r="AM136" s="110" t="s">
        <v>939</v>
      </c>
      <c r="AN136" s="110" t="s">
        <v>1974</v>
      </c>
      <c r="AO136" s="110" t="s">
        <v>936</v>
      </c>
      <c r="AP136" s="110" t="s">
        <v>1819</v>
      </c>
      <c r="AQ136" s="105" t="s">
        <v>3107</v>
      </c>
      <c r="AR136" s="110"/>
      <c r="AS136" s="110" t="s">
        <v>1199</v>
      </c>
      <c r="AT136" s="110" t="s">
        <v>2793</v>
      </c>
      <c r="AU136" s="110" t="s">
        <v>1198</v>
      </c>
      <c r="AV136" s="110"/>
      <c r="AW136" s="110"/>
      <c r="AX136" s="110"/>
      <c r="AY136" s="110"/>
      <c r="AZ136" s="110"/>
      <c r="BA136" s="110"/>
      <c r="BB136" s="110"/>
      <c r="BC136" s="110"/>
    </row>
    <row r="137" spans="38:55" x14ac:dyDescent="0.3">
      <c r="AL137" s="110">
        <f t="shared" si="4"/>
        <v>132</v>
      </c>
      <c r="AM137" s="110" t="s">
        <v>1200</v>
      </c>
      <c r="AN137" s="110" t="s">
        <v>2212</v>
      </c>
      <c r="AO137" s="110" t="s">
        <v>1198</v>
      </c>
      <c r="AP137" s="110" t="s">
        <v>1818</v>
      </c>
      <c r="AQ137" s="110" t="s">
        <v>3105</v>
      </c>
      <c r="AR137" s="110"/>
      <c r="AS137" s="110" t="s">
        <v>939</v>
      </c>
      <c r="AT137" s="110" t="s">
        <v>2794</v>
      </c>
      <c r="AU137" s="110" t="s">
        <v>936</v>
      </c>
      <c r="AV137" s="110"/>
      <c r="AW137" s="110"/>
      <c r="AX137" s="110"/>
      <c r="AY137" s="110"/>
      <c r="AZ137" s="110"/>
      <c r="BA137" s="110"/>
      <c r="BB137" s="110"/>
      <c r="BC137" s="110"/>
    </row>
    <row r="138" spans="38:55" x14ac:dyDescent="0.3">
      <c r="AL138" s="110">
        <f t="shared" si="4"/>
        <v>133</v>
      </c>
      <c r="AM138" s="110" t="s">
        <v>61</v>
      </c>
      <c r="AN138" s="110" t="s">
        <v>2031</v>
      </c>
      <c r="AO138" s="110" t="s">
        <v>936</v>
      </c>
      <c r="AP138" s="110" t="s">
        <v>1815</v>
      </c>
      <c r="AQ138" s="105" t="s">
        <v>3107</v>
      </c>
      <c r="AR138" s="110"/>
      <c r="AS138" s="110" t="s">
        <v>1200</v>
      </c>
      <c r="AT138" s="110" t="s">
        <v>2574</v>
      </c>
      <c r="AU138" s="110" t="s">
        <v>1198</v>
      </c>
      <c r="AV138" s="110"/>
      <c r="AW138" s="110"/>
      <c r="AX138" s="110"/>
      <c r="AY138" s="110"/>
      <c r="AZ138" s="110"/>
      <c r="BA138" s="110"/>
      <c r="BB138" s="110"/>
      <c r="BC138" s="110"/>
    </row>
    <row r="139" spans="38:55" x14ac:dyDescent="0.3">
      <c r="AL139" s="110">
        <f t="shared" si="4"/>
        <v>134</v>
      </c>
      <c r="AM139" s="110" t="s">
        <v>64</v>
      </c>
      <c r="AN139" s="110" t="s">
        <v>2384</v>
      </c>
      <c r="AO139" s="110" t="s">
        <v>936</v>
      </c>
      <c r="AP139" s="110" t="s">
        <v>1819</v>
      </c>
      <c r="AQ139" s="105" t="s">
        <v>3107</v>
      </c>
      <c r="AR139" s="110"/>
      <c r="AS139" s="110" t="s">
        <v>61</v>
      </c>
      <c r="AT139" s="110" t="s">
        <v>2795</v>
      </c>
      <c r="AU139" s="110" t="s">
        <v>936</v>
      </c>
      <c r="AV139" s="110"/>
      <c r="AW139" s="110"/>
      <c r="AX139" s="110"/>
      <c r="AY139" s="110"/>
      <c r="AZ139" s="110"/>
      <c r="BA139" s="110"/>
      <c r="BB139" s="110"/>
      <c r="BC139" s="110"/>
    </row>
    <row r="140" spans="38:55" x14ac:dyDescent="0.3">
      <c r="AL140" s="110">
        <f t="shared" si="4"/>
        <v>135</v>
      </c>
      <c r="AM140" s="110" t="s">
        <v>940</v>
      </c>
      <c r="AN140" s="110" t="s">
        <v>2032</v>
      </c>
      <c r="AO140" s="110" t="s">
        <v>936</v>
      </c>
      <c r="AP140" s="110" t="s">
        <v>1815</v>
      </c>
      <c r="AQ140" s="105" t="s">
        <v>3107</v>
      </c>
      <c r="AR140" s="110"/>
      <c r="AS140" s="110" t="s">
        <v>64</v>
      </c>
      <c r="AT140" s="110" t="s">
        <v>2470</v>
      </c>
      <c r="AU140" s="110" t="s">
        <v>936</v>
      </c>
      <c r="AV140" s="110"/>
      <c r="AW140" s="110"/>
      <c r="AX140" s="110"/>
      <c r="AY140" s="110"/>
      <c r="AZ140" s="110"/>
      <c r="BA140" s="110"/>
      <c r="BB140" s="110"/>
      <c r="BC140" s="110"/>
    </row>
    <row r="141" spans="38:55" x14ac:dyDescent="0.3">
      <c r="AL141" s="110">
        <f t="shared" si="4"/>
        <v>136</v>
      </c>
      <c r="AM141" s="110" t="s">
        <v>1114</v>
      </c>
      <c r="AN141" s="110" t="s">
        <v>2266</v>
      </c>
      <c r="AO141" s="110" t="s">
        <v>1107</v>
      </c>
      <c r="AP141" s="110" t="s">
        <v>1819</v>
      </c>
      <c r="AQ141" s="110" t="s">
        <v>3106</v>
      </c>
      <c r="AR141" s="110"/>
      <c r="AS141" s="110" t="s">
        <v>940</v>
      </c>
      <c r="AT141" s="110" t="s">
        <v>2796</v>
      </c>
      <c r="AU141" s="110" t="s">
        <v>936</v>
      </c>
      <c r="AV141" s="110"/>
      <c r="AW141" s="110"/>
      <c r="AX141" s="110"/>
      <c r="AY141" s="110"/>
      <c r="AZ141" s="110"/>
      <c r="BA141" s="110"/>
      <c r="BB141" s="110"/>
      <c r="BC141" s="110"/>
    </row>
    <row r="142" spans="38:55" x14ac:dyDescent="0.3">
      <c r="AL142" s="110">
        <f t="shared" si="4"/>
        <v>137</v>
      </c>
      <c r="AM142" s="110" t="s">
        <v>1039</v>
      </c>
      <c r="AN142" s="110" t="s">
        <v>2182</v>
      </c>
      <c r="AO142" s="110" t="s">
        <v>1037</v>
      </c>
      <c r="AP142" s="110" t="s">
        <v>1815</v>
      </c>
      <c r="AQ142" s="105" t="s">
        <v>3107</v>
      </c>
      <c r="AR142" s="110"/>
      <c r="AS142" s="110" t="s">
        <v>1114</v>
      </c>
      <c r="AT142" s="110" t="s">
        <v>2797</v>
      </c>
      <c r="AU142" s="110" t="s">
        <v>1107</v>
      </c>
      <c r="AV142" s="110"/>
      <c r="AW142" s="110"/>
      <c r="AX142" s="110"/>
      <c r="AY142" s="110"/>
      <c r="AZ142" s="110"/>
      <c r="BA142" s="110"/>
      <c r="BB142" s="110"/>
      <c r="BC142" s="110"/>
    </row>
    <row r="143" spans="38:55" x14ac:dyDescent="0.3">
      <c r="AL143" s="110">
        <f t="shared" si="4"/>
        <v>138</v>
      </c>
      <c r="AM143" s="110" t="s">
        <v>926</v>
      </c>
      <c r="AN143" s="110" t="s">
        <v>2268</v>
      </c>
      <c r="AO143" s="110" t="s">
        <v>921</v>
      </c>
      <c r="AP143" s="110" t="s">
        <v>1818</v>
      </c>
      <c r="AQ143" s="110" t="s">
        <v>3105</v>
      </c>
      <c r="AR143" s="110"/>
      <c r="AS143" s="110" t="s">
        <v>1039</v>
      </c>
      <c r="AT143" s="110" t="s">
        <v>2798</v>
      </c>
      <c r="AU143" s="110" t="s">
        <v>1037</v>
      </c>
      <c r="AV143" s="110"/>
      <c r="AW143" s="110"/>
      <c r="AX143" s="110"/>
      <c r="AY143" s="110"/>
      <c r="AZ143" s="110"/>
      <c r="BA143" s="110"/>
      <c r="BB143" s="110"/>
      <c r="BC143" s="110"/>
    </row>
    <row r="144" spans="38:55" x14ac:dyDescent="0.3">
      <c r="AL144" s="110">
        <f t="shared" si="4"/>
        <v>139</v>
      </c>
      <c r="AM144" s="110" t="s">
        <v>109</v>
      </c>
      <c r="AN144" s="110" t="s">
        <v>2131</v>
      </c>
      <c r="AO144" s="110" t="s">
        <v>977</v>
      </c>
      <c r="AP144" s="110" t="s">
        <v>1817</v>
      </c>
      <c r="AQ144" s="110" t="s">
        <v>3105</v>
      </c>
      <c r="AR144" s="110"/>
      <c r="AS144" s="110" t="s">
        <v>926</v>
      </c>
      <c r="AT144" s="110" t="s">
        <v>2462</v>
      </c>
      <c r="AU144" s="110" t="s">
        <v>921</v>
      </c>
      <c r="AV144" s="110"/>
      <c r="AW144" s="110"/>
      <c r="AX144" s="110"/>
      <c r="AY144" s="110"/>
      <c r="AZ144" s="110"/>
      <c r="BA144" s="110"/>
      <c r="BB144" s="110"/>
      <c r="BC144" s="110"/>
    </row>
    <row r="145" spans="38:55" x14ac:dyDescent="0.3">
      <c r="AL145" s="110">
        <f t="shared" si="4"/>
        <v>140</v>
      </c>
      <c r="AM145" s="110" t="s">
        <v>367</v>
      </c>
      <c r="AN145" s="110" t="s">
        <v>2150</v>
      </c>
      <c r="AO145" s="110" t="s">
        <v>1095</v>
      </c>
      <c r="AP145" s="110" t="s">
        <v>1819</v>
      </c>
      <c r="AQ145" s="110" t="s">
        <v>3106</v>
      </c>
      <c r="AR145" s="110"/>
      <c r="AS145" s="110" t="s">
        <v>109</v>
      </c>
      <c r="AT145" s="110" t="s">
        <v>2575</v>
      </c>
      <c r="AU145" s="110" t="s">
        <v>977</v>
      </c>
      <c r="AV145" s="110"/>
      <c r="AW145" s="110"/>
      <c r="AX145" s="110"/>
      <c r="AY145" s="110"/>
      <c r="AZ145" s="110"/>
      <c r="BA145" s="110"/>
      <c r="BB145" s="110"/>
      <c r="BC145" s="110"/>
    </row>
    <row r="146" spans="38:55" x14ac:dyDescent="0.3">
      <c r="AL146" s="110">
        <f t="shared" si="4"/>
        <v>141</v>
      </c>
      <c r="AM146" s="110" t="s">
        <v>1115</v>
      </c>
      <c r="AN146" s="110" t="s">
        <v>1991</v>
      </c>
      <c r="AO146" s="110" t="s">
        <v>1107</v>
      </c>
      <c r="AP146" s="110" t="s">
        <v>1815</v>
      </c>
      <c r="AQ146" s="110" t="s">
        <v>3106</v>
      </c>
      <c r="AR146" s="110"/>
      <c r="AS146" s="110" t="s">
        <v>367</v>
      </c>
      <c r="AT146" s="110" t="s">
        <v>2576</v>
      </c>
      <c r="AU146" s="110" t="s">
        <v>1095</v>
      </c>
      <c r="AV146" s="110"/>
      <c r="AW146" s="110"/>
      <c r="AX146" s="110"/>
      <c r="AY146" s="110"/>
      <c r="AZ146" s="110"/>
      <c r="BA146" s="110"/>
      <c r="BB146" s="110"/>
      <c r="BC146" s="110"/>
    </row>
    <row r="147" spans="38:55" x14ac:dyDescent="0.3">
      <c r="AL147" s="110">
        <f t="shared" si="4"/>
        <v>142</v>
      </c>
      <c r="AM147" s="110" t="s">
        <v>941</v>
      </c>
      <c r="AN147" s="110" t="s">
        <v>2071</v>
      </c>
      <c r="AO147" s="110" t="s">
        <v>936</v>
      </c>
      <c r="AP147" s="110" t="s">
        <v>1815</v>
      </c>
      <c r="AQ147" s="105" t="s">
        <v>3107</v>
      </c>
      <c r="AR147" s="110"/>
      <c r="AS147" s="110" t="s">
        <v>1115</v>
      </c>
      <c r="AT147" s="110" t="s">
        <v>2799</v>
      </c>
      <c r="AU147" s="110" t="s">
        <v>1107</v>
      </c>
      <c r="AV147" s="110"/>
      <c r="AW147" s="110"/>
      <c r="AX147" s="110"/>
      <c r="AY147" s="110"/>
      <c r="AZ147" s="110"/>
      <c r="BA147" s="110"/>
      <c r="BB147" s="110"/>
      <c r="BC147" s="110"/>
    </row>
    <row r="148" spans="38:55" x14ac:dyDescent="0.3">
      <c r="AL148" s="110">
        <f t="shared" si="4"/>
        <v>143</v>
      </c>
      <c r="AM148" s="110" t="s">
        <v>1030</v>
      </c>
      <c r="AN148" s="110" t="s">
        <v>1883</v>
      </c>
      <c r="AO148" s="110" t="s">
        <v>1027</v>
      </c>
      <c r="AP148" s="110" t="s">
        <v>1818</v>
      </c>
      <c r="AQ148" s="110" t="s">
        <v>3105</v>
      </c>
      <c r="AR148" s="110"/>
      <c r="AS148" s="110" t="s">
        <v>941</v>
      </c>
      <c r="AT148" s="110" t="s">
        <v>2800</v>
      </c>
      <c r="AU148" s="110" t="s">
        <v>936</v>
      </c>
      <c r="AV148" s="110"/>
      <c r="AW148" s="110"/>
      <c r="AX148" s="110"/>
      <c r="AY148" s="110"/>
      <c r="AZ148" s="110"/>
      <c r="BA148" s="110"/>
      <c r="BB148" s="110"/>
      <c r="BC148" s="110"/>
    </row>
    <row r="149" spans="38:55" x14ac:dyDescent="0.3">
      <c r="AL149" s="110">
        <f t="shared" si="4"/>
        <v>144</v>
      </c>
      <c r="AM149" s="110" t="s">
        <v>1040</v>
      </c>
      <c r="AN149" s="110" t="s">
        <v>2199</v>
      </c>
      <c r="AO149" s="110" t="s">
        <v>1037</v>
      </c>
      <c r="AP149" s="110" t="s">
        <v>1815</v>
      </c>
      <c r="AQ149" s="105" t="s">
        <v>3107</v>
      </c>
      <c r="AR149" s="110"/>
      <c r="AS149" s="110" t="s">
        <v>1030</v>
      </c>
      <c r="AT149" s="110" t="s">
        <v>2577</v>
      </c>
      <c r="AU149" s="110" t="s">
        <v>1027</v>
      </c>
      <c r="AV149" s="110"/>
      <c r="AW149" s="110"/>
      <c r="AX149" s="110"/>
      <c r="AY149" s="110"/>
      <c r="AZ149" s="110"/>
      <c r="BA149" s="110"/>
      <c r="BB149" s="110"/>
      <c r="BC149" s="110"/>
    </row>
    <row r="150" spans="38:55" x14ac:dyDescent="0.3">
      <c r="AL150" s="110">
        <f t="shared" si="4"/>
        <v>145</v>
      </c>
      <c r="AM150" s="110" t="s">
        <v>942</v>
      </c>
      <c r="AN150" s="110" t="s">
        <v>1988</v>
      </c>
      <c r="AO150" s="110" t="s">
        <v>936</v>
      </c>
      <c r="AP150" s="110" t="s">
        <v>1819</v>
      </c>
      <c r="AQ150" s="105" t="s">
        <v>3107</v>
      </c>
      <c r="AR150" s="110"/>
      <c r="AS150" s="110" t="s">
        <v>1040</v>
      </c>
      <c r="AT150" s="110" t="s">
        <v>2577</v>
      </c>
      <c r="AU150" s="110" t="s">
        <v>1037</v>
      </c>
      <c r="AV150" s="110"/>
      <c r="AW150" s="110"/>
      <c r="AX150" s="110"/>
      <c r="AY150" s="110"/>
      <c r="AZ150" s="110"/>
      <c r="BA150" s="110"/>
      <c r="BB150" s="110"/>
      <c r="BC150" s="110"/>
    </row>
    <row r="151" spans="38:55" x14ac:dyDescent="0.3">
      <c r="AL151" s="110">
        <f t="shared" si="4"/>
        <v>146</v>
      </c>
      <c r="AM151" s="110" t="s">
        <v>680</v>
      </c>
      <c r="AN151" s="110" t="s">
        <v>2041</v>
      </c>
      <c r="AO151" s="110" t="s">
        <v>1241</v>
      </c>
      <c r="AP151" s="110" t="s">
        <v>1815</v>
      </c>
      <c r="AQ151" s="105" t="s">
        <v>3107</v>
      </c>
      <c r="AR151" s="110"/>
      <c r="AS151" s="110" t="s">
        <v>942</v>
      </c>
      <c r="AT151" s="110" t="s">
        <v>2801</v>
      </c>
      <c r="AU151" s="110" t="s">
        <v>936</v>
      </c>
      <c r="AV151" s="110"/>
      <c r="AW151" s="110"/>
      <c r="AX151" s="110"/>
      <c r="AY151" s="110"/>
      <c r="AZ151" s="110"/>
      <c r="BA151" s="110"/>
      <c r="BB151" s="110"/>
      <c r="BC151" s="110"/>
    </row>
    <row r="152" spans="38:55" x14ac:dyDescent="0.3">
      <c r="AL152" s="110">
        <f t="shared" si="4"/>
        <v>147</v>
      </c>
      <c r="AM152" s="110" t="s">
        <v>1209</v>
      </c>
      <c r="AN152" s="110" t="s">
        <v>2282</v>
      </c>
      <c r="AO152" s="110" t="s">
        <v>512</v>
      </c>
      <c r="AP152" s="110" t="s">
        <v>1818</v>
      </c>
      <c r="AQ152" s="110" t="s">
        <v>3106</v>
      </c>
      <c r="AR152" s="110"/>
      <c r="AS152" s="110" t="s">
        <v>680</v>
      </c>
      <c r="AT152" s="110" t="s">
        <v>2802</v>
      </c>
      <c r="AU152" s="110" t="s">
        <v>1241</v>
      </c>
      <c r="AV152" s="110"/>
      <c r="AW152" s="110"/>
      <c r="AX152" s="110"/>
      <c r="AY152" s="110"/>
      <c r="AZ152" s="110"/>
      <c r="BA152" s="110"/>
      <c r="BB152" s="110"/>
      <c r="BC152" s="110"/>
    </row>
    <row r="153" spans="38:55" x14ac:dyDescent="0.3">
      <c r="AL153" s="110">
        <f t="shared" si="4"/>
        <v>148</v>
      </c>
      <c r="AM153" s="110" t="s">
        <v>1116</v>
      </c>
      <c r="AN153" s="110" t="s">
        <v>2012</v>
      </c>
      <c r="AO153" s="110" t="s">
        <v>1107</v>
      </c>
      <c r="AP153" s="110" t="s">
        <v>1815</v>
      </c>
      <c r="AQ153" s="110" t="s">
        <v>3106</v>
      </c>
      <c r="AR153" s="110"/>
      <c r="AS153" s="110" t="s">
        <v>1209</v>
      </c>
      <c r="AT153" s="110" t="s">
        <v>2803</v>
      </c>
      <c r="AU153" s="110" t="s">
        <v>512</v>
      </c>
      <c r="AV153" s="110"/>
      <c r="AW153" s="110"/>
      <c r="AX153" s="110"/>
      <c r="AY153" s="110"/>
      <c r="AZ153" s="110"/>
      <c r="BA153" s="110"/>
      <c r="BB153" s="110"/>
      <c r="BC153" s="110"/>
    </row>
    <row r="154" spans="38:55" x14ac:dyDescent="0.3">
      <c r="AL154" s="110">
        <f t="shared" si="4"/>
        <v>149</v>
      </c>
      <c r="AM154" s="110" t="s">
        <v>980</v>
      </c>
      <c r="AN154" s="110" t="s">
        <v>2173</v>
      </c>
      <c r="AO154" s="110" t="s">
        <v>977</v>
      </c>
      <c r="AP154" s="110" t="s">
        <v>1815</v>
      </c>
      <c r="AQ154" s="110" t="s">
        <v>3105</v>
      </c>
      <c r="AR154" s="110"/>
      <c r="AS154" s="110" t="s">
        <v>1116</v>
      </c>
      <c r="AT154" s="110" t="s">
        <v>2804</v>
      </c>
      <c r="AU154" s="110" t="s">
        <v>1107</v>
      </c>
      <c r="AV154" s="110"/>
      <c r="AW154" s="110"/>
      <c r="AX154" s="110"/>
      <c r="AY154" s="110"/>
      <c r="AZ154" s="110"/>
      <c r="BA154" s="110"/>
      <c r="BB154" s="110"/>
      <c r="BC154" s="110"/>
    </row>
    <row r="155" spans="38:55" x14ac:dyDescent="0.3">
      <c r="AL155" s="110">
        <f t="shared" si="4"/>
        <v>150</v>
      </c>
      <c r="AM155" s="110" t="s">
        <v>358</v>
      </c>
      <c r="AN155" s="110" t="s">
        <v>2069</v>
      </c>
      <c r="AO155" s="110" t="s">
        <v>1071</v>
      </c>
      <c r="AP155" s="110" t="s">
        <v>1819</v>
      </c>
      <c r="AQ155" s="110" t="s">
        <v>3106</v>
      </c>
      <c r="AR155" s="110"/>
      <c r="AS155" s="110" t="s">
        <v>980</v>
      </c>
      <c r="AT155" s="110" t="s">
        <v>2805</v>
      </c>
      <c r="AU155" s="110" t="s">
        <v>977</v>
      </c>
      <c r="AV155" s="110"/>
      <c r="AW155" s="110"/>
      <c r="AX155" s="110"/>
      <c r="AY155" s="110"/>
      <c r="AZ155" s="110"/>
      <c r="BA155" s="110"/>
      <c r="BB155" s="110"/>
      <c r="BC155" s="110"/>
    </row>
    <row r="156" spans="38:55" x14ac:dyDescent="0.3">
      <c r="AL156" s="110">
        <f t="shared" si="4"/>
        <v>151</v>
      </c>
      <c r="AM156" s="110" t="s">
        <v>111</v>
      </c>
      <c r="AN156" s="110" t="s">
        <v>2245</v>
      </c>
      <c r="AO156" s="110" t="s">
        <v>977</v>
      </c>
      <c r="AP156" s="110" t="s">
        <v>1819</v>
      </c>
      <c r="AQ156" s="110" t="s">
        <v>3105</v>
      </c>
      <c r="AR156" s="110"/>
      <c r="AS156" s="110" t="s">
        <v>358</v>
      </c>
      <c r="AT156" s="110" t="s">
        <v>2806</v>
      </c>
      <c r="AU156" s="110" t="s">
        <v>1071</v>
      </c>
      <c r="AV156" s="110"/>
      <c r="AW156" s="110"/>
      <c r="AX156" s="110"/>
      <c r="AY156" s="110"/>
      <c r="AZ156" s="110"/>
      <c r="BA156" s="110"/>
      <c r="BB156" s="110"/>
      <c r="BC156" s="110"/>
    </row>
    <row r="157" spans="38:55" x14ac:dyDescent="0.3">
      <c r="AL157" s="110">
        <f t="shared" si="4"/>
        <v>152</v>
      </c>
      <c r="AM157" s="110" t="s">
        <v>1141</v>
      </c>
      <c r="AN157" s="110" t="s">
        <v>2355</v>
      </c>
      <c r="AO157" s="110" t="s">
        <v>1136</v>
      </c>
      <c r="AP157" s="110" t="s">
        <v>1817</v>
      </c>
      <c r="AQ157" s="105" t="s">
        <v>3107</v>
      </c>
      <c r="AR157" s="110"/>
      <c r="AS157" s="110" t="s">
        <v>111</v>
      </c>
      <c r="AT157" s="110" t="s">
        <v>2578</v>
      </c>
      <c r="AU157" s="110" t="s">
        <v>977</v>
      </c>
      <c r="AV157" s="110"/>
      <c r="AW157" s="110"/>
      <c r="AX157" s="110"/>
      <c r="AY157" s="110"/>
      <c r="AZ157" s="110"/>
      <c r="BA157" s="110"/>
      <c r="BB157" s="110"/>
      <c r="BC157" s="110"/>
    </row>
    <row r="158" spans="38:55" x14ac:dyDescent="0.3">
      <c r="AL158" s="110">
        <f t="shared" si="4"/>
        <v>153</v>
      </c>
      <c r="AM158" s="110" t="s">
        <v>927</v>
      </c>
      <c r="AN158" s="110" t="s">
        <v>2215</v>
      </c>
      <c r="AO158" s="110" t="s">
        <v>921</v>
      </c>
      <c r="AP158" s="110" t="s">
        <v>1818</v>
      </c>
      <c r="AQ158" s="110" t="s">
        <v>3105</v>
      </c>
      <c r="AR158" s="110"/>
      <c r="AS158" s="110" t="s">
        <v>1141</v>
      </c>
      <c r="AT158" s="110" t="s">
        <v>2807</v>
      </c>
      <c r="AU158" s="110" t="s">
        <v>1136</v>
      </c>
      <c r="AV158" s="110"/>
      <c r="AW158" s="110"/>
      <c r="AX158" s="110"/>
      <c r="AY158" s="110"/>
      <c r="AZ158" s="110"/>
      <c r="BA158" s="110"/>
      <c r="BB158" s="110"/>
      <c r="BC158" s="110"/>
    </row>
    <row r="159" spans="38:55" x14ac:dyDescent="0.3">
      <c r="AL159" s="110">
        <f t="shared" si="4"/>
        <v>154</v>
      </c>
      <c r="AM159" s="110" t="s">
        <v>68</v>
      </c>
      <c r="AN159" s="110" t="s">
        <v>2402</v>
      </c>
      <c r="AO159" s="110" t="s">
        <v>936</v>
      </c>
      <c r="AP159" s="110" t="s">
        <v>1819</v>
      </c>
      <c r="AQ159" s="105" t="s">
        <v>3107</v>
      </c>
      <c r="AR159" s="110"/>
      <c r="AS159" s="110" t="s">
        <v>927</v>
      </c>
      <c r="AT159" s="110" t="s">
        <v>2808</v>
      </c>
      <c r="AU159" s="110" t="s">
        <v>921</v>
      </c>
      <c r="AV159" s="110"/>
      <c r="AW159" s="110"/>
      <c r="AX159" s="110"/>
      <c r="AY159" s="110"/>
      <c r="AZ159" s="110"/>
      <c r="BA159" s="110"/>
      <c r="BB159" s="110"/>
      <c r="BC159" s="110"/>
    </row>
    <row r="160" spans="38:55" x14ac:dyDescent="0.3">
      <c r="AL160" s="110">
        <f t="shared" si="4"/>
        <v>155</v>
      </c>
      <c r="AM160" s="110" t="s">
        <v>651</v>
      </c>
      <c r="AN160" s="110" t="s">
        <v>2280</v>
      </c>
      <c r="AO160" s="110" t="s">
        <v>1219</v>
      </c>
      <c r="AP160" s="110" t="s">
        <v>1818</v>
      </c>
      <c r="AQ160" s="105" t="s">
        <v>3107</v>
      </c>
      <c r="AR160" s="110"/>
      <c r="AS160" s="110" t="s">
        <v>68</v>
      </c>
      <c r="AT160" s="110" t="s">
        <v>2809</v>
      </c>
      <c r="AU160" s="110" t="s">
        <v>936</v>
      </c>
      <c r="AV160" s="110"/>
      <c r="AW160" s="110"/>
      <c r="AX160" s="110"/>
      <c r="AY160" s="110"/>
      <c r="AZ160" s="110"/>
      <c r="BA160" s="110"/>
      <c r="BB160" s="110"/>
      <c r="BC160" s="110"/>
    </row>
    <row r="161" spans="38:55" x14ac:dyDescent="0.3">
      <c r="AL161" s="110">
        <f t="shared" si="4"/>
        <v>156</v>
      </c>
      <c r="AM161" s="110" t="s">
        <v>1223</v>
      </c>
      <c r="AN161" s="110" t="s">
        <v>2432</v>
      </c>
      <c r="AO161" s="110" t="s">
        <v>1219</v>
      </c>
      <c r="AP161" s="110" t="s">
        <v>1820</v>
      </c>
      <c r="AQ161" s="105" t="s">
        <v>3107</v>
      </c>
      <c r="AR161" s="110"/>
      <c r="AS161" s="110" t="s">
        <v>651</v>
      </c>
      <c r="AT161" s="110" t="s">
        <v>2579</v>
      </c>
      <c r="AU161" s="110" t="s">
        <v>1219</v>
      </c>
      <c r="AV161" s="110"/>
      <c r="AW161" s="110"/>
      <c r="AX161" s="110"/>
      <c r="AY161" s="110"/>
      <c r="AZ161" s="110"/>
      <c r="BA161" s="110"/>
      <c r="BB161" s="110"/>
      <c r="BC161" s="110"/>
    </row>
    <row r="162" spans="38:55" x14ac:dyDescent="0.3">
      <c r="AL162" s="110">
        <f t="shared" si="4"/>
        <v>157</v>
      </c>
      <c r="AM162" s="110" t="s">
        <v>943</v>
      </c>
      <c r="AN162" s="110" t="s">
        <v>2343</v>
      </c>
      <c r="AO162" s="110" t="s">
        <v>936</v>
      </c>
      <c r="AP162" s="110" t="s">
        <v>1817</v>
      </c>
      <c r="AQ162" s="105" t="s">
        <v>3107</v>
      </c>
      <c r="AR162" s="110"/>
      <c r="AS162" s="110" t="s">
        <v>1223</v>
      </c>
      <c r="AT162" s="110" t="s">
        <v>2810</v>
      </c>
      <c r="AU162" s="110" t="s">
        <v>1219</v>
      </c>
      <c r="AV162" s="110"/>
      <c r="AW162" s="110"/>
      <c r="AX162" s="110"/>
      <c r="AY162" s="110"/>
      <c r="AZ162" s="110"/>
      <c r="BA162" s="110"/>
      <c r="BB162" s="110"/>
      <c r="BC162" s="110"/>
    </row>
    <row r="163" spans="38:55" x14ac:dyDescent="0.3">
      <c r="AL163" s="110">
        <f t="shared" si="4"/>
        <v>158</v>
      </c>
      <c r="AM163" s="110" t="s">
        <v>1053</v>
      </c>
      <c r="AN163" s="110" t="s">
        <v>2093</v>
      </c>
      <c r="AO163" s="110" t="s">
        <v>1051</v>
      </c>
      <c r="AP163" s="110" t="s">
        <v>1818</v>
      </c>
      <c r="AQ163" s="110" t="s">
        <v>3105</v>
      </c>
      <c r="AR163" s="110"/>
      <c r="AS163" s="110" t="s">
        <v>943</v>
      </c>
      <c r="AT163" s="110" t="s">
        <v>2811</v>
      </c>
      <c r="AU163" s="110" t="s">
        <v>936</v>
      </c>
      <c r="AV163" s="110"/>
      <c r="AW163" s="110"/>
      <c r="AX163" s="110"/>
      <c r="AY163" s="110"/>
      <c r="AZ163" s="110"/>
      <c r="BA163" s="110"/>
      <c r="BB163" s="110"/>
      <c r="BC163" s="110"/>
    </row>
    <row r="164" spans="38:55" x14ac:dyDescent="0.3">
      <c r="AL164" s="110">
        <f t="shared" si="4"/>
        <v>159</v>
      </c>
      <c r="AM164" s="110" t="s">
        <v>1079</v>
      </c>
      <c r="AN164" s="110" t="s">
        <v>2276</v>
      </c>
      <c r="AO164" s="110" t="s">
        <v>1071</v>
      </c>
      <c r="AP164" s="110" t="s">
        <v>1818</v>
      </c>
      <c r="AQ164" s="110" t="s">
        <v>3106</v>
      </c>
      <c r="AR164" s="110"/>
      <c r="AS164" s="110" t="s">
        <v>1053</v>
      </c>
      <c r="AT164" s="110" t="s">
        <v>2580</v>
      </c>
      <c r="AU164" s="110" t="s">
        <v>1051</v>
      </c>
      <c r="AV164" s="110"/>
      <c r="AW164" s="110"/>
      <c r="AX164" s="110"/>
      <c r="AY164" s="110"/>
      <c r="AZ164" s="110"/>
      <c r="BA164" s="110"/>
      <c r="BB164" s="110"/>
      <c r="BC164" s="110"/>
    </row>
    <row r="165" spans="38:55" x14ac:dyDescent="0.3">
      <c r="AL165" s="110">
        <f t="shared" si="4"/>
        <v>160</v>
      </c>
      <c r="AM165" s="110" t="s">
        <v>644</v>
      </c>
      <c r="AN165" s="110" t="s">
        <v>2368</v>
      </c>
      <c r="AO165" s="110" t="s">
        <v>512</v>
      </c>
      <c r="AP165" s="110" t="s">
        <v>1819</v>
      </c>
      <c r="AQ165" s="110" t="s">
        <v>3106</v>
      </c>
      <c r="AR165" s="110"/>
      <c r="AS165" s="110" t="s">
        <v>1079</v>
      </c>
      <c r="AT165" s="110" t="s">
        <v>2580</v>
      </c>
      <c r="AU165" s="110" t="s">
        <v>1071</v>
      </c>
      <c r="AV165" s="110"/>
      <c r="AW165" s="110"/>
      <c r="AX165" s="110"/>
      <c r="AY165" s="110"/>
      <c r="AZ165" s="110"/>
      <c r="BA165" s="110"/>
      <c r="BB165" s="110"/>
      <c r="BC165" s="110"/>
    </row>
    <row r="166" spans="38:55" x14ac:dyDescent="0.3">
      <c r="AL166" s="110">
        <f t="shared" si="4"/>
        <v>161</v>
      </c>
      <c r="AM166" s="110" t="s">
        <v>1257</v>
      </c>
      <c r="AN166" s="110" t="s">
        <v>1900</v>
      </c>
      <c r="AO166" s="110" t="s">
        <v>1253</v>
      </c>
      <c r="AP166" s="110" t="s">
        <v>1818</v>
      </c>
      <c r="AQ166" s="105" t="s">
        <v>3107</v>
      </c>
      <c r="AR166" s="110"/>
      <c r="AS166" s="110" t="s">
        <v>1257</v>
      </c>
      <c r="AT166" s="110" t="s">
        <v>2580</v>
      </c>
      <c r="AU166" s="110" t="s">
        <v>1253</v>
      </c>
      <c r="AV166" s="110"/>
      <c r="AW166" s="110"/>
      <c r="AX166" s="110"/>
      <c r="AY166" s="110"/>
      <c r="AZ166" s="110"/>
      <c r="BA166" s="110"/>
      <c r="BB166" s="110"/>
      <c r="BC166" s="110"/>
    </row>
    <row r="167" spans="38:55" x14ac:dyDescent="0.3">
      <c r="AL167" s="110">
        <f t="shared" si="4"/>
        <v>162</v>
      </c>
      <c r="AM167" s="110" t="s">
        <v>1224</v>
      </c>
      <c r="AN167" s="110" t="s">
        <v>2145</v>
      </c>
      <c r="AO167" s="110" t="s">
        <v>1219</v>
      </c>
      <c r="AP167" s="110" t="s">
        <v>1818</v>
      </c>
      <c r="AQ167" s="105" t="s">
        <v>3107</v>
      </c>
      <c r="AR167" s="110"/>
      <c r="AS167" s="110" t="s">
        <v>644</v>
      </c>
      <c r="AT167" s="110" t="s">
        <v>2580</v>
      </c>
      <c r="AU167" s="110" t="s">
        <v>512</v>
      </c>
      <c r="AV167" s="110"/>
      <c r="AW167" s="110"/>
      <c r="AX167" s="110"/>
      <c r="AY167" s="110"/>
      <c r="AZ167" s="110"/>
      <c r="BA167" s="110"/>
      <c r="BB167" s="110"/>
      <c r="BC167" s="110"/>
    </row>
    <row r="168" spans="38:55" x14ac:dyDescent="0.3">
      <c r="AL168" s="110">
        <f t="shared" si="4"/>
        <v>163</v>
      </c>
      <c r="AM168" s="110" t="s">
        <v>505</v>
      </c>
      <c r="AN168" s="110" t="s">
        <v>1917</v>
      </c>
      <c r="AO168" s="110" t="s">
        <v>1107</v>
      </c>
      <c r="AP168" s="110" t="s">
        <v>1815</v>
      </c>
      <c r="AQ168" s="110" t="s">
        <v>3106</v>
      </c>
      <c r="AR168" s="110"/>
      <c r="AS168" s="110" t="s">
        <v>1224</v>
      </c>
      <c r="AT168" s="110" t="s">
        <v>2581</v>
      </c>
      <c r="AU168" s="110" t="s">
        <v>1219</v>
      </c>
      <c r="AV168" s="110"/>
      <c r="AW168" s="110"/>
      <c r="AX168" s="110"/>
      <c r="AY168" s="110"/>
      <c r="AZ168" s="110"/>
      <c r="BA168" s="110"/>
      <c r="BB168" s="110"/>
      <c r="BC168" s="110"/>
    </row>
    <row r="169" spans="38:55" x14ac:dyDescent="0.3">
      <c r="AL169" s="110">
        <f t="shared" si="4"/>
        <v>164</v>
      </c>
      <c r="AM169" s="110" t="s">
        <v>508</v>
      </c>
      <c r="AN169" s="110" t="s">
        <v>2061</v>
      </c>
      <c r="AO169" s="110" t="s">
        <v>1107</v>
      </c>
      <c r="AP169" s="110" t="s">
        <v>1817</v>
      </c>
      <c r="AQ169" s="110" t="s">
        <v>3106</v>
      </c>
      <c r="AR169" s="110"/>
      <c r="AS169" s="110" t="s">
        <v>505</v>
      </c>
      <c r="AT169" s="110" t="s">
        <v>2812</v>
      </c>
      <c r="AU169" s="110" t="s">
        <v>1107</v>
      </c>
      <c r="AV169" s="110"/>
      <c r="AW169" s="110"/>
      <c r="AX169" s="110"/>
      <c r="AY169" s="110"/>
      <c r="AZ169" s="110"/>
      <c r="BA169" s="110"/>
      <c r="BB169" s="110"/>
      <c r="BC169" s="110"/>
    </row>
    <row r="170" spans="38:55" x14ac:dyDescent="0.3">
      <c r="AL170" s="110">
        <f t="shared" si="4"/>
        <v>165</v>
      </c>
      <c r="AM170" s="110" t="s">
        <v>718</v>
      </c>
      <c r="AN170" s="110" t="s">
        <v>2147</v>
      </c>
      <c r="AO170" s="110" t="s">
        <v>1253</v>
      </c>
      <c r="AP170" s="110" t="s">
        <v>1818</v>
      </c>
      <c r="AQ170" s="105" t="s">
        <v>3107</v>
      </c>
      <c r="AR170" s="110"/>
      <c r="AS170" s="110" t="s">
        <v>508</v>
      </c>
      <c r="AT170" s="110" t="s">
        <v>2582</v>
      </c>
      <c r="AU170" s="110" t="s">
        <v>1107</v>
      </c>
      <c r="AV170" s="110"/>
      <c r="AW170" s="110"/>
      <c r="AX170" s="110"/>
      <c r="AY170" s="110"/>
      <c r="AZ170" s="110"/>
      <c r="BA170" s="110"/>
      <c r="BB170" s="110"/>
      <c r="BC170" s="110"/>
    </row>
    <row r="171" spans="38:55" x14ac:dyDescent="0.3">
      <c r="AL171" s="110">
        <f t="shared" si="4"/>
        <v>166</v>
      </c>
      <c r="AM171" s="110" t="s">
        <v>1080</v>
      </c>
      <c r="AN171" s="110" t="s">
        <v>2078</v>
      </c>
      <c r="AO171" s="110" t="s">
        <v>1071</v>
      </c>
      <c r="AP171" s="110" t="s">
        <v>1818</v>
      </c>
      <c r="AQ171" s="110" t="s">
        <v>3106</v>
      </c>
      <c r="AR171" s="110"/>
      <c r="AS171" s="110" t="s">
        <v>718</v>
      </c>
      <c r="AT171" s="110" t="s">
        <v>2583</v>
      </c>
      <c r="AU171" s="110" t="s">
        <v>1253</v>
      </c>
      <c r="AV171" s="110"/>
      <c r="AW171" s="110"/>
      <c r="AX171" s="110"/>
      <c r="AY171" s="110"/>
      <c r="AZ171" s="110"/>
      <c r="BA171" s="110"/>
      <c r="BB171" s="110"/>
      <c r="BC171" s="110"/>
    </row>
    <row r="172" spans="38:55" x14ac:dyDescent="0.3">
      <c r="AL172" s="110">
        <f t="shared" si="4"/>
        <v>167</v>
      </c>
      <c r="AM172" s="110" t="s">
        <v>28</v>
      </c>
      <c r="AN172" s="110" t="s">
        <v>1927</v>
      </c>
      <c r="AO172" s="110" t="s">
        <v>921</v>
      </c>
      <c r="AP172" s="110" t="s">
        <v>1818</v>
      </c>
      <c r="AQ172" s="110" t="s">
        <v>3105</v>
      </c>
      <c r="AR172" s="110"/>
      <c r="AS172" s="110" t="s">
        <v>1080</v>
      </c>
      <c r="AT172" s="110" t="s">
        <v>2813</v>
      </c>
      <c r="AU172" s="110" t="s">
        <v>1071</v>
      </c>
      <c r="AV172" s="110"/>
      <c r="AW172" s="110"/>
      <c r="AX172" s="110"/>
      <c r="AY172" s="110"/>
      <c r="AZ172" s="110"/>
      <c r="BA172" s="110"/>
      <c r="BB172" s="110"/>
      <c r="BC172" s="110"/>
    </row>
    <row r="173" spans="38:55" x14ac:dyDescent="0.3">
      <c r="AL173" s="110">
        <f t="shared" si="4"/>
        <v>168</v>
      </c>
      <c r="AM173" s="110" t="s">
        <v>69</v>
      </c>
      <c r="AN173" s="110" t="s">
        <v>1980</v>
      </c>
      <c r="AO173" s="110" t="s">
        <v>936</v>
      </c>
      <c r="AP173" s="110" t="s">
        <v>1819</v>
      </c>
      <c r="AQ173" s="105" t="s">
        <v>3107</v>
      </c>
      <c r="AR173" s="110"/>
      <c r="AS173" s="110" t="s">
        <v>28</v>
      </c>
      <c r="AT173" s="110" t="s">
        <v>2584</v>
      </c>
      <c r="AU173" s="110" t="s">
        <v>921</v>
      </c>
      <c r="AV173" s="110"/>
      <c r="AW173" s="110"/>
      <c r="AX173" s="110"/>
      <c r="AY173" s="110"/>
      <c r="AZ173" s="110"/>
      <c r="BA173" s="110"/>
      <c r="BB173" s="110"/>
      <c r="BC173" s="110"/>
    </row>
    <row r="174" spans="38:55" x14ac:dyDescent="0.3">
      <c r="AL174" s="110">
        <f t="shared" si="4"/>
        <v>169</v>
      </c>
      <c r="AM174" s="110" t="s">
        <v>683</v>
      </c>
      <c r="AN174" s="110" t="s">
        <v>2065</v>
      </c>
      <c r="AO174" s="110" t="s">
        <v>1241</v>
      </c>
      <c r="AP174" s="110" t="s">
        <v>1815</v>
      </c>
      <c r="AQ174" s="105" t="s">
        <v>3107</v>
      </c>
      <c r="AR174" s="110"/>
      <c r="AS174" s="110" t="s">
        <v>69</v>
      </c>
      <c r="AT174" s="110" t="s">
        <v>2474</v>
      </c>
      <c r="AU174" s="110" t="s">
        <v>936</v>
      </c>
      <c r="AV174" s="110"/>
      <c r="AW174" s="110"/>
      <c r="AX174" s="110"/>
      <c r="AY174" s="110"/>
      <c r="AZ174" s="110"/>
      <c r="BA174" s="110"/>
      <c r="BB174" s="110"/>
      <c r="BC174" s="110"/>
    </row>
    <row r="175" spans="38:55" x14ac:dyDescent="0.3">
      <c r="AL175" s="110">
        <f t="shared" si="4"/>
        <v>170</v>
      </c>
      <c r="AM175" s="110" t="s">
        <v>1001</v>
      </c>
      <c r="AN175" s="110" t="s">
        <v>2358</v>
      </c>
      <c r="AO175" s="110" t="s">
        <v>997</v>
      </c>
      <c r="AP175" s="110" t="s">
        <v>1815</v>
      </c>
      <c r="AQ175" s="110" t="s">
        <v>3105</v>
      </c>
      <c r="AR175" s="110"/>
      <c r="AS175" s="110" t="s">
        <v>683</v>
      </c>
      <c r="AT175" s="110" t="s">
        <v>2814</v>
      </c>
      <c r="AU175" s="110" t="s">
        <v>1241</v>
      </c>
      <c r="AV175" s="110"/>
      <c r="AW175" s="110"/>
      <c r="AX175" s="110"/>
      <c r="AY175" s="110"/>
      <c r="AZ175" s="110"/>
      <c r="BA175" s="110"/>
      <c r="BB175" s="110"/>
      <c r="BC175" s="110"/>
    </row>
    <row r="176" spans="38:55" x14ac:dyDescent="0.3">
      <c r="AL176" s="110">
        <f t="shared" si="4"/>
        <v>171</v>
      </c>
      <c r="AM176" s="110" t="s">
        <v>260</v>
      </c>
      <c r="AN176" s="110" t="s">
        <v>2249</v>
      </c>
      <c r="AO176" s="110" t="s">
        <v>1051</v>
      </c>
      <c r="AP176" s="110" t="s">
        <v>1817</v>
      </c>
      <c r="AQ176" s="110" t="s">
        <v>3105</v>
      </c>
      <c r="AR176" s="110"/>
      <c r="AS176" s="110" t="s">
        <v>1001</v>
      </c>
      <c r="AT176" s="110" t="s">
        <v>2815</v>
      </c>
      <c r="AU176" s="110" t="s">
        <v>997</v>
      </c>
      <c r="AV176" s="110"/>
      <c r="AW176" s="110"/>
      <c r="AX176" s="110"/>
      <c r="AY176" s="110"/>
      <c r="AZ176" s="110"/>
      <c r="BA176" s="110"/>
      <c r="BB176" s="110"/>
      <c r="BC176" s="110"/>
    </row>
    <row r="177" spans="38:55" x14ac:dyDescent="0.3">
      <c r="AL177" s="110">
        <f t="shared" si="4"/>
        <v>172</v>
      </c>
      <c r="AM177" s="110" t="s">
        <v>1081</v>
      </c>
      <c r="AN177" s="110" t="s">
        <v>1933</v>
      </c>
      <c r="AO177" s="110" t="s">
        <v>1071</v>
      </c>
      <c r="AP177" s="110" t="s">
        <v>1820</v>
      </c>
      <c r="AQ177" s="110" t="s">
        <v>3106</v>
      </c>
      <c r="AR177" s="110"/>
      <c r="AS177" s="110" t="s">
        <v>260</v>
      </c>
      <c r="AT177" s="110" t="s">
        <v>2816</v>
      </c>
      <c r="AU177" s="110" t="s">
        <v>1051</v>
      </c>
      <c r="AV177" s="110"/>
      <c r="AW177" s="110"/>
      <c r="AX177" s="110"/>
      <c r="AY177" s="110"/>
      <c r="AZ177" s="110"/>
      <c r="BA177" s="110"/>
      <c r="BB177" s="110"/>
      <c r="BC177" s="110"/>
    </row>
    <row r="178" spans="38:55" x14ac:dyDescent="0.3">
      <c r="AL178" s="110">
        <f t="shared" si="4"/>
        <v>173</v>
      </c>
      <c r="AM178" s="110" t="s">
        <v>1041</v>
      </c>
      <c r="AN178" s="110" t="s">
        <v>2218</v>
      </c>
      <c r="AO178" s="110" t="s">
        <v>1037</v>
      </c>
      <c r="AP178" s="110" t="s">
        <v>1815</v>
      </c>
      <c r="AQ178" s="105" t="s">
        <v>3107</v>
      </c>
      <c r="AR178" s="110"/>
      <c r="AS178" s="110" t="s">
        <v>1081</v>
      </c>
      <c r="AT178" s="110" t="s">
        <v>2817</v>
      </c>
      <c r="AU178" s="110" t="s">
        <v>1071</v>
      </c>
      <c r="AV178" s="110"/>
      <c r="AW178" s="110"/>
      <c r="AX178" s="110"/>
      <c r="AY178" s="110"/>
      <c r="AZ178" s="110"/>
      <c r="BA178" s="110"/>
      <c r="BB178" s="110"/>
      <c r="BC178" s="110"/>
    </row>
    <row r="179" spans="38:55" x14ac:dyDescent="0.3">
      <c r="AL179" s="110">
        <f t="shared" si="4"/>
        <v>174</v>
      </c>
      <c r="AM179" s="110" t="s">
        <v>944</v>
      </c>
      <c r="AN179" s="110" t="s">
        <v>2048</v>
      </c>
      <c r="AO179" s="110" t="s">
        <v>936</v>
      </c>
      <c r="AP179" s="110" t="s">
        <v>1815</v>
      </c>
      <c r="AQ179" s="105" t="s">
        <v>3107</v>
      </c>
      <c r="AR179" s="110"/>
      <c r="AS179" s="110" t="s">
        <v>1041</v>
      </c>
      <c r="AT179" s="110" t="s">
        <v>2818</v>
      </c>
      <c r="AU179" s="110" t="s">
        <v>1037</v>
      </c>
      <c r="AV179" s="110"/>
      <c r="AW179" s="110"/>
      <c r="AX179" s="110"/>
      <c r="AY179" s="110"/>
      <c r="AZ179" s="110"/>
      <c r="BA179" s="110"/>
      <c r="BB179" s="110"/>
      <c r="BC179" s="110"/>
    </row>
    <row r="180" spans="38:55" x14ac:dyDescent="0.3">
      <c r="AL180" s="110">
        <f t="shared" si="4"/>
        <v>175</v>
      </c>
      <c r="AM180" s="110" t="s">
        <v>162</v>
      </c>
      <c r="AN180" s="110" t="s">
        <v>2407</v>
      </c>
      <c r="AO180" s="110" t="s">
        <v>997</v>
      </c>
      <c r="AP180" s="110" t="s">
        <v>1819</v>
      </c>
      <c r="AQ180" s="110" t="s">
        <v>3105</v>
      </c>
      <c r="AR180" s="110"/>
      <c r="AS180" s="110" t="s">
        <v>944</v>
      </c>
      <c r="AT180" s="110" t="s">
        <v>2819</v>
      </c>
      <c r="AU180" s="110" t="s">
        <v>936</v>
      </c>
      <c r="AV180" s="110"/>
      <c r="AW180" s="110"/>
      <c r="AX180" s="110"/>
      <c r="AY180" s="110"/>
      <c r="AZ180" s="110"/>
      <c r="BA180" s="110"/>
      <c r="BB180" s="110"/>
      <c r="BC180" s="110"/>
    </row>
    <row r="181" spans="38:55" x14ac:dyDescent="0.3">
      <c r="AL181" s="110">
        <f t="shared" si="4"/>
        <v>176</v>
      </c>
      <c r="AM181" s="110" t="s">
        <v>164</v>
      </c>
      <c r="AN181" s="110" t="s">
        <v>2310</v>
      </c>
      <c r="AO181" s="110" t="s">
        <v>997</v>
      </c>
      <c r="AP181" s="110" t="s">
        <v>1817</v>
      </c>
      <c r="AQ181" s="110" t="s">
        <v>3105</v>
      </c>
      <c r="AR181" s="110"/>
      <c r="AS181" s="110" t="s">
        <v>162</v>
      </c>
      <c r="AT181" s="110" t="s">
        <v>163</v>
      </c>
      <c r="AU181" s="110" t="s">
        <v>997</v>
      </c>
      <c r="AV181" s="110"/>
      <c r="AW181" s="110"/>
      <c r="AX181" s="110"/>
      <c r="AY181" s="110"/>
      <c r="AZ181" s="110"/>
      <c r="BA181" s="110"/>
      <c r="BB181" s="110"/>
      <c r="BC181" s="110"/>
    </row>
    <row r="182" spans="38:55" x14ac:dyDescent="0.3">
      <c r="AL182" s="110">
        <f t="shared" si="4"/>
        <v>177</v>
      </c>
      <c r="AM182" s="110" t="s">
        <v>1210</v>
      </c>
      <c r="AN182" s="110" t="s">
        <v>2100</v>
      </c>
      <c r="AO182" s="110" t="s">
        <v>512</v>
      </c>
      <c r="AP182" s="110" t="s">
        <v>1817</v>
      </c>
      <c r="AQ182" s="110" t="s">
        <v>3106</v>
      </c>
      <c r="AR182" s="110"/>
      <c r="AS182" s="110" t="s">
        <v>164</v>
      </c>
      <c r="AT182" s="110" t="s">
        <v>2585</v>
      </c>
      <c r="AU182" s="110" t="s">
        <v>997</v>
      </c>
      <c r="AV182" s="110"/>
      <c r="AW182" s="110"/>
      <c r="AX182" s="110"/>
      <c r="AY182" s="110"/>
      <c r="AZ182" s="110"/>
      <c r="BA182" s="110"/>
      <c r="BB182" s="110"/>
      <c r="BC182" s="110"/>
    </row>
    <row r="183" spans="38:55" x14ac:dyDescent="0.3">
      <c r="AL183" s="110">
        <f t="shared" si="4"/>
        <v>178</v>
      </c>
      <c r="AM183" s="110" t="s">
        <v>1225</v>
      </c>
      <c r="AN183" s="110" t="s">
        <v>1938</v>
      </c>
      <c r="AO183" s="110" t="s">
        <v>1219</v>
      </c>
      <c r="AP183" s="110" t="s">
        <v>1818</v>
      </c>
      <c r="AQ183" s="105" t="s">
        <v>3107</v>
      </c>
      <c r="AR183" s="110"/>
      <c r="AS183" s="110" t="s">
        <v>1210</v>
      </c>
      <c r="AT183" s="110" t="s">
        <v>2586</v>
      </c>
      <c r="AU183" s="110" t="s">
        <v>512</v>
      </c>
      <c r="AV183" s="110"/>
      <c r="AW183" s="110"/>
      <c r="AX183" s="110"/>
      <c r="AY183" s="110"/>
      <c r="AZ183" s="110"/>
      <c r="BA183" s="110"/>
      <c r="BB183" s="110"/>
      <c r="BC183" s="110"/>
    </row>
    <row r="184" spans="38:55" x14ac:dyDescent="0.3">
      <c r="AL184" s="110">
        <f t="shared" si="4"/>
        <v>179</v>
      </c>
      <c r="AM184" s="110" t="s">
        <v>1031</v>
      </c>
      <c r="AN184" s="110" t="s">
        <v>2393</v>
      </c>
      <c r="AO184" s="110" t="s">
        <v>1027</v>
      </c>
      <c r="AP184" s="110" t="s">
        <v>1818</v>
      </c>
      <c r="AQ184" s="110" t="s">
        <v>3105</v>
      </c>
      <c r="AR184" s="110"/>
      <c r="AS184" s="110" t="s">
        <v>1225</v>
      </c>
      <c r="AT184" s="110" t="s">
        <v>2587</v>
      </c>
      <c r="AU184" s="110" t="s">
        <v>1219</v>
      </c>
      <c r="AV184" s="110"/>
      <c r="AW184" s="110"/>
      <c r="AX184" s="110"/>
      <c r="AY184" s="110"/>
      <c r="AZ184" s="110"/>
      <c r="BA184" s="110"/>
      <c r="BB184" s="110"/>
      <c r="BC184" s="110"/>
    </row>
    <row r="185" spans="38:55" x14ac:dyDescent="0.3">
      <c r="AL185" s="110">
        <f t="shared" si="4"/>
        <v>180</v>
      </c>
      <c r="AM185" s="110" t="s">
        <v>1054</v>
      </c>
      <c r="AN185" s="110" t="s">
        <v>2216</v>
      </c>
      <c r="AO185" s="110" t="s">
        <v>1051</v>
      </c>
      <c r="AP185" s="110" t="s">
        <v>1815</v>
      </c>
      <c r="AQ185" s="110" t="s">
        <v>3105</v>
      </c>
      <c r="AR185" s="110"/>
      <c r="AS185" s="110" t="s">
        <v>1031</v>
      </c>
      <c r="AT185" s="110" t="s">
        <v>2588</v>
      </c>
      <c r="AU185" s="110" t="s">
        <v>1027</v>
      </c>
      <c r="AV185" s="110"/>
      <c r="AW185" s="110"/>
      <c r="AX185" s="110"/>
      <c r="AY185" s="110"/>
      <c r="AZ185" s="110"/>
      <c r="BA185" s="110"/>
      <c r="BB185" s="110"/>
      <c r="BC185" s="110"/>
    </row>
    <row r="186" spans="38:55" x14ac:dyDescent="0.3">
      <c r="AL186" s="110">
        <f t="shared" si="4"/>
        <v>181</v>
      </c>
      <c r="AM186" s="110" t="s">
        <v>1258</v>
      </c>
      <c r="AN186" s="110" t="s">
        <v>2118</v>
      </c>
      <c r="AO186" s="110" t="s">
        <v>1253</v>
      </c>
      <c r="AP186" s="110" t="s">
        <v>1818</v>
      </c>
      <c r="AQ186" s="105" t="s">
        <v>3107</v>
      </c>
      <c r="AR186" s="110"/>
      <c r="AS186" s="110" t="s">
        <v>1054</v>
      </c>
      <c r="AT186" s="110" t="s">
        <v>2588</v>
      </c>
      <c r="AU186" s="110" t="s">
        <v>1051</v>
      </c>
      <c r="AV186" s="110"/>
      <c r="AW186" s="110"/>
      <c r="AX186" s="110"/>
      <c r="AY186" s="110"/>
      <c r="AZ186" s="110"/>
      <c r="BA186" s="110"/>
      <c r="BB186" s="110"/>
      <c r="BC186" s="110"/>
    </row>
    <row r="187" spans="38:55" x14ac:dyDescent="0.3">
      <c r="AL187" s="110">
        <f t="shared" si="4"/>
        <v>182</v>
      </c>
      <c r="AM187" s="110" t="s">
        <v>1067</v>
      </c>
      <c r="AN187" s="110" t="s">
        <v>2256</v>
      </c>
      <c r="AO187" s="110" t="s">
        <v>1065</v>
      </c>
      <c r="AP187" s="110" t="s">
        <v>1819</v>
      </c>
      <c r="AQ187" s="105" t="s">
        <v>3107</v>
      </c>
      <c r="AR187" s="110"/>
      <c r="AS187" s="110" t="s">
        <v>1258</v>
      </c>
      <c r="AT187" s="110" t="s">
        <v>2588</v>
      </c>
      <c r="AU187" s="110" t="s">
        <v>1253</v>
      </c>
      <c r="AV187" s="110"/>
      <c r="AW187" s="110"/>
      <c r="AX187" s="110"/>
      <c r="AY187" s="110"/>
      <c r="AZ187" s="110"/>
      <c r="BA187" s="110"/>
      <c r="BB187" s="110"/>
      <c r="BC187" s="110"/>
    </row>
    <row r="188" spans="38:55" x14ac:dyDescent="0.3">
      <c r="AL188" s="110">
        <f t="shared" si="4"/>
        <v>183</v>
      </c>
      <c r="AM188" s="110" t="s">
        <v>70</v>
      </c>
      <c r="AN188" s="110" t="s">
        <v>1983</v>
      </c>
      <c r="AO188" s="110" t="s">
        <v>936</v>
      </c>
      <c r="AP188" s="110" t="s">
        <v>1819</v>
      </c>
      <c r="AQ188" s="105" t="s">
        <v>3107</v>
      </c>
      <c r="AR188" s="110"/>
      <c r="AS188" s="110" t="s">
        <v>1067</v>
      </c>
      <c r="AT188" s="110" t="s">
        <v>2496</v>
      </c>
      <c r="AU188" s="110" t="s">
        <v>1065</v>
      </c>
      <c r="AV188" s="110"/>
      <c r="AW188" s="110"/>
      <c r="AX188" s="110"/>
      <c r="AY188" s="110"/>
      <c r="AZ188" s="110"/>
      <c r="BA188" s="110"/>
      <c r="BB188" s="110"/>
      <c r="BC188" s="110"/>
    </row>
    <row r="189" spans="38:55" x14ac:dyDescent="0.3">
      <c r="AL189" s="110">
        <f t="shared" si="4"/>
        <v>184</v>
      </c>
      <c r="AM189" s="110" t="s">
        <v>698</v>
      </c>
      <c r="AN189" s="110" t="s">
        <v>1873</v>
      </c>
      <c r="AO189" s="110" t="s">
        <v>1253</v>
      </c>
      <c r="AP189" s="110" t="s">
        <v>1815</v>
      </c>
      <c r="AQ189" s="105" t="s">
        <v>3107</v>
      </c>
      <c r="AR189" s="110"/>
      <c r="AS189" s="110" t="s">
        <v>70</v>
      </c>
      <c r="AT189" s="110" t="s">
        <v>2472</v>
      </c>
      <c r="AU189" s="110" t="s">
        <v>936</v>
      </c>
      <c r="AV189" s="110"/>
      <c r="AW189" s="110"/>
      <c r="AX189" s="110"/>
      <c r="AY189" s="110"/>
      <c r="AZ189" s="110"/>
      <c r="BA189" s="110"/>
      <c r="BB189" s="110"/>
      <c r="BC189" s="110"/>
    </row>
    <row r="190" spans="38:55" x14ac:dyDescent="0.3">
      <c r="AL190" s="110">
        <f t="shared" si="4"/>
        <v>185</v>
      </c>
      <c r="AM190" s="110" t="s">
        <v>168</v>
      </c>
      <c r="AN190" s="110" t="s">
        <v>2002</v>
      </c>
      <c r="AO190" s="110" t="s">
        <v>997</v>
      </c>
      <c r="AP190" s="110" t="s">
        <v>1815</v>
      </c>
      <c r="AQ190" s="110" t="s">
        <v>3105</v>
      </c>
      <c r="AR190" s="110"/>
      <c r="AS190" s="110" t="s">
        <v>698</v>
      </c>
      <c r="AT190" s="110" t="s">
        <v>2512</v>
      </c>
      <c r="AU190" s="110" t="s">
        <v>1253</v>
      </c>
      <c r="AV190" s="110"/>
      <c r="AW190" s="110"/>
      <c r="AX190" s="110"/>
      <c r="AY190" s="110"/>
      <c r="AZ190" s="110"/>
      <c r="BA190" s="110"/>
      <c r="BB190" s="110"/>
      <c r="BC190" s="110"/>
    </row>
    <row r="191" spans="38:55" x14ac:dyDescent="0.3">
      <c r="AL191" s="110">
        <f t="shared" si="4"/>
        <v>186</v>
      </c>
      <c r="AM191" s="110" t="s">
        <v>1002</v>
      </c>
      <c r="AN191" s="110" t="s">
        <v>1998</v>
      </c>
      <c r="AO191" s="110" t="s">
        <v>997</v>
      </c>
      <c r="AP191" s="110" t="s">
        <v>1815</v>
      </c>
      <c r="AQ191" s="110" t="s">
        <v>3105</v>
      </c>
      <c r="AR191" s="110"/>
      <c r="AS191" s="110" t="s">
        <v>168</v>
      </c>
      <c r="AT191" s="110" t="s">
        <v>2820</v>
      </c>
      <c r="AU191" s="110" t="s">
        <v>997</v>
      </c>
      <c r="AV191" s="110"/>
      <c r="AW191" s="110"/>
      <c r="AX191" s="110"/>
      <c r="AY191" s="110"/>
      <c r="AZ191" s="110"/>
      <c r="BA191" s="110"/>
      <c r="BB191" s="110"/>
      <c r="BC191" s="110"/>
    </row>
    <row r="192" spans="38:55" x14ac:dyDescent="0.3">
      <c r="AL192" s="110">
        <f t="shared" si="4"/>
        <v>187</v>
      </c>
      <c r="AM192" s="110" t="s">
        <v>1003</v>
      </c>
      <c r="AN192" s="110" t="s">
        <v>2330</v>
      </c>
      <c r="AO192" s="110" t="s">
        <v>997</v>
      </c>
      <c r="AP192" s="110" t="s">
        <v>1815</v>
      </c>
      <c r="AQ192" s="110" t="s">
        <v>3105</v>
      </c>
      <c r="AR192" s="110"/>
      <c r="AS192" s="110" t="s">
        <v>1002</v>
      </c>
      <c r="AT192" s="110" t="s">
        <v>2589</v>
      </c>
      <c r="AU192" s="110" t="s">
        <v>997</v>
      </c>
      <c r="AV192" s="110"/>
      <c r="AW192" s="110"/>
      <c r="AX192" s="110"/>
      <c r="AY192" s="110"/>
      <c r="AZ192" s="110"/>
      <c r="BA192" s="110"/>
      <c r="BB192" s="110"/>
      <c r="BC192" s="110"/>
    </row>
    <row r="193" spans="38:55" x14ac:dyDescent="0.3">
      <c r="AL193" s="110">
        <f t="shared" si="4"/>
        <v>188</v>
      </c>
      <c r="AM193" s="110" t="s">
        <v>118</v>
      </c>
      <c r="AN193" s="110" t="s">
        <v>2352</v>
      </c>
      <c r="AO193" s="110" t="s">
        <v>977</v>
      </c>
      <c r="AP193" s="110" t="s">
        <v>1817</v>
      </c>
      <c r="AQ193" s="110" t="s">
        <v>3105</v>
      </c>
      <c r="AR193" s="110"/>
      <c r="AS193" s="110" t="s">
        <v>1003</v>
      </c>
      <c r="AT193" s="110" t="s">
        <v>2821</v>
      </c>
      <c r="AU193" s="110" t="s">
        <v>997</v>
      </c>
      <c r="AV193" s="110"/>
      <c r="AW193" s="110"/>
      <c r="AX193" s="110"/>
      <c r="AY193" s="110"/>
      <c r="AZ193" s="110"/>
      <c r="BA193" s="110"/>
      <c r="BB193" s="110"/>
      <c r="BC193" s="110"/>
    </row>
    <row r="194" spans="38:55" x14ac:dyDescent="0.3">
      <c r="AL194" s="110">
        <f t="shared" si="4"/>
        <v>189</v>
      </c>
      <c r="AM194" s="110" t="s">
        <v>1186</v>
      </c>
      <c r="AN194" s="110" t="s">
        <v>2055</v>
      </c>
      <c r="AO194" s="110" t="s">
        <v>1185</v>
      </c>
      <c r="AP194" s="110" t="s">
        <v>1819</v>
      </c>
      <c r="AQ194" s="105" t="s">
        <v>3107</v>
      </c>
      <c r="AR194" s="110"/>
      <c r="AS194" s="110" t="s">
        <v>118</v>
      </c>
      <c r="AT194" s="110" t="s">
        <v>2590</v>
      </c>
      <c r="AU194" s="110" t="s">
        <v>977</v>
      </c>
      <c r="AV194" s="110"/>
      <c r="AW194" s="110"/>
      <c r="AX194" s="110"/>
      <c r="AY194" s="110"/>
      <c r="AZ194" s="110"/>
      <c r="BA194" s="110"/>
      <c r="BB194" s="110"/>
      <c r="BC194" s="110"/>
    </row>
    <row r="195" spans="38:55" x14ac:dyDescent="0.3">
      <c r="AL195" s="110">
        <f t="shared" si="4"/>
        <v>190</v>
      </c>
      <c r="AM195" s="110" t="s">
        <v>1226</v>
      </c>
      <c r="AN195" s="110" t="s">
        <v>2262</v>
      </c>
      <c r="AO195" s="110" t="s">
        <v>1219</v>
      </c>
      <c r="AP195" s="110" t="s">
        <v>1820</v>
      </c>
      <c r="AQ195" s="105" t="s">
        <v>3107</v>
      </c>
      <c r="AR195" s="110"/>
      <c r="AS195" s="110" t="s">
        <v>1186</v>
      </c>
      <c r="AT195" s="110" t="s">
        <v>2822</v>
      </c>
      <c r="AU195" s="110" t="s">
        <v>1185</v>
      </c>
      <c r="AV195" s="110"/>
      <c r="AW195" s="110"/>
      <c r="AX195" s="110"/>
      <c r="AY195" s="110"/>
      <c r="AZ195" s="110"/>
      <c r="BA195" s="110"/>
      <c r="BB195" s="110"/>
      <c r="BC195" s="110"/>
    </row>
    <row r="196" spans="38:55" x14ac:dyDescent="0.3">
      <c r="AL196" s="110">
        <f t="shared" si="4"/>
        <v>191</v>
      </c>
      <c r="AM196" s="110" t="s">
        <v>928</v>
      </c>
      <c r="AN196" s="110" t="s">
        <v>1924</v>
      </c>
      <c r="AO196" s="110" t="s">
        <v>921</v>
      </c>
      <c r="AP196" s="110" t="s">
        <v>1818</v>
      </c>
      <c r="AQ196" s="110" t="s">
        <v>3105</v>
      </c>
      <c r="AR196" s="110"/>
      <c r="AS196" s="110" t="s">
        <v>1226</v>
      </c>
      <c r="AT196" s="110" t="s">
        <v>2823</v>
      </c>
      <c r="AU196" s="110" t="s">
        <v>1219</v>
      </c>
      <c r="AV196" s="110"/>
      <c r="AW196" s="110"/>
      <c r="AX196" s="110"/>
      <c r="AY196" s="110"/>
      <c r="AZ196" s="110"/>
      <c r="BA196" s="110"/>
      <c r="BB196" s="110"/>
      <c r="BC196" s="110"/>
    </row>
    <row r="197" spans="38:55" x14ac:dyDescent="0.3">
      <c r="AL197" s="110">
        <f t="shared" si="4"/>
        <v>192</v>
      </c>
      <c r="AM197" s="110" t="s">
        <v>368</v>
      </c>
      <c r="AN197" s="110" t="s">
        <v>2325</v>
      </c>
      <c r="AO197" s="110" t="s">
        <v>1095</v>
      </c>
      <c r="AP197" s="110" t="s">
        <v>1815</v>
      </c>
      <c r="AQ197" s="110" t="s">
        <v>3106</v>
      </c>
      <c r="AR197" s="110"/>
      <c r="AS197" s="110" t="s">
        <v>928</v>
      </c>
      <c r="AT197" s="110" t="s">
        <v>2591</v>
      </c>
      <c r="AU197" s="110" t="s">
        <v>921</v>
      </c>
      <c r="AV197" s="110"/>
      <c r="AW197" s="110"/>
      <c r="AX197" s="110"/>
      <c r="AY197" s="110"/>
      <c r="AZ197" s="110"/>
      <c r="BA197" s="110"/>
      <c r="BB197" s="110"/>
      <c r="BC197" s="110"/>
    </row>
    <row r="198" spans="38:55" x14ac:dyDescent="0.3">
      <c r="AL198" s="110">
        <f t="shared" si="4"/>
        <v>193</v>
      </c>
      <c r="AM198" s="110" t="s">
        <v>29</v>
      </c>
      <c r="AN198" s="110" t="s">
        <v>2135</v>
      </c>
      <c r="AO198" s="110" t="s">
        <v>921</v>
      </c>
      <c r="AP198" s="110" t="s">
        <v>1816</v>
      </c>
      <c r="AQ198" s="110" t="s">
        <v>3105</v>
      </c>
      <c r="AR198" s="110"/>
      <c r="AS198" s="110" t="s">
        <v>368</v>
      </c>
      <c r="AT198" s="110" t="s">
        <v>2591</v>
      </c>
      <c r="AU198" s="110" t="s">
        <v>1095</v>
      </c>
      <c r="AV198" s="110"/>
      <c r="AW198" s="110"/>
      <c r="AX198" s="110"/>
      <c r="AY198" s="110"/>
      <c r="AZ198" s="110"/>
      <c r="BA198" s="110"/>
      <c r="BB198" s="110"/>
      <c r="BC198" s="110"/>
    </row>
    <row r="199" spans="38:55" x14ac:dyDescent="0.3">
      <c r="AL199" s="110">
        <f t="shared" si="4"/>
        <v>194</v>
      </c>
      <c r="AM199" s="110" t="s">
        <v>1082</v>
      </c>
      <c r="AN199" s="110" t="s">
        <v>2088</v>
      </c>
      <c r="AO199" s="110" t="s">
        <v>1071</v>
      </c>
      <c r="AP199" s="110" t="s">
        <v>1820</v>
      </c>
      <c r="AQ199" s="110" t="s">
        <v>3106</v>
      </c>
      <c r="AR199" s="110"/>
      <c r="AS199" s="110" t="s">
        <v>29</v>
      </c>
      <c r="AT199" s="110" t="s">
        <v>2468</v>
      </c>
      <c r="AU199" s="110" t="s">
        <v>921</v>
      </c>
      <c r="AV199" s="110"/>
      <c r="AW199" s="110"/>
      <c r="AX199" s="110"/>
      <c r="AY199" s="110"/>
      <c r="AZ199" s="110"/>
      <c r="BA199" s="110"/>
      <c r="BB199" s="110"/>
      <c r="BC199" s="110"/>
    </row>
    <row r="200" spans="38:55" x14ac:dyDescent="0.3">
      <c r="AL200" s="110">
        <f t="shared" ref="AL200:AL263" si="5">AL199+1</f>
        <v>195</v>
      </c>
      <c r="AM200" s="110" t="s">
        <v>1227</v>
      </c>
      <c r="AN200" s="110" t="s">
        <v>2214</v>
      </c>
      <c r="AO200" s="110" t="s">
        <v>1219</v>
      </c>
      <c r="AP200" s="110" t="s">
        <v>1818</v>
      </c>
      <c r="AQ200" s="105" t="s">
        <v>3107</v>
      </c>
      <c r="AR200" s="110"/>
      <c r="AS200" s="110" t="s">
        <v>1082</v>
      </c>
      <c r="AT200" s="110" t="s">
        <v>2824</v>
      </c>
      <c r="AU200" s="110" t="s">
        <v>1071</v>
      </c>
      <c r="AV200" s="110"/>
      <c r="AW200" s="110"/>
      <c r="AX200" s="110"/>
      <c r="AY200" s="110"/>
      <c r="AZ200" s="110"/>
      <c r="BA200" s="110"/>
      <c r="BB200" s="110"/>
      <c r="BC200" s="110"/>
    </row>
    <row r="201" spans="38:55" x14ac:dyDescent="0.3">
      <c r="AL201" s="110">
        <f t="shared" si="5"/>
        <v>196</v>
      </c>
      <c r="AM201" s="110" t="s">
        <v>566</v>
      </c>
      <c r="AN201" s="110" t="s">
        <v>2349</v>
      </c>
      <c r="AO201" s="110" t="s">
        <v>1136</v>
      </c>
      <c r="AP201" s="110" t="s">
        <v>1817</v>
      </c>
      <c r="AQ201" s="105" t="s">
        <v>3107</v>
      </c>
      <c r="AR201" s="110"/>
      <c r="AS201" s="110" t="s">
        <v>1227</v>
      </c>
      <c r="AT201" s="110" t="s">
        <v>2592</v>
      </c>
      <c r="AU201" s="110" t="s">
        <v>1219</v>
      </c>
      <c r="AV201" s="110"/>
      <c r="AW201" s="110"/>
      <c r="AX201" s="110"/>
      <c r="AY201" s="110"/>
      <c r="AZ201" s="110"/>
      <c r="BA201" s="110"/>
      <c r="BB201" s="110"/>
      <c r="BC201" s="110"/>
    </row>
    <row r="202" spans="38:55" x14ac:dyDescent="0.3">
      <c r="AL202" s="110">
        <f t="shared" si="5"/>
        <v>197</v>
      </c>
      <c r="AM202" s="110" t="s">
        <v>1142</v>
      </c>
      <c r="AN202" s="110" t="s">
        <v>2045</v>
      </c>
      <c r="AO202" s="110" t="s">
        <v>1136</v>
      </c>
      <c r="AP202" s="110" t="s">
        <v>1818</v>
      </c>
      <c r="AQ202" s="105" t="s">
        <v>3107</v>
      </c>
      <c r="AR202" s="110"/>
      <c r="AS202" s="110" t="s">
        <v>566</v>
      </c>
      <c r="AT202" s="110" t="s">
        <v>2593</v>
      </c>
      <c r="AU202" s="110" t="s">
        <v>1136</v>
      </c>
      <c r="AV202" s="110"/>
      <c r="AW202" s="110"/>
      <c r="AX202" s="110"/>
      <c r="AY202" s="110"/>
      <c r="AZ202" s="110"/>
      <c r="BA202" s="110"/>
      <c r="BB202" s="110"/>
      <c r="BC202" s="110"/>
    </row>
    <row r="203" spans="38:55" x14ac:dyDescent="0.3">
      <c r="AL203" s="110">
        <f t="shared" si="5"/>
        <v>198</v>
      </c>
      <c r="AM203" s="110" t="s">
        <v>1259</v>
      </c>
      <c r="AN203" s="110" t="s">
        <v>1914</v>
      </c>
      <c r="AO203" s="110" t="s">
        <v>1253</v>
      </c>
      <c r="AP203" s="110" t="s">
        <v>1818</v>
      </c>
      <c r="AQ203" s="105" t="s">
        <v>3107</v>
      </c>
      <c r="AR203" s="110"/>
      <c r="AS203" s="110" t="s">
        <v>1142</v>
      </c>
      <c r="AT203" s="110" t="s">
        <v>2594</v>
      </c>
      <c r="AU203" s="110" t="s">
        <v>1136</v>
      </c>
      <c r="AV203" s="110"/>
      <c r="AW203" s="110"/>
      <c r="AX203" s="110"/>
      <c r="AY203" s="110"/>
      <c r="AZ203" s="110"/>
      <c r="BA203" s="110"/>
      <c r="BB203" s="110"/>
      <c r="BC203" s="110"/>
    </row>
    <row r="204" spans="38:55" x14ac:dyDescent="0.3">
      <c r="AL204" s="110">
        <f t="shared" si="5"/>
        <v>199</v>
      </c>
      <c r="AM204" s="110" t="s">
        <v>1228</v>
      </c>
      <c r="AN204" s="110" t="s">
        <v>2123</v>
      </c>
      <c r="AO204" s="110" t="s">
        <v>1219</v>
      </c>
      <c r="AP204" s="110" t="s">
        <v>1818</v>
      </c>
      <c r="AQ204" s="105" t="s">
        <v>3107</v>
      </c>
      <c r="AR204" s="110"/>
      <c r="AS204" s="110" t="s">
        <v>1259</v>
      </c>
      <c r="AT204" s="110" t="s">
        <v>2595</v>
      </c>
      <c r="AU204" s="110" t="s">
        <v>1253</v>
      </c>
      <c r="AV204" s="110"/>
      <c r="AW204" s="110"/>
      <c r="AX204" s="110"/>
      <c r="AY204" s="110"/>
      <c r="AZ204" s="110"/>
      <c r="BA204" s="110"/>
      <c r="BB204" s="110"/>
      <c r="BC204" s="110"/>
    </row>
    <row r="205" spans="38:55" x14ac:dyDescent="0.3">
      <c r="AL205" s="110">
        <f t="shared" si="5"/>
        <v>200</v>
      </c>
      <c r="AM205" s="110" t="s">
        <v>1260</v>
      </c>
      <c r="AN205" s="110" t="s">
        <v>2169</v>
      </c>
      <c r="AO205" s="110" t="s">
        <v>1253</v>
      </c>
      <c r="AP205" s="110" t="s">
        <v>1818</v>
      </c>
      <c r="AQ205" s="105" t="s">
        <v>3107</v>
      </c>
      <c r="AR205" s="110"/>
      <c r="AS205" s="110" t="s">
        <v>1228</v>
      </c>
      <c r="AT205" s="110" t="s">
        <v>2596</v>
      </c>
      <c r="AU205" s="110" t="s">
        <v>1219</v>
      </c>
      <c r="AV205" s="110"/>
      <c r="AW205" s="110"/>
      <c r="AX205" s="110"/>
      <c r="AY205" s="110"/>
      <c r="AZ205" s="110"/>
      <c r="BA205" s="110"/>
      <c r="BB205" s="110"/>
      <c r="BC205" s="110"/>
    </row>
    <row r="206" spans="38:55" x14ac:dyDescent="0.3">
      <c r="AL206" s="110">
        <f t="shared" si="5"/>
        <v>201</v>
      </c>
      <c r="AM206" s="110" t="s">
        <v>945</v>
      </c>
      <c r="AN206" s="110" t="s">
        <v>2290</v>
      </c>
      <c r="AO206" s="110" t="s">
        <v>936</v>
      </c>
      <c r="AP206" s="110" t="s">
        <v>1815</v>
      </c>
      <c r="AQ206" s="105" t="s">
        <v>3107</v>
      </c>
      <c r="AR206" s="110"/>
      <c r="AS206" s="110" t="s">
        <v>1260</v>
      </c>
      <c r="AT206" s="110" t="s">
        <v>2597</v>
      </c>
      <c r="AU206" s="110" t="s">
        <v>1253</v>
      </c>
      <c r="AV206" s="110"/>
      <c r="AW206" s="110"/>
      <c r="AX206" s="110"/>
      <c r="AY206" s="110"/>
      <c r="AZ206" s="110"/>
      <c r="BA206" s="110"/>
      <c r="BB206" s="110"/>
      <c r="BC206" s="110"/>
    </row>
    <row r="207" spans="38:55" x14ac:dyDescent="0.3">
      <c r="AL207" s="110">
        <f t="shared" si="5"/>
        <v>202</v>
      </c>
      <c r="AM207" s="110" t="s">
        <v>305</v>
      </c>
      <c r="AN207" s="110" t="s">
        <v>1951</v>
      </c>
      <c r="AO207" s="110" t="s">
        <v>1065</v>
      </c>
      <c r="AP207" s="110" t="s">
        <v>1819</v>
      </c>
      <c r="AQ207" s="105" t="s">
        <v>3107</v>
      </c>
      <c r="AR207" s="110"/>
      <c r="AS207" s="110" t="s">
        <v>945</v>
      </c>
      <c r="AT207" s="110" t="s">
        <v>2825</v>
      </c>
      <c r="AU207" s="110" t="s">
        <v>936</v>
      </c>
      <c r="AV207" s="110"/>
      <c r="AW207" s="110"/>
      <c r="AX207" s="110"/>
      <c r="AY207" s="110"/>
      <c r="AZ207" s="110"/>
      <c r="BA207" s="110"/>
      <c r="BB207" s="110"/>
      <c r="BC207" s="110"/>
    </row>
    <row r="208" spans="38:55" x14ac:dyDescent="0.3">
      <c r="AL208" s="110">
        <f t="shared" si="5"/>
        <v>203</v>
      </c>
      <c r="AM208" s="110" t="s">
        <v>274</v>
      </c>
      <c r="AN208" s="110" t="s">
        <v>2099</v>
      </c>
      <c r="AO208" s="110" t="s">
        <v>1051</v>
      </c>
      <c r="AP208" s="110" t="s">
        <v>1817</v>
      </c>
      <c r="AQ208" s="110" t="s">
        <v>3105</v>
      </c>
      <c r="AR208" s="110"/>
      <c r="AS208" s="110" t="s">
        <v>305</v>
      </c>
      <c r="AT208" s="110" t="s">
        <v>2491</v>
      </c>
      <c r="AU208" s="110" t="s">
        <v>1065</v>
      </c>
      <c r="AV208" s="110"/>
      <c r="AW208" s="110"/>
      <c r="AX208" s="110"/>
      <c r="AY208" s="110"/>
      <c r="AZ208" s="110"/>
      <c r="BA208" s="110"/>
      <c r="BB208" s="110"/>
      <c r="BC208" s="110"/>
    </row>
    <row r="209" spans="38:55" x14ac:dyDescent="0.3">
      <c r="AL209" s="110">
        <f t="shared" si="5"/>
        <v>204</v>
      </c>
      <c r="AM209" s="110" t="s">
        <v>587</v>
      </c>
      <c r="AN209" s="110" t="s">
        <v>1893</v>
      </c>
      <c r="AO209" s="110" t="s">
        <v>1162</v>
      </c>
      <c r="AP209" s="110" t="s">
        <v>1817</v>
      </c>
      <c r="AQ209" s="110" t="s">
        <v>3105</v>
      </c>
      <c r="AR209" s="110"/>
      <c r="AS209" s="110" t="s">
        <v>274</v>
      </c>
      <c r="AT209" s="110" t="s">
        <v>2598</v>
      </c>
      <c r="AU209" s="110" t="s">
        <v>1051</v>
      </c>
      <c r="AV209" s="110"/>
      <c r="AW209" s="110"/>
      <c r="AX209" s="110"/>
      <c r="AY209" s="110"/>
      <c r="AZ209" s="110"/>
      <c r="BA209" s="110"/>
      <c r="BB209" s="110"/>
      <c r="BC209" s="110"/>
    </row>
    <row r="210" spans="38:55" x14ac:dyDescent="0.3">
      <c r="AL210" s="110">
        <f t="shared" si="5"/>
        <v>205</v>
      </c>
      <c r="AM210" s="110" t="s">
        <v>946</v>
      </c>
      <c r="AN210" s="110" t="s">
        <v>1943</v>
      </c>
      <c r="AO210" s="110" t="s">
        <v>936</v>
      </c>
      <c r="AP210" s="110" t="s">
        <v>1815</v>
      </c>
      <c r="AQ210" s="105" t="s">
        <v>3107</v>
      </c>
      <c r="AR210" s="110"/>
      <c r="AS210" s="110" t="s">
        <v>587</v>
      </c>
      <c r="AT210" s="110" t="s">
        <v>2826</v>
      </c>
      <c r="AU210" s="110" t="s">
        <v>1162</v>
      </c>
      <c r="AV210" s="110"/>
      <c r="AW210" s="110"/>
      <c r="AX210" s="110"/>
      <c r="AY210" s="110"/>
      <c r="AZ210" s="110"/>
      <c r="BA210" s="110"/>
      <c r="BB210" s="110"/>
      <c r="BC210" s="110"/>
    </row>
    <row r="211" spans="38:55" x14ac:dyDescent="0.3">
      <c r="AL211" s="110">
        <f t="shared" si="5"/>
        <v>206</v>
      </c>
      <c r="AM211" s="110" t="s">
        <v>71</v>
      </c>
      <c r="AN211" s="110" t="s">
        <v>2001</v>
      </c>
      <c r="AO211" s="110" t="s">
        <v>936</v>
      </c>
      <c r="AP211" s="110" t="s">
        <v>1815</v>
      </c>
      <c r="AQ211" s="105" t="s">
        <v>3107</v>
      </c>
      <c r="AR211" s="110"/>
      <c r="AS211" s="110" t="s">
        <v>946</v>
      </c>
      <c r="AT211" s="110" t="s">
        <v>2827</v>
      </c>
      <c r="AU211" s="110" t="s">
        <v>936</v>
      </c>
      <c r="AV211" s="110"/>
      <c r="AW211" s="110"/>
      <c r="AX211" s="110"/>
      <c r="AY211" s="110"/>
      <c r="AZ211" s="110"/>
      <c r="BA211" s="110"/>
      <c r="BB211" s="110"/>
      <c r="BC211" s="110"/>
    </row>
    <row r="212" spans="38:55" x14ac:dyDescent="0.3">
      <c r="AL212" s="110">
        <f t="shared" si="5"/>
        <v>207</v>
      </c>
      <c r="AM212" s="110" t="s">
        <v>1187</v>
      </c>
      <c r="AN212" s="110" t="s">
        <v>1959</v>
      </c>
      <c r="AO212" s="110" t="s">
        <v>1185</v>
      </c>
      <c r="AP212" s="110" t="s">
        <v>1815</v>
      </c>
      <c r="AQ212" s="105" t="s">
        <v>3107</v>
      </c>
      <c r="AR212" s="110"/>
      <c r="AS212" s="110" t="s">
        <v>71</v>
      </c>
      <c r="AT212" s="110" t="s">
        <v>2828</v>
      </c>
      <c r="AU212" s="110" t="s">
        <v>936</v>
      </c>
      <c r="AV212" s="110"/>
      <c r="AW212" s="110"/>
      <c r="AX212" s="110"/>
      <c r="AY212" s="110"/>
      <c r="AZ212" s="110"/>
      <c r="BA212" s="110"/>
      <c r="BB212" s="110"/>
      <c r="BC212" s="110"/>
    </row>
    <row r="213" spans="38:55" x14ac:dyDescent="0.3">
      <c r="AL213" s="110">
        <f t="shared" si="5"/>
        <v>208</v>
      </c>
      <c r="AM213" s="110" t="s">
        <v>549</v>
      </c>
      <c r="AN213" s="110" t="s">
        <v>2311</v>
      </c>
      <c r="AO213" s="110" t="s">
        <v>1107</v>
      </c>
      <c r="AP213" s="110" t="s">
        <v>1815</v>
      </c>
      <c r="AQ213" s="110" t="s">
        <v>3106</v>
      </c>
      <c r="AR213" s="110"/>
      <c r="AS213" s="110" t="s">
        <v>1187</v>
      </c>
      <c r="AT213" s="110" t="s">
        <v>2829</v>
      </c>
      <c r="AU213" s="110" t="s">
        <v>1185</v>
      </c>
      <c r="AV213" s="110"/>
      <c r="AW213" s="110"/>
      <c r="AX213" s="110"/>
      <c r="AY213" s="110"/>
      <c r="AZ213" s="110"/>
      <c r="BA213" s="110"/>
      <c r="BB213" s="110"/>
      <c r="BC213" s="110"/>
    </row>
    <row r="214" spans="38:55" x14ac:dyDescent="0.3">
      <c r="AL214" s="110">
        <f t="shared" si="5"/>
        <v>209</v>
      </c>
      <c r="AM214" s="110" t="s">
        <v>415</v>
      </c>
      <c r="AN214" s="110" t="s">
        <v>2267</v>
      </c>
      <c r="AO214" s="110" t="s">
        <v>1100</v>
      </c>
      <c r="AP214" s="110" t="s">
        <v>1817</v>
      </c>
      <c r="AQ214" s="110" t="s">
        <v>3106</v>
      </c>
      <c r="AR214" s="110"/>
      <c r="AS214" s="110" t="s">
        <v>549</v>
      </c>
      <c r="AT214" s="110" t="s">
        <v>2599</v>
      </c>
      <c r="AU214" s="110" t="s">
        <v>1107</v>
      </c>
      <c r="AV214" s="110"/>
      <c r="AW214" s="110"/>
      <c r="AX214" s="110"/>
      <c r="AY214" s="110"/>
      <c r="AZ214" s="110"/>
      <c r="BA214" s="110"/>
      <c r="BB214" s="110"/>
      <c r="BC214" s="110"/>
    </row>
    <row r="215" spans="38:55" x14ac:dyDescent="0.3">
      <c r="AL215" s="110">
        <f t="shared" si="5"/>
        <v>210</v>
      </c>
      <c r="AM215" s="110" t="s">
        <v>1083</v>
      </c>
      <c r="AN215" s="110" t="s">
        <v>2017</v>
      </c>
      <c r="AO215" s="110" t="s">
        <v>1071</v>
      </c>
      <c r="AP215" s="110" t="s">
        <v>1820</v>
      </c>
      <c r="AQ215" s="110" t="s">
        <v>3106</v>
      </c>
      <c r="AR215" s="110"/>
      <c r="AS215" s="110" t="s">
        <v>415</v>
      </c>
      <c r="AT215" s="110" t="s">
        <v>2830</v>
      </c>
      <c r="AU215" s="110" t="s">
        <v>1100</v>
      </c>
      <c r="AV215" s="110"/>
      <c r="AW215" s="110"/>
      <c r="AX215" s="110"/>
      <c r="AY215" s="110"/>
      <c r="AZ215" s="110"/>
      <c r="BA215" s="110"/>
      <c r="BB215" s="110"/>
      <c r="BC215" s="110"/>
    </row>
    <row r="216" spans="38:55" x14ac:dyDescent="0.3">
      <c r="AL216" s="110">
        <f t="shared" si="5"/>
        <v>211</v>
      </c>
      <c r="AM216" s="110" t="s">
        <v>417</v>
      </c>
      <c r="AN216" s="110" t="s">
        <v>1967</v>
      </c>
      <c r="AO216" s="110" t="s">
        <v>1100</v>
      </c>
      <c r="AP216" s="110" t="s">
        <v>1819</v>
      </c>
      <c r="AQ216" s="110" t="s">
        <v>3106</v>
      </c>
      <c r="AR216" s="110"/>
      <c r="AS216" s="110" t="s">
        <v>1083</v>
      </c>
      <c r="AT216" s="110" t="s">
        <v>2831</v>
      </c>
      <c r="AU216" s="110" t="s">
        <v>1071</v>
      </c>
      <c r="AV216" s="110"/>
      <c r="AW216" s="110"/>
      <c r="AX216" s="110"/>
      <c r="AY216" s="110"/>
      <c r="AZ216" s="110"/>
      <c r="BA216" s="110"/>
      <c r="BB216" s="110"/>
      <c r="BC216" s="110"/>
    </row>
    <row r="217" spans="38:55" x14ac:dyDescent="0.3">
      <c r="AL217" s="110">
        <f t="shared" si="5"/>
        <v>212</v>
      </c>
      <c r="AM217" s="110" t="s">
        <v>510</v>
      </c>
      <c r="AN217" s="110" t="s">
        <v>2421</v>
      </c>
      <c r="AO217" s="110" t="s">
        <v>1107</v>
      </c>
      <c r="AP217" s="110" t="s">
        <v>1819</v>
      </c>
      <c r="AQ217" s="110" t="s">
        <v>3106</v>
      </c>
      <c r="AR217" s="110"/>
      <c r="AS217" s="110" t="s">
        <v>417</v>
      </c>
      <c r="AT217" s="110" t="s">
        <v>2832</v>
      </c>
      <c r="AU217" s="110" t="s">
        <v>1100</v>
      </c>
      <c r="AV217" s="110"/>
      <c r="AW217" s="110"/>
      <c r="AX217" s="110"/>
      <c r="AY217" s="110"/>
      <c r="AZ217" s="110"/>
      <c r="BA217" s="110"/>
      <c r="BB217" s="110"/>
      <c r="BC217" s="110"/>
    </row>
    <row r="218" spans="38:55" x14ac:dyDescent="0.3">
      <c r="AL218" s="110">
        <f t="shared" si="5"/>
        <v>213</v>
      </c>
      <c r="AM218" s="110" t="s">
        <v>1096</v>
      </c>
      <c r="AN218" s="110" t="s">
        <v>1908</v>
      </c>
      <c r="AO218" s="110" t="s">
        <v>1095</v>
      </c>
      <c r="AP218" s="110" t="s">
        <v>1815</v>
      </c>
      <c r="AQ218" s="110" t="s">
        <v>3106</v>
      </c>
      <c r="AR218" s="110"/>
      <c r="AS218" s="110" t="s">
        <v>510</v>
      </c>
      <c r="AT218" s="110" t="s">
        <v>2833</v>
      </c>
      <c r="AU218" s="110" t="s">
        <v>1107</v>
      </c>
      <c r="AV218" s="110"/>
      <c r="AW218" s="110"/>
      <c r="AX218" s="110"/>
      <c r="AY218" s="110"/>
      <c r="AZ218" s="110"/>
      <c r="BA218" s="110"/>
      <c r="BB218" s="110"/>
      <c r="BC218" s="110"/>
    </row>
    <row r="219" spans="38:55" x14ac:dyDescent="0.3">
      <c r="AL219" s="110">
        <f t="shared" si="5"/>
        <v>214</v>
      </c>
      <c r="AM219" s="110" t="s">
        <v>647</v>
      </c>
      <c r="AN219" s="110" t="s">
        <v>2324</v>
      </c>
      <c r="AO219" s="110" t="s">
        <v>512</v>
      </c>
      <c r="AP219" s="110" t="s">
        <v>1817</v>
      </c>
      <c r="AQ219" s="110" t="s">
        <v>3106</v>
      </c>
      <c r="AR219" s="110"/>
      <c r="AS219" s="110" t="s">
        <v>1096</v>
      </c>
      <c r="AT219" s="110" t="s">
        <v>2834</v>
      </c>
      <c r="AU219" s="110" t="s">
        <v>1095</v>
      </c>
      <c r="AV219" s="110"/>
      <c r="AW219" s="110"/>
      <c r="AX219" s="110"/>
      <c r="AY219" s="110"/>
      <c r="AZ219" s="110"/>
      <c r="BA219" s="110"/>
      <c r="BB219" s="110"/>
      <c r="BC219" s="110"/>
    </row>
    <row r="220" spans="38:55" x14ac:dyDescent="0.3">
      <c r="AL220" s="110">
        <f t="shared" si="5"/>
        <v>215</v>
      </c>
      <c r="AM220" s="110" t="s">
        <v>72</v>
      </c>
      <c r="AN220" s="110" t="s">
        <v>2025</v>
      </c>
      <c r="AO220" s="110" t="s">
        <v>936</v>
      </c>
      <c r="AP220" s="110" t="s">
        <v>1815</v>
      </c>
      <c r="AQ220" s="105" t="s">
        <v>3107</v>
      </c>
      <c r="AR220" s="110"/>
      <c r="AS220" s="110" t="s">
        <v>647</v>
      </c>
      <c r="AT220" s="110" t="s">
        <v>2600</v>
      </c>
      <c r="AU220" s="110" t="s">
        <v>512</v>
      </c>
      <c r="AV220" s="110"/>
      <c r="AW220" s="110"/>
      <c r="AX220" s="110"/>
      <c r="AY220" s="110"/>
      <c r="AZ220" s="110"/>
      <c r="BA220" s="110"/>
      <c r="BB220" s="110"/>
      <c r="BC220" s="110"/>
    </row>
    <row r="221" spans="38:55" x14ac:dyDescent="0.3">
      <c r="AL221" s="110">
        <f t="shared" si="5"/>
        <v>216</v>
      </c>
      <c r="AM221" s="110" t="s">
        <v>685</v>
      </c>
      <c r="AN221" s="110" t="s">
        <v>2167</v>
      </c>
      <c r="AO221" s="110" t="s">
        <v>1241</v>
      </c>
      <c r="AP221" s="110" t="s">
        <v>1815</v>
      </c>
      <c r="AQ221" s="105" t="s">
        <v>3107</v>
      </c>
      <c r="AR221" s="110"/>
      <c r="AS221" s="110" t="s">
        <v>72</v>
      </c>
      <c r="AT221" s="110" t="s">
        <v>2835</v>
      </c>
      <c r="AU221" s="110" t="s">
        <v>936</v>
      </c>
      <c r="AV221" s="110"/>
      <c r="AW221" s="110"/>
      <c r="AX221" s="110"/>
      <c r="AY221" s="110"/>
      <c r="AZ221" s="110"/>
      <c r="BA221" s="110"/>
      <c r="BB221" s="110"/>
      <c r="BC221" s="110"/>
    </row>
    <row r="222" spans="38:55" x14ac:dyDescent="0.3">
      <c r="AL222" s="110">
        <f t="shared" si="5"/>
        <v>217</v>
      </c>
      <c r="AM222" s="110" t="s">
        <v>1004</v>
      </c>
      <c r="AN222" s="110" t="s">
        <v>2408</v>
      </c>
      <c r="AO222" s="110" t="s">
        <v>997</v>
      </c>
      <c r="AP222" s="110" t="s">
        <v>1819</v>
      </c>
      <c r="AQ222" s="110" t="s">
        <v>3105</v>
      </c>
      <c r="AR222" s="110"/>
      <c r="AS222" s="110" t="s">
        <v>685</v>
      </c>
      <c r="AT222" s="110" t="s">
        <v>2601</v>
      </c>
      <c r="AU222" s="110" t="s">
        <v>1241</v>
      </c>
      <c r="AV222" s="110"/>
      <c r="AW222" s="110"/>
      <c r="AX222" s="110"/>
      <c r="AY222" s="110"/>
      <c r="AZ222" s="110"/>
      <c r="BA222" s="110"/>
      <c r="BB222" s="110"/>
      <c r="BC222" s="110"/>
    </row>
    <row r="223" spans="38:55" x14ac:dyDescent="0.3">
      <c r="AL223" s="110">
        <f t="shared" si="5"/>
        <v>218</v>
      </c>
      <c r="AM223" s="110" t="s">
        <v>309</v>
      </c>
      <c r="AN223" s="110" t="s">
        <v>2416</v>
      </c>
      <c r="AO223" s="110" t="s">
        <v>1065</v>
      </c>
      <c r="AP223" s="110" t="s">
        <v>1819</v>
      </c>
      <c r="AQ223" s="105" t="s">
        <v>3107</v>
      </c>
      <c r="AR223" s="110"/>
      <c r="AS223" s="110" t="s">
        <v>1004</v>
      </c>
      <c r="AT223" s="110" t="s">
        <v>2836</v>
      </c>
      <c r="AU223" s="110" t="s">
        <v>997</v>
      </c>
      <c r="AV223" s="110"/>
      <c r="AW223" s="110"/>
      <c r="AX223" s="110"/>
      <c r="AY223" s="110"/>
      <c r="AZ223" s="110"/>
      <c r="BA223" s="110"/>
      <c r="BB223" s="110"/>
      <c r="BC223" s="110"/>
    </row>
    <row r="224" spans="38:55" x14ac:dyDescent="0.3">
      <c r="AL224" s="110">
        <f t="shared" si="5"/>
        <v>219</v>
      </c>
      <c r="AM224" s="110" t="s">
        <v>947</v>
      </c>
      <c r="AN224" s="110" t="s">
        <v>2000</v>
      </c>
      <c r="AO224" s="110" t="s">
        <v>936</v>
      </c>
      <c r="AP224" s="110" t="s">
        <v>1815</v>
      </c>
      <c r="AQ224" s="105" t="s">
        <v>3107</v>
      </c>
      <c r="AR224" s="110"/>
      <c r="AS224" s="110" t="s">
        <v>309</v>
      </c>
      <c r="AT224" s="110" t="s">
        <v>2495</v>
      </c>
      <c r="AU224" s="110" t="s">
        <v>1065</v>
      </c>
      <c r="AV224" s="110"/>
      <c r="AW224" s="110"/>
      <c r="AX224" s="110"/>
      <c r="AY224" s="110"/>
      <c r="AZ224" s="110"/>
      <c r="BA224" s="110"/>
      <c r="BB224" s="110"/>
      <c r="BC224" s="110"/>
    </row>
    <row r="225" spans="38:55" x14ac:dyDescent="0.3">
      <c r="AL225" s="110">
        <f t="shared" si="5"/>
        <v>220</v>
      </c>
      <c r="AM225" s="110" t="s">
        <v>1084</v>
      </c>
      <c r="AN225" s="110" t="s">
        <v>2391</v>
      </c>
      <c r="AO225" s="110" t="s">
        <v>1071</v>
      </c>
      <c r="AP225" s="110" t="s">
        <v>1818</v>
      </c>
      <c r="AQ225" s="110" t="s">
        <v>3106</v>
      </c>
      <c r="AR225" s="110"/>
      <c r="AS225" s="110" t="s">
        <v>947</v>
      </c>
      <c r="AT225" s="110" t="s">
        <v>2837</v>
      </c>
      <c r="AU225" s="110" t="s">
        <v>936</v>
      </c>
      <c r="AV225" s="110"/>
      <c r="AW225" s="110"/>
      <c r="AX225" s="110"/>
      <c r="AY225" s="110"/>
      <c r="AZ225" s="110"/>
      <c r="BA225" s="110"/>
      <c r="BB225" s="110"/>
      <c r="BC225" s="110"/>
    </row>
    <row r="226" spans="38:55" x14ac:dyDescent="0.3">
      <c r="AL226" s="110">
        <f t="shared" si="5"/>
        <v>221</v>
      </c>
      <c r="AM226" s="110" t="s">
        <v>511</v>
      </c>
      <c r="AN226" s="110" t="s">
        <v>1986</v>
      </c>
      <c r="AO226" s="110" t="s">
        <v>1107</v>
      </c>
      <c r="AP226" s="110" t="s">
        <v>1817</v>
      </c>
      <c r="AQ226" s="110" t="s">
        <v>3106</v>
      </c>
      <c r="AR226" s="110"/>
      <c r="AS226" s="110" t="s">
        <v>1084</v>
      </c>
      <c r="AT226" s="110" t="s">
        <v>2602</v>
      </c>
      <c r="AU226" s="110" t="s">
        <v>1071</v>
      </c>
      <c r="AV226" s="110"/>
      <c r="AW226" s="110"/>
      <c r="AX226" s="110"/>
      <c r="AY226" s="110"/>
      <c r="AZ226" s="110"/>
      <c r="BA226" s="110"/>
      <c r="BB226" s="110"/>
      <c r="BC226" s="110"/>
    </row>
    <row r="227" spans="38:55" x14ac:dyDescent="0.3">
      <c r="AL227" s="110">
        <f t="shared" si="5"/>
        <v>222</v>
      </c>
      <c r="AM227" s="110" t="s">
        <v>1229</v>
      </c>
      <c r="AN227" s="110" t="s">
        <v>2433</v>
      </c>
      <c r="AO227" s="110" t="s">
        <v>1219</v>
      </c>
      <c r="AP227" s="110" t="s">
        <v>1815</v>
      </c>
      <c r="AQ227" s="105" t="s">
        <v>3107</v>
      </c>
      <c r="AR227" s="110"/>
      <c r="AS227" s="110" t="s">
        <v>511</v>
      </c>
      <c r="AT227" s="110" t="s">
        <v>2603</v>
      </c>
      <c r="AU227" s="110" t="s">
        <v>1107</v>
      </c>
      <c r="AV227" s="110"/>
      <c r="AW227" s="110"/>
      <c r="AX227" s="110"/>
      <c r="AY227" s="110"/>
      <c r="AZ227" s="110"/>
      <c r="BA227" s="110"/>
      <c r="BB227" s="110"/>
      <c r="BC227" s="110"/>
    </row>
    <row r="228" spans="38:55" x14ac:dyDescent="0.3">
      <c r="AL228" s="110">
        <f t="shared" si="5"/>
        <v>223</v>
      </c>
      <c r="AM228" s="110" t="s">
        <v>1261</v>
      </c>
      <c r="AN228" s="110" t="s">
        <v>2279</v>
      </c>
      <c r="AO228" s="110" t="s">
        <v>1253</v>
      </c>
      <c r="AP228" s="110" t="s">
        <v>1818</v>
      </c>
      <c r="AQ228" s="105" t="s">
        <v>3107</v>
      </c>
      <c r="AR228" s="110"/>
      <c r="AS228" s="110" t="s">
        <v>1229</v>
      </c>
      <c r="AT228" s="110" t="s">
        <v>2838</v>
      </c>
      <c r="AU228" s="110" t="s">
        <v>1219</v>
      </c>
      <c r="AV228" s="110"/>
      <c r="AW228" s="110"/>
      <c r="AX228" s="110"/>
      <c r="AY228" s="110"/>
      <c r="AZ228" s="110"/>
      <c r="BA228" s="110"/>
      <c r="BB228" s="110"/>
      <c r="BC228" s="110"/>
    </row>
    <row r="229" spans="38:55" x14ac:dyDescent="0.3">
      <c r="AL229" s="110">
        <f t="shared" si="5"/>
        <v>224</v>
      </c>
      <c r="AM229" s="110" t="s">
        <v>1097</v>
      </c>
      <c r="AN229" s="110" t="s">
        <v>2241</v>
      </c>
      <c r="AO229" s="110" t="s">
        <v>1095</v>
      </c>
      <c r="AP229" s="110" t="s">
        <v>1820</v>
      </c>
      <c r="AQ229" s="110" t="s">
        <v>3106</v>
      </c>
      <c r="AR229" s="110"/>
      <c r="AS229" s="110" t="s">
        <v>1261</v>
      </c>
      <c r="AT229" s="110" t="s">
        <v>2604</v>
      </c>
      <c r="AU229" s="110" t="s">
        <v>1253</v>
      </c>
      <c r="AV229" s="110"/>
      <c r="AW229" s="110"/>
      <c r="AX229" s="110"/>
      <c r="AY229" s="110"/>
      <c r="AZ229" s="110"/>
      <c r="BA229" s="110"/>
      <c r="BB229" s="110"/>
      <c r="BC229" s="110"/>
    </row>
    <row r="230" spans="38:55" x14ac:dyDescent="0.3">
      <c r="AL230" s="110">
        <f t="shared" si="5"/>
        <v>225</v>
      </c>
      <c r="AM230" s="110" t="s">
        <v>209</v>
      </c>
      <c r="AN230" s="110" t="s">
        <v>1930</v>
      </c>
      <c r="AO230" s="110" t="s">
        <v>1027</v>
      </c>
      <c r="AP230" s="110" t="s">
        <v>1818</v>
      </c>
      <c r="AQ230" s="110" t="s">
        <v>3105</v>
      </c>
      <c r="AR230" s="110"/>
      <c r="AS230" s="110" t="s">
        <v>1097</v>
      </c>
      <c r="AT230" s="110" t="s">
        <v>2839</v>
      </c>
      <c r="AU230" s="110" t="s">
        <v>1095</v>
      </c>
      <c r="AV230" s="110"/>
      <c r="AW230" s="110"/>
      <c r="AX230" s="110"/>
      <c r="AY230" s="110"/>
      <c r="AZ230" s="110"/>
      <c r="BA230" s="110"/>
      <c r="BB230" s="110"/>
      <c r="BC230" s="110"/>
    </row>
    <row r="231" spans="38:55" x14ac:dyDescent="0.3">
      <c r="AL231" s="110">
        <f t="shared" si="5"/>
        <v>226</v>
      </c>
      <c r="AM231" s="110" t="s">
        <v>371</v>
      </c>
      <c r="AN231" s="110" t="s">
        <v>2285</v>
      </c>
      <c r="AO231" s="110" t="s">
        <v>1095</v>
      </c>
      <c r="AP231" s="110" t="s">
        <v>1818</v>
      </c>
      <c r="AQ231" s="110" t="s">
        <v>3106</v>
      </c>
      <c r="AR231" s="110"/>
      <c r="AS231" s="110" t="s">
        <v>209</v>
      </c>
      <c r="AT231" s="110" t="s">
        <v>2605</v>
      </c>
      <c r="AU231" s="110" t="s">
        <v>1027</v>
      </c>
      <c r="AV231" s="110"/>
      <c r="AW231" s="110"/>
      <c r="AX231" s="110"/>
      <c r="AY231" s="110"/>
      <c r="AZ231" s="110"/>
      <c r="BA231" s="110"/>
      <c r="BB231" s="110"/>
      <c r="BC231" s="110"/>
    </row>
    <row r="232" spans="38:55" x14ac:dyDescent="0.3">
      <c r="AL232" s="110">
        <f t="shared" si="5"/>
        <v>227</v>
      </c>
      <c r="AM232" s="110" t="s">
        <v>513</v>
      </c>
      <c r="AN232" s="110" t="s">
        <v>2315</v>
      </c>
      <c r="AO232" s="110" t="s">
        <v>1107</v>
      </c>
      <c r="AP232" s="110" t="s">
        <v>1817</v>
      </c>
      <c r="AQ232" s="110" t="s">
        <v>3106</v>
      </c>
      <c r="AR232" s="110"/>
      <c r="AS232" s="110" t="s">
        <v>371</v>
      </c>
      <c r="AT232" s="110" t="s">
        <v>2605</v>
      </c>
      <c r="AU232" s="110" t="s">
        <v>1095</v>
      </c>
      <c r="AV232" s="110"/>
      <c r="AW232" s="110"/>
      <c r="AX232" s="110"/>
      <c r="AY232" s="110"/>
      <c r="AZ232" s="110"/>
      <c r="BA232" s="110"/>
      <c r="BB232" s="110"/>
      <c r="BC232" s="110"/>
    </row>
    <row r="233" spans="38:55" x14ac:dyDescent="0.3">
      <c r="AL233" s="110">
        <f t="shared" si="5"/>
        <v>228</v>
      </c>
      <c r="AM233" s="110" t="s">
        <v>701</v>
      </c>
      <c r="AN233" s="110" t="s">
        <v>2117</v>
      </c>
      <c r="AO233" s="110" t="s">
        <v>1253</v>
      </c>
      <c r="AP233" s="110" t="s">
        <v>1818</v>
      </c>
      <c r="AQ233" s="105" t="s">
        <v>3107</v>
      </c>
      <c r="AR233" s="110"/>
      <c r="AS233" s="110" t="s">
        <v>513</v>
      </c>
      <c r="AT233" s="110" t="s">
        <v>2606</v>
      </c>
      <c r="AU233" s="110" t="s">
        <v>1107</v>
      </c>
      <c r="AV233" s="110"/>
      <c r="AW233" s="110"/>
      <c r="AX233" s="110"/>
      <c r="AY233" s="110"/>
      <c r="AZ233" s="110"/>
      <c r="BA233" s="110"/>
      <c r="BB233" s="110"/>
      <c r="BC233" s="110"/>
    </row>
    <row r="234" spans="38:55" x14ac:dyDescent="0.3">
      <c r="AL234" s="110">
        <f t="shared" si="5"/>
        <v>229</v>
      </c>
      <c r="AM234" s="110" t="s">
        <v>1117</v>
      </c>
      <c r="AN234" s="110" t="s">
        <v>2170</v>
      </c>
      <c r="AO234" s="110" t="s">
        <v>1107</v>
      </c>
      <c r="AP234" s="110" t="s">
        <v>1815</v>
      </c>
      <c r="AQ234" s="110" t="s">
        <v>3106</v>
      </c>
      <c r="AR234" s="110"/>
      <c r="AS234" s="110" t="s">
        <v>701</v>
      </c>
      <c r="AT234" s="110" t="s">
        <v>2607</v>
      </c>
      <c r="AU234" s="110" t="s">
        <v>1253</v>
      </c>
      <c r="AV234" s="110"/>
      <c r="AW234" s="110"/>
      <c r="AX234" s="110"/>
      <c r="AY234" s="110"/>
      <c r="AZ234" s="110"/>
      <c r="BA234" s="110"/>
      <c r="BB234" s="110"/>
      <c r="BC234" s="110"/>
    </row>
    <row r="235" spans="38:55" x14ac:dyDescent="0.3">
      <c r="AL235" s="110">
        <f t="shared" si="5"/>
        <v>230</v>
      </c>
      <c r="AM235" s="110" t="s">
        <v>1042</v>
      </c>
      <c r="AN235" s="110" t="s">
        <v>2217</v>
      </c>
      <c r="AO235" s="110" t="s">
        <v>1037</v>
      </c>
      <c r="AP235" s="110" t="s">
        <v>1819</v>
      </c>
      <c r="AQ235" s="105" t="s">
        <v>3107</v>
      </c>
      <c r="AR235" s="110"/>
      <c r="AS235" s="110" t="s">
        <v>1117</v>
      </c>
      <c r="AT235" s="110" t="s">
        <v>2840</v>
      </c>
      <c r="AU235" s="110" t="s">
        <v>1107</v>
      </c>
      <c r="AV235" s="110"/>
      <c r="AW235" s="110"/>
      <c r="AX235" s="110"/>
      <c r="AY235" s="110"/>
      <c r="AZ235" s="110"/>
      <c r="BA235" s="110"/>
      <c r="BB235" s="110"/>
      <c r="BC235" s="110"/>
    </row>
    <row r="236" spans="38:55" x14ac:dyDescent="0.3">
      <c r="AL236" s="110">
        <f t="shared" si="5"/>
        <v>231</v>
      </c>
      <c r="AM236" s="110" t="s">
        <v>1169</v>
      </c>
      <c r="AN236" s="110" t="s">
        <v>2082</v>
      </c>
      <c r="AO236" s="110" t="s">
        <v>1162</v>
      </c>
      <c r="AP236" s="110" t="s">
        <v>1815</v>
      </c>
      <c r="AQ236" s="110" t="s">
        <v>3105</v>
      </c>
      <c r="AR236" s="110"/>
      <c r="AS236" s="110" t="s">
        <v>1042</v>
      </c>
      <c r="AT236" s="110" t="s">
        <v>2608</v>
      </c>
      <c r="AU236" s="110" t="s">
        <v>1037</v>
      </c>
      <c r="AV236" s="110"/>
      <c r="AW236" s="110"/>
      <c r="AX236" s="110"/>
      <c r="AY236" s="110"/>
      <c r="AZ236" s="110"/>
      <c r="BA236" s="110"/>
      <c r="BB236" s="110"/>
      <c r="BC236" s="110"/>
    </row>
    <row r="237" spans="38:55" x14ac:dyDescent="0.3">
      <c r="AL237" s="110">
        <f t="shared" si="5"/>
        <v>232</v>
      </c>
      <c r="AM237" s="110" t="s">
        <v>590</v>
      </c>
      <c r="AN237" s="110" t="s">
        <v>2318</v>
      </c>
      <c r="AO237" s="110" t="s">
        <v>1162</v>
      </c>
      <c r="AP237" s="110" t="s">
        <v>1818</v>
      </c>
      <c r="AQ237" s="110" t="s">
        <v>3105</v>
      </c>
      <c r="AR237" s="110"/>
      <c r="AS237" s="110" t="s">
        <v>1169</v>
      </c>
      <c r="AT237" s="110" t="s">
        <v>2841</v>
      </c>
      <c r="AU237" s="110" t="s">
        <v>1162</v>
      </c>
      <c r="AV237" s="110"/>
      <c r="AW237" s="110"/>
      <c r="AX237" s="110"/>
      <c r="AY237" s="110"/>
      <c r="AZ237" s="110"/>
      <c r="BA237" s="110"/>
      <c r="BB237" s="110"/>
      <c r="BC237" s="110"/>
    </row>
    <row r="238" spans="38:55" x14ac:dyDescent="0.3">
      <c r="AL238" s="110">
        <f t="shared" si="5"/>
        <v>233</v>
      </c>
      <c r="AM238" s="110" t="s">
        <v>419</v>
      </c>
      <c r="AN238" s="110" t="s">
        <v>2377</v>
      </c>
      <c r="AO238" s="110" t="s">
        <v>1100</v>
      </c>
      <c r="AP238" s="110" t="s">
        <v>1819</v>
      </c>
      <c r="AQ238" s="110" t="s">
        <v>3106</v>
      </c>
      <c r="AR238" s="110"/>
      <c r="AS238" s="110" t="s">
        <v>590</v>
      </c>
      <c r="AT238" s="110" t="s">
        <v>2609</v>
      </c>
      <c r="AU238" s="110" t="s">
        <v>1162</v>
      </c>
      <c r="AV238" s="110"/>
      <c r="AW238" s="110"/>
      <c r="AX238" s="110"/>
      <c r="AY238" s="110"/>
      <c r="AZ238" s="110"/>
      <c r="BA238" s="110"/>
      <c r="BB238" s="110"/>
      <c r="BC238" s="110"/>
    </row>
    <row r="239" spans="38:55" x14ac:dyDescent="0.3">
      <c r="AL239" s="110">
        <f t="shared" si="5"/>
        <v>234</v>
      </c>
      <c r="AM239" s="110" t="s">
        <v>568</v>
      </c>
      <c r="AN239" s="110" t="s">
        <v>2371</v>
      </c>
      <c r="AO239" s="110" t="s">
        <v>1136</v>
      </c>
      <c r="AP239" s="110" t="s">
        <v>1818</v>
      </c>
      <c r="AQ239" s="105" t="s">
        <v>3107</v>
      </c>
      <c r="AR239" s="110"/>
      <c r="AS239" s="110" t="s">
        <v>419</v>
      </c>
      <c r="AT239" s="110" t="s">
        <v>2842</v>
      </c>
      <c r="AU239" s="110" t="s">
        <v>1100</v>
      </c>
      <c r="AV239" s="110"/>
      <c r="AW239" s="110"/>
      <c r="AX239" s="110"/>
      <c r="AY239" s="110"/>
      <c r="AZ239" s="110"/>
      <c r="BA239" s="110"/>
      <c r="BB239" s="110"/>
      <c r="BC239" s="110"/>
    </row>
    <row r="240" spans="38:55" x14ac:dyDescent="0.3">
      <c r="AL240" s="110">
        <f t="shared" si="5"/>
        <v>235</v>
      </c>
      <c r="AM240" s="110" t="s">
        <v>337</v>
      </c>
      <c r="AN240" s="110" t="s">
        <v>2417</v>
      </c>
      <c r="AO240" s="110" t="s">
        <v>1065</v>
      </c>
      <c r="AP240" s="110" t="s">
        <v>1816</v>
      </c>
      <c r="AQ240" s="105" t="s">
        <v>3107</v>
      </c>
      <c r="AR240" s="110"/>
      <c r="AS240" s="110" t="s">
        <v>568</v>
      </c>
      <c r="AT240" s="110" t="s">
        <v>2610</v>
      </c>
      <c r="AU240" s="110" t="s">
        <v>1136</v>
      </c>
      <c r="AV240" s="110"/>
      <c r="AW240" s="110"/>
      <c r="AX240" s="110"/>
      <c r="AY240" s="110"/>
      <c r="AZ240" s="110"/>
      <c r="BA240" s="110"/>
      <c r="BB240" s="110"/>
      <c r="BC240" s="110"/>
    </row>
    <row r="241" spans="38:55" x14ac:dyDescent="0.3">
      <c r="AL241" s="110">
        <f t="shared" si="5"/>
        <v>236</v>
      </c>
      <c r="AM241" s="110" t="s">
        <v>514</v>
      </c>
      <c r="AN241" s="110" t="s">
        <v>2326</v>
      </c>
      <c r="AO241" s="110" t="s">
        <v>1107</v>
      </c>
      <c r="AP241" s="110" t="s">
        <v>1815</v>
      </c>
      <c r="AQ241" s="110" t="s">
        <v>3106</v>
      </c>
      <c r="AR241" s="110"/>
      <c r="AS241" s="110" t="s">
        <v>337</v>
      </c>
      <c r="AT241" s="110" t="s">
        <v>338</v>
      </c>
      <c r="AU241" s="110" t="s">
        <v>1065</v>
      </c>
      <c r="AV241" s="110"/>
      <c r="AW241" s="110"/>
      <c r="AX241" s="110"/>
      <c r="AY241" s="110"/>
      <c r="AZ241" s="110"/>
      <c r="BA241" s="110"/>
      <c r="BB241" s="110"/>
      <c r="BC241" s="110"/>
    </row>
    <row r="242" spans="38:55" x14ac:dyDescent="0.3">
      <c r="AL242" s="110">
        <f t="shared" si="5"/>
        <v>237</v>
      </c>
      <c r="AM242" s="110" t="s">
        <v>1068</v>
      </c>
      <c r="AN242" s="110" t="s">
        <v>2224</v>
      </c>
      <c r="AO242" s="110" t="s">
        <v>1065</v>
      </c>
      <c r="AP242" s="110" t="s">
        <v>1819</v>
      </c>
      <c r="AQ242" s="105" t="s">
        <v>3107</v>
      </c>
      <c r="AR242" s="110"/>
      <c r="AS242" s="110" t="s">
        <v>514</v>
      </c>
      <c r="AT242" s="110" t="s">
        <v>2843</v>
      </c>
      <c r="AU242" s="110" t="s">
        <v>1107</v>
      </c>
      <c r="AV242" s="110"/>
      <c r="AW242" s="110"/>
      <c r="AX242" s="110"/>
      <c r="AY242" s="110"/>
      <c r="AZ242" s="110"/>
      <c r="BA242" s="110"/>
      <c r="BB242" s="110"/>
      <c r="BC242" s="110"/>
    </row>
    <row r="243" spans="38:55" x14ac:dyDescent="0.3">
      <c r="AL243" s="110">
        <f t="shared" si="5"/>
        <v>238</v>
      </c>
      <c r="AM243" s="110" t="s">
        <v>1244</v>
      </c>
      <c r="AN243" s="110" t="s">
        <v>1970</v>
      </c>
      <c r="AO243" s="110" t="s">
        <v>1241</v>
      </c>
      <c r="AP243" s="110" t="s">
        <v>1815</v>
      </c>
      <c r="AQ243" s="105" t="s">
        <v>3107</v>
      </c>
      <c r="AR243" s="110"/>
      <c r="AS243" s="110" t="s">
        <v>1068</v>
      </c>
      <c r="AT243" s="110" t="s">
        <v>2478</v>
      </c>
      <c r="AU243" s="110" t="s">
        <v>1065</v>
      </c>
      <c r="AV243" s="110"/>
      <c r="AW243" s="110"/>
      <c r="AX243" s="110"/>
      <c r="AY243" s="110"/>
      <c r="AZ243" s="110"/>
      <c r="BA243" s="110"/>
      <c r="BB243" s="110"/>
      <c r="BC243" s="110"/>
    </row>
    <row r="244" spans="38:55" x14ac:dyDescent="0.3">
      <c r="AL244" s="110">
        <f t="shared" si="5"/>
        <v>239</v>
      </c>
      <c r="AM244" s="110" t="s">
        <v>519</v>
      </c>
      <c r="AN244" s="110" t="s">
        <v>1918</v>
      </c>
      <c r="AO244" s="110" t="s">
        <v>1107</v>
      </c>
      <c r="AP244" s="110" t="s">
        <v>1819</v>
      </c>
      <c r="AQ244" s="110" t="s">
        <v>3106</v>
      </c>
      <c r="AR244" s="110"/>
      <c r="AS244" s="110" t="s">
        <v>1244</v>
      </c>
      <c r="AT244" s="110" t="s">
        <v>2844</v>
      </c>
      <c r="AU244" s="110" t="s">
        <v>1241</v>
      </c>
      <c r="AV244" s="110"/>
      <c r="AW244" s="110"/>
      <c r="AX244" s="110"/>
      <c r="AY244" s="110"/>
      <c r="AZ244" s="110"/>
      <c r="BA244" s="110"/>
      <c r="BB244" s="110"/>
      <c r="BC244" s="110"/>
    </row>
    <row r="245" spans="38:55" x14ac:dyDescent="0.3">
      <c r="AL245" s="110">
        <f t="shared" si="5"/>
        <v>240</v>
      </c>
      <c r="AM245" s="110" t="s">
        <v>1085</v>
      </c>
      <c r="AN245" s="110" t="s">
        <v>2146</v>
      </c>
      <c r="AO245" s="110" t="s">
        <v>1071</v>
      </c>
      <c r="AP245" s="110" t="s">
        <v>1818</v>
      </c>
      <c r="AQ245" s="110" t="s">
        <v>3106</v>
      </c>
      <c r="AR245" s="110"/>
      <c r="AS245" s="110" t="s">
        <v>519</v>
      </c>
      <c r="AT245" s="110" t="s">
        <v>2845</v>
      </c>
      <c r="AU245" s="110" t="s">
        <v>1107</v>
      </c>
      <c r="AV245" s="110"/>
      <c r="AW245" s="110"/>
      <c r="AX245" s="110"/>
      <c r="AY245" s="110"/>
      <c r="AZ245" s="110"/>
      <c r="BA245" s="110"/>
      <c r="BB245" s="110"/>
      <c r="BC245" s="110"/>
    </row>
    <row r="246" spans="38:55" x14ac:dyDescent="0.3">
      <c r="AL246" s="110">
        <f t="shared" si="5"/>
        <v>241</v>
      </c>
      <c r="AM246" s="110" t="s">
        <v>1143</v>
      </c>
      <c r="AN246" s="110" t="s">
        <v>2064</v>
      </c>
      <c r="AO246" s="110" t="s">
        <v>1136</v>
      </c>
      <c r="AP246" s="110" t="s">
        <v>1815</v>
      </c>
      <c r="AQ246" s="105" t="s">
        <v>3107</v>
      </c>
      <c r="AR246" s="110"/>
      <c r="AS246" s="110" t="s">
        <v>1085</v>
      </c>
      <c r="AT246" s="110" t="s">
        <v>2611</v>
      </c>
      <c r="AU246" s="110" t="s">
        <v>1071</v>
      </c>
      <c r="AV246" s="110"/>
      <c r="AW246" s="110"/>
      <c r="AX246" s="110"/>
      <c r="AY246" s="110"/>
      <c r="AZ246" s="110"/>
      <c r="BA246" s="110"/>
      <c r="BB246" s="110"/>
      <c r="BC246" s="110"/>
    </row>
    <row r="247" spans="38:55" x14ac:dyDescent="0.3">
      <c r="AL247" s="110">
        <f t="shared" si="5"/>
        <v>242</v>
      </c>
      <c r="AM247" s="110" t="s">
        <v>1262</v>
      </c>
      <c r="AN247" s="110" t="s">
        <v>1891</v>
      </c>
      <c r="AO247" s="110" t="s">
        <v>1253</v>
      </c>
      <c r="AP247" s="110" t="s">
        <v>1818</v>
      </c>
      <c r="AQ247" s="105" t="s">
        <v>3107</v>
      </c>
      <c r="AR247" s="110"/>
      <c r="AS247" s="110" t="s">
        <v>1143</v>
      </c>
      <c r="AT247" s="110" t="s">
        <v>2846</v>
      </c>
      <c r="AU247" s="110" t="s">
        <v>1136</v>
      </c>
      <c r="AV247" s="110"/>
      <c r="AW247" s="110"/>
      <c r="AX247" s="110"/>
      <c r="AY247" s="110"/>
      <c r="AZ247" s="110"/>
      <c r="BA247" s="110"/>
      <c r="BB247" s="110"/>
      <c r="BC247" s="110"/>
    </row>
    <row r="248" spans="38:55" x14ac:dyDescent="0.3">
      <c r="AL248" s="110">
        <f t="shared" si="5"/>
        <v>243</v>
      </c>
      <c r="AM248" s="110" t="s">
        <v>591</v>
      </c>
      <c r="AN248" s="110" t="s">
        <v>1923</v>
      </c>
      <c r="AO248" s="110" t="s">
        <v>1162</v>
      </c>
      <c r="AP248" s="110" t="s">
        <v>1818</v>
      </c>
      <c r="AQ248" s="110" t="s">
        <v>3105</v>
      </c>
      <c r="AR248" s="110"/>
      <c r="AS248" s="110" t="s">
        <v>1262</v>
      </c>
      <c r="AT248" s="110" t="s">
        <v>2612</v>
      </c>
      <c r="AU248" s="110" t="s">
        <v>1253</v>
      </c>
      <c r="AV248" s="110"/>
      <c r="AW248" s="110"/>
      <c r="AX248" s="110"/>
      <c r="AY248" s="110"/>
      <c r="AZ248" s="110"/>
      <c r="BA248" s="110"/>
      <c r="BB248" s="110"/>
      <c r="BC248" s="110"/>
    </row>
    <row r="249" spans="38:55" x14ac:dyDescent="0.3">
      <c r="AL249" s="110">
        <f t="shared" si="5"/>
        <v>244</v>
      </c>
      <c r="AM249" s="110" t="s">
        <v>1230</v>
      </c>
      <c r="AN249" s="110" t="s">
        <v>1913</v>
      </c>
      <c r="AO249" s="110" t="s">
        <v>1219</v>
      </c>
      <c r="AP249" s="110" t="s">
        <v>1818</v>
      </c>
      <c r="AQ249" s="105" t="s">
        <v>3107</v>
      </c>
      <c r="AR249" s="110"/>
      <c r="AS249" s="110" t="s">
        <v>591</v>
      </c>
      <c r="AT249" s="110" t="s">
        <v>2613</v>
      </c>
      <c r="AU249" s="110" t="s">
        <v>1162</v>
      </c>
      <c r="AV249" s="110"/>
      <c r="AW249" s="110"/>
      <c r="AX249" s="110"/>
      <c r="AY249" s="110"/>
      <c r="AZ249" s="110"/>
      <c r="BA249" s="110"/>
      <c r="BB249" s="110"/>
      <c r="BC249" s="110"/>
    </row>
    <row r="250" spans="38:55" x14ac:dyDescent="0.3">
      <c r="AL250" s="110">
        <f t="shared" si="5"/>
        <v>245</v>
      </c>
      <c r="AM250" s="110" t="s">
        <v>1129</v>
      </c>
      <c r="AN250" s="110" t="s">
        <v>2304</v>
      </c>
      <c r="AO250" s="110" t="s">
        <v>1107</v>
      </c>
      <c r="AP250" s="110" t="s">
        <v>1815</v>
      </c>
      <c r="AQ250" s="110" t="s">
        <v>3106</v>
      </c>
      <c r="AR250" s="110"/>
      <c r="AS250" s="110" t="s">
        <v>1230</v>
      </c>
      <c r="AT250" s="110" t="s">
        <v>2614</v>
      </c>
      <c r="AU250" s="110" t="s">
        <v>1219</v>
      </c>
      <c r="AV250" s="110"/>
      <c r="AW250" s="110"/>
      <c r="AX250" s="110"/>
      <c r="AY250" s="110"/>
      <c r="AZ250" s="110"/>
      <c r="BA250" s="110"/>
      <c r="BB250" s="110"/>
      <c r="BC250" s="110"/>
    </row>
    <row r="251" spans="38:55" x14ac:dyDescent="0.3">
      <c r="AL251" s="110">
        <f t="shared" si="5"/>
        <v>246</v>
      </c>
      <c r="AM251" s="110" t="s">
        <v>1170</v>
      </c>
      <c r="AN251" s="110" t="s">
        <v>2174</v>
      </c>
      <c r="AO251" s="110" t="s">
        <v>1162</v>
      </c>
      <c r="AP251" s="110" t="s">
        <v>1820</v>
      </c>
      <c r="AQ251" s="110" t="s">
        <v>3105</v>
      </c>
      <c r="AR251" s="110"/>
      <c r="AS251" s="110" t="s">
        <v>1129</v>
      </c>
      <c r="AT251" s="110" t="s">
        <v>2847</v>
      </c>
      <c r="AU251" s="110" t="s">
        <v>1107</v>
      </c>
      <c r="AV251" s="110"/>
      <c r="AW251" s="110"/>
      <c r="AX251" s="110"/>
      <c r="AY251" s="110"/>
      <c r="AZ251" s="110"/>
      <c r="BA251" s="110"/>
      <c r="BB251" s="110"/>
      <c r="BC251" s="110"/>
    </row>
    <row r="252" spans="38:55" x14ac:dyDescent="0.3">
      <c r="AL252" s="110">
        <f t="shared" si="5"/>
        <v>247</v>
      </c>
      <c r="AM252" s="110" t="s">
        <v>592</v>
      </c>
      <c r="AN252" s="110" t="s">
        <v>2429</v>
      </c>
      <c r="AO252" s="110" t="s">
        <v>1162</v>
      </c>
      <c r="AP252" s="110" t="s">
        <v>1816</v>
      </c>
      <c r="AQ252" s="110" t="s">
        <v>3105</v>
      </c>
      <c r="AR252" s="110"/>
      <c r="AS252" s="110" t="s">
        <v>1170</v>
      </c>
      <c r="AT252" s="110" t="s">
        <v>2848</v>
      </c>
      <c r="AU252" s="110" t="s">
        <v>1162</v>
      </c>
      <c r="AV252" s="110"/>
      <c r="AW252" s="110"/>
      <c r="AX252" s="110"/>
      <c r="AY252" s="110"/>
      <c r="AZ252" s="110"/>
      <c r="BA252" s="110"/>
      <c r="BB252" s="110"/>
      <c r="BC252" s="110"/>
    </row>
    <row r="253" spans="38:55" x14ac:dyDescent="0.3">
      <c r="AL253" s="110">
        <f t="shared" si="5"/>
        <v>248</v>
      </c>
      <c r="AM253" s="110" t="s">
        <v>359</v>
      </c>
      <c r="AN253" s="110" t="s">
        <v>2077</v>
      </c>
      <c r="AO253" s="110" t="s">
        <v>1071</v>
      </c>
      <c r="AP253" s="110" t="s">
        <v>1820</v>
      </c>
      <c r="AQ253" s="110" t="s">
        <v>3106</v>
      </c>
      <c r="AR253" s="110"/>
      <c r="AS253" s="110" t="s">
        <v>592</v>
      </c>
      <c r="AT253" s="110" t="s">
        <v>2615</v>
      </c>
      <c r="AU253" s="110" t="s">
        <v>1162</v>
      </c>
      <c r="AV253" s="110"/>
      <c r="AW253" s="110"/>
      <c r="AX253" s="110"/>
      <c r="AY253" s="110"/>
      <c r="AZ253" s="110"/>
      <c r="BA253" s="110"/>
      <c r="BB253" s="110"/>
      <c r="BC253" s="110"/>
    </row>
    <row r="254" spans="38:55" x14ac:dyDescent="0.3">
      <c r="AL254" s="110">
        <f t="shared" si="5"/>
        <v>249</v>
      </c>
      <c r="AM254" s="110" t="s">
        <v>1005</v>
      </c>
      <c r="AN254" s="110" t="s">
        <v>2328</v>
      </c>
      <c r="AO254" s="110" t="s">
        <v>997</v>
      </c>
      <c r="AP254" s="110" t="s">
        <v>1815</v>
      </c>
      <c r="AQ254" s="110" t="s">
        <v>3105</v>
      </c>
      <c r="AR254" s="110"/>
      <c r="AS254" s="110" t="s">
        <v>359</v>
      </c>
      <c r="AT254" s="110" t="s">
        <v>2498</v>
      </c>
      <c r="AU254" s="110" t="s">
        <v>1071</v>
      </c>
      <c r="AV254" s="110"/>
      <c r="AW254" s="110"/>
      <c r="AX254" s="110"/>
      <c r="AY254" s="110"/>
      <c r="AZ254" s="110"/>
      <c r="BA254" s="110"/>
      <c r="BB254" s="110"/>
      <c r="BC254" s="110"/>
    </row>
    <row r="255" spans="38:55" x14ac:dyDescent="0.3">
      <c r="AL255" s="110">
        <f t="shared" si="5"/>
        <v>250</v>
      </c>
      <c r="AM255" s="110" t="s">
        <v>1171</v>
      </c>
      <c r="AN255" s="110" t="s">
        <v>1905</v>
      </c>
      <c r="AO255" s="110" t="s">
        <v>1162</v>
      </c>
      <c r="AP255" s="110" t="s">
        <v>1815</v>
      </c>
      <c r="AQ255" s="110" t="s">
        <v>3105</v>
      </c>
      <c r="AR255" s="110"/>
      <c r="AS255" s="110" t="s">
        <v>1005</v>
      </c>
      <c r="AT255" s="110" t="s">
        <v>2849</v>
      </c>
      <c r="AU255" s="110" t="s">
        <v>997</v>
      </c>
      <c r="AV255" s="110"/>
      <c r="AW255" s="110"/>
      <c r="AX255" s="110"/>
      <c r="AY255" s="110"/>
      <c r="AZ255" s="110"/>
      <c r="BA255" s="110"/>
      <c r="BB255" s="110"/>
      <c r="BC255" s="110"/>
    </row>
    <row r="256" spans="38:55" x14ac:dyDescent="0.3">
      <c r="AL256" s="110">
        <f t="shared" si="5"/>
        <v>251</v>
      </c>
      <c r="AM256" s="110" t="s">
        <v>1006</v>
      </c>
      <c r="AN256" s="110" t="s">
        <v>2329</v>
      </c>
      <c r="AO256" s="110" t="s">
        <v>997</v>
      </c>
      <c r="AP256" s="110" t="s">
        <v>1815</v>
      </c>
      <c r="AQ256" s="110" t="s">
        <v>3105</v>
      </c>
      <c r="AR256" s="110"/>
      <c r="AS256" s="110" t="s">
        <v>1171</v>
      </c>
      <c r="AT256" s="110" t="s">
        <v>2850</v>
      </c>
      <c r="AU256" s="110" t="s">
        <v>1162</v>
      </c>
      <c r="AV256" s="110"/>
      <c r="AW256" s="110"/>
      <c r="AX256" s="110"/>
      <c r="AY256" s="110"/>
      <c r="AZ256" s="110"/>
      <c r="BA256" s="110"/>
      <c r="BB256" s="110"/>
      <c r="BC256" s="110"/>
    </row>
    <row r="257" spans="38:55" x14ac:dyDescent="0.3">
      <c r="AL257" s="110">
        <f t="shared" si="5"/>
        <v>252</v>
      </c>
      <c r="AM257" s="110" t="s">
        <v>1032</v>
      </c>
      <c r="AN257" s="110" t="s">
        <v>1895</v>
      </c>
      <c r="AO257" s="110" t="s">
        <v>1027</v>
      </c>
      <c r="AP257" s="110" t="s">
        <v>1818</v>
      </c>
      <c r="AQ257" s="110" t="s">
        <v>3105</v>
      </c>
      <c r="AR257" s="110"/>
      <c r="AS257" s="110" t="s">
        <v>1006</v>
      </c>
      <c r="AT257" s="110" t="s">
        <v>2851</v>
      </c>
      <c r="AU257" s="110" t="s">
        <v>997</v>
      </c>
      <c r="AV257" s="110"/>
      <c r="AW257" s="110"/>
      <c r="AX257" s="110"/>
      <c r="AY257" s="110"/>
      <c r="AZ257" s="110"/>
      <c r="BA257" s="110"/>
      <c r="BB257" s="110"/>
      <c r="BC257" s="110"/>
    </row>
    <row r="258" spans="38:55" x14ac:dyDescent="0.3">
      <c r="AL258" s="110">
        <f t="shared" si="5"/>
        <v>253</v>
      </c>
      <c r="AM258" s="110" t="s">
        <v>372</v>
      </c>
      <c r="AN258" s="110" t="s">
        <v>2115</v>
      </c>
      <c r="AO258" s="110" t="s">
        <v>1095</v>
      </c>
      <c r="AP258" s="110" t="s">
        <v>1819</v>
      </c>
      <c r="AQ258" s="110" t="s">
        <v>3106</v>
      </c>
      <c r="AR258" s="110"/>
      <c r="AS258" s="110" t="s">
        <v>1032</v>
      </c>
      <c r="AT258" s="110" t="s">
        <v>2616</v>
      </c>
      <c r="AU258" s="110" t="s">
        <v>1027</v>
      </c>
      <c r="AV258" s="110"/>
      <c r="AW258" s="110"/>
      <c r="AX258" s="110"/>
      <c r="AY258" s="110"/>
      <c r="AZ258" s="110"/>
      <c r="BA258" s="110"/>
      <c r="BB258" s="110"/>
      <c r="BC258" s="110"/>
    </row>
    <row r="259" spans="38:55" x14ac:dyDescent="0.3">
      <c r="AL259" s="110">
        <f t="shared" si="5"/>
        <v>254</v>
      </c>
      <c r="AM259" s="110" t="s">
        <v>1086</v>
      </c>
      <c r="AN259" s="110" t="s">
        <v>2305</v>
      </c>
      <c r="AO259" s="110" t="s">
        <v>1071</v>
      </c>
      <c r="AP259" s="110" t="s">
        <v>1820</v>
      </c>
      <c r="AQ259" s="110" t="s">
        <v>3106</v>
      </c>
      <c r="AR259" s="110"/>
      <c r="AS259" s="110" t="s">
        <v>372</v>
      </c>
      <c r="AT259" s="110" t="s">
        <v>2616</v>
      </c>
      <c r="AU259" s="110" t="s">
        <v>1095</v>
      </c>
      <c r="AV259" s="110"/>
      <c r="AW259" s="110"/>
      <c r="AX259" s="110"/>
      <c r="AY259" s="110"/>
      <c r="AZ259" s="110"/>
      <c r="BA259" s="110"/>
      <c r="BB259" s="110"/>
      <c r="BC259" s="110"/>
    </row>
    <row r="260" spans="38:55" x14ac:dyDescent="0.3">
      <c r="AL260" s="110">
        <f t="shared" si="5"/>
        <v>255</v>
      </c>
      <c r="AM260" s="110" t="s">
        <v>1087</v>
      </c>
      <c r="AN260" s="110" t="s">
        <v>2222</v>
      </c>
      <c r="AO260" s="110" t="s">
        <v>1071</v>
      </c>
      <c r="AP260" s="110" t="s">
        <v>1818</v>
      </c>
      <c r="AQ260" s="110" t="s">
        <v>3106</v>
      </c>
      <c r="AR260" s="110"/>
      <c r="AS260" s="110" t="s">
        <v>1086</v>
      </c>
      <c r="AT260" s="110" t="s">
        <v>2852</v>
      </c>
      <c r="AU260" s="110" t="s">
        <v>1071</v>
      </c>
      <c r="AV260" s="110"/>
      <c r="AW260" s="110"/>
      <c r="AX260" s="110"/>
      <c r="AY260" s="110"/>
      <c r="AZ260" s="110"/>
      <c r="BA260" s="110"/>
      <c r="BB260" s="110"/>
      <c r="BC260" s="110"/>
    </row>
    <row r="261" spans="38:55" x14ac:dyDescent="0.3">
      <c r="AL261" s="110">
        <f t="shared" si="5"/>
        <v>256</v>
      </c>
      <c r="AM261" s="110" t="s">
        <v>73</v>
      </c>
      <c r="AN261" s="110" t="s">
        <v>2171</v>
      </c>
      <c r="AO261" s="110" t="s">
        <v>936</v>
      </c>
      <c r="AP261" s="110" t="s">
        <v>1815</v>
      </c>
      <c r="AQ261" s="105" t="s">
        <v>3107</v>
      </c>
      <c r="AR261" s="110"/>
      <c r="AS261" s="110" t="s">
        <v>1087</v>
      </c>
      <c r="AT261" s="110" t="s">
        <v>2617</v>
      </c>
      <c r="AU261" s="110" t="s">
        <v>1071</v>
      </c>
      <c r="AV261" s="110"/>
      <c r="AW261" s="110"/>
      <c r="AX261" s="110"/>
      <c r="AY261" s="110"/>
      <c r="AZ261" s="110"/>
      <c r="BA261" s="110"/>
      <c r="BB261" s="110"/>
      <c r="BC261" s="110"/>
    </row>
    <row r="262" spans="38:55" x14ac:dyDescent="0.3">
      <c r="AL262" s="110">
        <f t="shared" si="5"/>
        <v>257</v>
      </c>
      <c r="AM262" s="110" t="s">
        <v>1263</v>
      </c>
      <c r="AN262" s="110" t="s">
        <v>1912</v>
      </c>
      <c r="AO262" s="110" t="s">
        <v>1253</v>
      </c>
      <c r="AP262" s="110" t="s">
        <v>1818</v>
      </c>
      <c r="AQ262" s="105" t="s">
        <v>3107</v>
      </c>
      <c r="AR262" s="110"/>
      <c r="AS262" s="110" t="s">
        <v>73</v>
      </c>
      <c r="AT262" s="110" t="s">
        <v>2853</v>
      </c>
      <c r="AU262" s="110" t="s">
        <v>936</v>
      </c>
      <c r="AV262" s="110"/>
      <c r="AW262" s="110"/>
      <c r="AX262" s="110"/>
      <c r="AY262" s="110"/>
      <c r="AZ262" s="110"/>
      <c r="BA262" s="110"/>
      <c r="BB262" s="110"/>
      <c r="BC262" s="110"/>
    </row>
    <row r="263" spans="38:55" x14ac:dyDescent="0.3">
      <c r="AL263" s="110">
        <f t="shared" si="5"/>
        <v>258</v>
      </c>
      <c r="AM263" s="110" t="s">
        <v>1144</v>
      </c>
      <c r="AN263" s="110" t="s">
        <v>1899</v>
      </c>
      <c r="AO263" s="110" t="s">
        <v>1136</v>
      </c>
      <c r="AP263" s="110" t="s">
        <v>1817</v>
      </c>
      <c r="AQ263" s="105" t="s">
        <v>3107</v>
      </c>
      <c r="AR263" s="110"/>
      <c r="AS263" s="110" t="s">
        <v>1263</v>
      </c>
      <c r="AT263" s="110" t="s">
        <v>2618</v>
      </c>
      <c r="AU263" s="110" t="s">
        <v>1253</v>
      </c>
      <c r="AV263" s="110"/>
      <c r="AW263" s="110"/>
      <c r="AX263" s="110"/>
      <c r="AY263" s="110"/>
      <c r="AZ263" s="110"/>
      <c r="BA263" s="110"/>
      <c r="BB263" s="110"/>
      <c r="BC263" s="110"/>
    </row>
    <row r="264" spans="38:55" x14ac:dyDescent="0.3">
      <c r="AL264" s="110">
        <f t="shared" ref="AL264:AL327" si="6">AL263+1</f>
        <v>259</v>
      </c>
      <c r="AM264" s="110" t="s">
        <v>687</v>
      </c>
      <c r="AN264" s="110" t="s">
        <v>1877</v>
      </c>
      <c r="AO264" s="110" t="s">
        <v>1241</v>
      </c>
      <c r="AP264" s="110" t="s">
        <v>1819</v>
      </c>
      <c r="AQ264" s="105" t="s">
        <v>3107</v>
      </c>
      <c r="AR264" s="110"/>
      <c r="AS264" s="110" t="s">
        <v>1144</v>
      </c>
      <c r="AT264" s="110" t="s">
        <v>2854</v>
      </c>
      <c r="AU264" s="110" t="s">
        <v>1136</v>
      </c>
      <c r="AV264" s="110"/>
      <c r="AW264" s="110"/>
      <c r="AX264" s="110"/>
      <c r="AY264" s="110"/>
      <c r="AZ264" s="110"/>
      <c r="BA264" s="110"/>
      <c r="BB264" s="110"/>
      <c r="BC264" s="110"/>
    </row>
    <row r="265" spans="38:55" x14ac:dyDescent="0.3">
      <c r="AL265" s="110">
        <f t="shared" si="6"/>
        <v>260</v>
      </c>
      <c r="AM265" s="110" t="s">
        <v>169</v>
      </c>
      <c r="AN265" s="110" t="s">
        <v>1910</v>
      </c>
      <c r="AO265" s="110" t="s">
        <v>997</v>
      </c>
      <c r="AP265" s="110" t="s">
        <v>1819</v>
      </c>
      <c r="AQ265" s="110" t="s">
        <v>3105</v>
      </c>
      <c r="AR265" s="110"/>
      <c r="AS265" s="110" t="s">
        <v>687</v>
      </c>
      <c r="AT265" s="110" t="s">
        <v>2500</v>
      </c>
      <c r="AU265" s="110" t="s">
        <v>1241</v>
      </c>
      <c r="AV265" s="110"/>
      <c r="AW265" s="110"/>
      <c r="AX265" s="110"/>
      <c r="AY265" s="110"/>
      <c r="AZ265" s="110"/>
      <c r="BA265" s="110"/>
      <c r="BB265" s="110"/>
      <c r="BC265" s="110"/>
    </row>
    <row r="266" spans="38:55" x14ac:dyDescent="0.3">
      <c r="AL266" s="110">
        <f t="shared" si="6"/>
        <v>261</v>
      </c>
      <c r="AM266" s="110" t="s">
        <v>929</v>
      </c>
      <c r="AN266" s="110" t="s">
        <v>2158</v>
      </c>
      <c r="AO266" s="110" t="s">
        <v>921</v>
      </c>
      <c r="AP266" s="110" t="s">
        <v>1815</v>
      </c>
      <c r="AQ266" s="110" t="s">
        <v>3105</v>
      </c>
      <c r="AR266" s="110"/>
      <c r="AS266" s="110" t="s">
        <v>169</v>
      </c>
      <c r="AT266" s="110" t="s">
        <v>2855</v>
      </c>
      <c r="AU266" s="110" t="s">
        <v>997</v>
      </c>
      <c r="AV266" s="110"/>
      <c r="AW266" s="110"/>
      <c r="AX266" s="110"/>
      <c r="AY266" s="110"/>
      <c r="AZ266" s="110"/>
      <c r="BA266" s="110"/>
      <c r="BB266" s="110"/>
      <c r="BC266" s="110"/>
    </row>
    <row r="267" spans="38:55" x14ac:dyDescent="0.3">
      <c r="AL267" s="110">
        <f t="shared" si="6"/>
        <v>262</v>
      </c>
      <c r="AM267" s="110" t="s">
        <v>593</v>
      </c>
      <c r="AN267" s="110" t="s">
        <v>1925</v>
      </c>
      <c r="AO267" s="110" t="s">
        <v>1162</v>
      </c>
      <c r="AP267" s="110" t="s">
        <v>1818</v>
      </c>
      <c r="AQ267" s="110" t="s">
        <v>3105</v>
      </c>
      <c r="AR267" s="110"/>
      <c r="AS267" s="110" t="s">
        <v>929</v>
      </c>
      <c r="AT267" s="110" t="s">
        <v>2466</v>
      </c>
      <c r="AU267" s="110" t="s">
        <v>921</v>
      </c>
      <c r="AV267" s="110"/>
      <c r="AW267" s="110"/>
      <c r="AX267" s="110"/>
      <c r="AY267" s="110"/>
      <c r="AZ267" s="110"/>
      <c r="BA267" s="110"/>
      <c r="BB267" s="110"/>
      <c r="BC267" s="110"/>
    </row>
    <row r="268" spans="38:55" x14ac:dyDescent="0.3">
      <c r="AL268" s="110">
        <f t="shared" si="6"/>
        <v>263</v>
      </c>
      <c r="AM268" s="110" t="s">
        <v>1188</v>
      </c>
      <c r="AN268" s="110" t="s">
        <v>2013</v>
      </c>
      <c r="AO268" s="110" t="s">
        <v>1185</v>
      </c>
      <c r="AP268" s="110" t="s">
        <v>1815</v>
      </c>
      <c r="AQ268" s="105" t="s">
        <v>3107</v>
      </c>
      <c r="AR268" s="110"/>
      <c r="AS268" s="110" t="s">
        <v>593</v>
      </c>
      <c r="AT268" s="110" t="s">
        <v>2619</v>
      </c>
      <c r="AU268" s="110" t="s">
        <v>1162</v>
      </c>
      <c r="AV268" s="110"/>
      <c r="AW268" s="110"/>
      <c r="AX268" s="110"/>
      <c r="AY268" s="110"/>
      <c r="AZ268" s="110"/>
      <c r="BA268" s="110"/>
      <c r="BB268" s="110"/>
      <c r="BC268" s="110"/>
    </row>
    <row r="269" spans="38:55" x14ac:dyDescent="0.3">
      <c r="AL269" s="110">
        <f t="shared" si="6"/>
        <v>264</v>
      </c>
      <c r="AM269" s="110" t="s">
        <v>948</v>
      </c>
      <c r="AN269" s="110" t="s">
        <v>2252</v>
      </c>
      <c r="AO269" s="110" t="s">
        <v>936</v>
      </c>
      <c r="AP269" s="110" t="s">
        <v>1819</v>
      </c>
      <c r="AQ269" s="105" t="s">
        <v>3107</v>
      </c>
      <c r="AR269" s="110"/>
      <c r="AS269" s="110" t="s">
        <v>1188</v>
      </c>
      <c r="AT269" s="110" t="s">
        <v>2620</v>
      </c>
      <c r="AU269" s="110" t="s">
        <v>1185</v>
      </c>
      <c r="AV269" s="110"/>
      <c r="AW269" s="110"/>
      <c r="AX269" s="110"/>
      <c r="AY269" s="110"/>
      <c r="AZ269" s="110"/>
      <c r="BA269" s="110"/>
      <c r="BB269" s="110"/>
      <c r="BC269" s="110"/>
    </row>
    <row r="270" spans="38:55" x14ac:dyDescent="0.3">
      <c r="AL270" s="110">
        <f t="shared" si="6"/>
        <v>265</v>
      </c>
      <c r="AM270" s="110" t="s">
        <v>1118</v>
      </c>
      <c r="AN270" s="110" t="s">
        <v>1936</v>
      </c>
      <c r="AO270" s="110" t="s">
        <v>1107</v>
      </c>
      <c r="AP270" s="110" t="s">
        <v>1815</v>
      </c>
      <c r="AQ270" s="110" t="s">
        <v>3106</v>
      </c>
      <c r="AR270" s="110"/>
      <c r="AS270" s="110" t="s">
        <v>948</v>
      </c>
      <c r="AT270" s="110" t="s">
        <v>2856</v>
      </c>
      <c r="AU270" s="110" t="s">
        <v>936</v>
      </c>
      <c r="AV270" s="110"/>
      <c r="AW270" s="110"/>
      <c r="AX270" s="110"/>
      <c r="AY270" s="110"/>
      <c r="AZ270" s="110"/>
      <c r="BA270" s="110"/>
      <c r="BB270" s="110"/>
      <c r="BC270" s="110"/>
    </row>
    <row r="271" spans="38:55" x14ac:dyDescent="0.3">
      <c r="AL271" s="110">
        <f t="shared" si="6"/>
        <v>266</v>
      </c>
      <c r="AM271" s="110" t="s">
        <v>236</v>
      </c>
      <c r="AN271" s="110" t="s">
        <v>2292</v>
      </c>
      <c r="AO271" s="110" t="s">
        <v>1037</v>
      </c>
      <c r="AP271" s="110" t="s">
        <v>1815</v>
      </c>
      <c r="AQ271" s="105" t="s">
        <v>3107</v>
      </c>
      <c r="AR271" s="110"/>
      <c r="AS271" s="110" t="s">
        <v>1118</v>
      </c>
      <c r="AT271" s="110" t="s">
        <v>2857</v>
      </c>
      <c r="AU271" s="110" t="s">
        <v>1107</v>
      </c>
      <c r="AV271" s="110"/>
      <c r="AW271" s="110"/>
      <c r="AX271" s="110"/>
      <c r="AY271" s="110"/>
      <c r="AZ271" s="110"/>
      <c r="BA271" s="110"/>
      <c r="BB271" s="110"/>
      <c r="BC271" s="110"/>
    </row>
    <row r="272" spans="38:55" x14ac:dyDescent="0.3">
      <c r="AL272" s="110">
        <f t="shared" si="6"/>
        <v>267</v>
      </c>
      <c r="AM272" s="110" t="s">
        <v>1119</v>
      </c>
      <c r="AN272" s="110" t="s">
        <v>2269</v>
      </c>
      <c r="AO272" s="110" t="s">
        <v>1107</v>
      </c>
      <c r="AP272" s="110" t="s">
        <v>1815</v>
      </c>
      <c r="AQ272" s="110" t="s">
        <v>3106</v>
      </c>
      <c r="AR272" s="110"/>
      <c r="AS272" s="110" t="s">
        <v>236</v>
      </c>
      <c r="AT272" s="110" t="s">
        <v>2621</v>
      </c>
      <c r="AU272" s="110" t="s">
        <v>1037</v>
      </c>
      <c r="AV272" s="110"/>
      <c r="AW272" s="110"/>
      <c r="AX272" s="110"/>
      <c r="AY272" s="110"/>
      <c r="AZ272" s="110"/>
      <c r="BA272" s="110"/>
      <c r="BB272" s="110"/>
      <c r="BC272" s="110"/>
    </row>
    <row r="273" spans="38:55" x14ac:dyDescent="0.3">
      <c r="AL273" s="110">
        <f t="shared" si="6"/>
        <v>268</v>
      </c>
      <c r="AM273" s="110" t="s">
        <v>949</v>
      </c>
      <c r="AN273" s="110" t="s">
        <v>1989</v>
      </c>
      <c r="AO273" s="110" t="s">
        <v>936</v>
      </c>
      <c r="AP273" s="110" t="s">
        <v>1819</v>
      </c>
      <c r="AQ273" s="105" t="s">
        <v>3107</v>
      </c>
      <c r="AR273" s="110"/>
      <c r="AS273" s="110" t="s">
        <v>1119</v>
      </c>
      <c r="AT273" s="110" t="s">
        <v>2506</v>
      </c>
      <c r="AU273" s="110" t="s">
        <v>1107</v>
      </c>
      <c r="AV273" s="110"/>
      <c r="AW273" s="110"/>
      <c r="AX273" s="110"/>
      <c r="AY273" s="110"/>
      <c r="AZ273" s="110"/>
      <c r="BA273" s="110"/>
      <c r="BB273" s="110"/>
      <c r="BC273" s="110"/>
    </row>
    <row r="274" spans="38:55" x14ac:dyDescent="0.3">
      <c r="AL274" s="110">
        <f t="shared" si="6"/>
        <v>269</v>
      </c>
      <c r="AM274" s="110" t="s">
        <v>1055</v>
      </c>
      <c r="AN274" s="110" t="s">
        <v>2149</v>
      </c>
      <c r="AO274" s="110" t="s">
        <v>1051</v>
      </c>
      <c r="AP274" s="110" t="s">
        <v>1818</v>
      </c>
      <c r="AQ274" s="110" t="s">
        <v>3105</v>
      </c>
      <c r="AR274" s="110"/>
      <c r="AS274" s="110" t="s">
        <v>949</v>
      </c>
      <c r="AT274" s="110" t="s">
        <v>2858</v>
      </c>
      <c r="AU274" s="110" t="s">
        <v>936</v>
      </c>
      <c r="AV274" s="110"/>
      <c r="AW274" s="110"/>
      <c r="AX274" s="110"/>
      <c r="AY274" s="110"/>
      <c r="AZ274" s="110"/>
      <c r="BA274" s="110"/>
      <c r="BB274" s="110"/>
      <c r="BC274" s="110"/>
    </row>
    <row r="275" spans="38:55" x14ac:dyDescent="0.3">
      <c r="AL275" s="110">
        <f t="shared" si="6"/>
        <v>270</v>
      </c>
      <c r="AM275" s="110" t="s">
        <v>1172</v>
      </c>
      <c r="AN275" s="110" t="s">
        <v>2193</v>
      </c>
      <c r="AO275" s="110" t="s">
        <v>1162</v>
      </c>
      <c r="AP275" s="110" t="s">
        <v>1815</v>
      </c>
      <c r="AQ275" s="110" t="s">
        <v>3105</v>
      </c>
      <c r="AR275" s="110"/>
      <c r="AS275" s="110" t="s">
        <v>1055</v>
      </c>
      <c r="AT275" s="110" t="s">
        <v>2622</v>
      </c>
      <c r="AU275" s="110" t="s">
        <v>1051</v>
      </c>
      <c r="AV275" s="110"/>
      <c r="AW275" s="110"/>
      <c r="AX275" s="110"/>
      <c r="AY275" s="110"/>
      <c r="AZ275" s="110"/>
      <c r="BA275" s="110"/>
      <c r="BB275" s="110"/>
      <c r="BC275" s="110"/>
    </row>
    <row r="276" spans="38:55" x14ac:dyDescent="0.3">
      <c r="AL276" s="110">
        <f t="shared" si="6"/>
        <v>271</v>
      </c>
      <c r="AM276" s="110" t="s">
        <v>520</v>
      </c>
      <c r="AN276" s="110" t="s">
        <v>1876</v>
      </c>
      <c r="AO276" s="110" t="s">
        <v>1107</v>
      </c>
      <c r="AP276" s="110" t="s">
        <v>1819</v>
      </c>
      <c r="AQ276" s="110" t="s">
        <v>3106</v>
      </c>
      <c r="AR276" s="110"/>
      <c r="AS276" s="110" t="s">
        <v>1172</v>
      </c>
      <c r="AT276" s="110" t="s">
        <v>2623</v>
      </c>
      <c r="AU276" s="110" t="s">
        <v>1162</v>
      </c>
      <c r="AV276" s="110"/>
      <c r="AW276" s="110"/>
      <c r="AX276" s="110"/>
      <c r="AY276" s="110"/>
      <c r="AZ276" s="110"/>
      <c r="BA276" s="110"/>
      <c r="BB276" s="110"/>
      <c r="BC276" s="110"/>
    </row>
    <row r="277" spans="38:55" x14ac:dyDescent="0.3">
      <c r="AL277" s="110">
        <f t="shared" si="6"/>
        <v>272</v>
      </c>
      <c r="AM277" s="110" t="s">
        <v>1153</v>
      </c>
      <c r="AN277" s="110" t="s">
        <v>1977</v>
      </c>
      <c r="AO277" s="110" t="s">
        <v>1136</v>
      </c>
      <c r="AP277" s="110" t="s">
        <v>1815</v>
      </c>
      <c r="AQ277" s="105" t="s">
        <v>3107</v>
      </c>
      <c r="AR277" s="110"/>
      <c r="AS277" s="110" t="s">
        <v>520</v>
      </c>
      <c r="AT277" s="110" t="s">
        <v>2507</v>
      </c>
      <c r="AU277" s="110" t="s">
        <v>1107</v>
      </c>
      <c r="AV277" s="110"/>
      <c r="AW277" s="110"/>
      <c r="AX277" s="110"/>
      <c r="AY277" s="110"/>
      <c r="AZ277" s="110"/>
      <c r="BA277" s="110"/>
      <c r="BB277" s="110"/>
      <c r="BC277" s="110"/>
    </row>
    <row r="278" spans="38:55" x14ac:dyDescent="0.3">
      <c r="AL278" s="110">
        <f t="shared" si="6"/>
        <v>273</v>
      </c>
      <c r="AM278" s="110" t="s">
        <v>930</v>
      </c>
      <c r="AN278" s="110" t="s">
        <v>2198</v>
      </c>
      <c r="AO278" s="110" t="s">
        <v>921</v>
      </c>
      <c r="AP278" s="110" t="s">
        <v>1815</v>
      </c>
      <c r="AQ278" s="110" t="s">
        <v>3105</v>
      </c>
      <c r="AR278" s="110"/>
      <c r="AS278" s="110" t="s">
        <v>1153</v>
      </c>
      <c r="AT278" s="110" t="s">
        <v>2624</v>
      </c>
      <c r="AU278" s="110" t="s">
        <v>1136</v>
      </c>
      <c r="AV278" s="110"/>
      <c r="AW278" s="110"/>
      <c r="AX278" s="110"/>
      <c r="AY278" s="110"/>
      <c r="AZ278" s="110"/>
      <c r="BA278" s="110"/>
      <c r="BB278" s="110"/>
      <c r="BC278" s="110"/>
    </row>
    <row r="279" spans="38:55" x14ac:dyDescent="0.3">
      <c r="AL279" s="110">
        <f t="shared" si="6"/>
        <v>274</v>
      </c>
      <c r="AM279" s="110" t="s">
        <v>703</v>
      </c>
      <c r="AN279" s="110" t="s">
        <v>2119</v>
      </c>
      <c r="AO279" s="110" t="s">
        <v>1253</v>
      </c>
      <c r="AP279" s="110" t="s">
        <v>1817</v>
      </c>
      <c r="AQ279" s="105" t="s">
        <v>3107</v>
      </c>
      <c r="AR279" s="110"/>
      <c r="AS279" s="110" t="s">
        <v>930</v>
      </c>
      <c r="AT279" s="110" t="s">
        <v>2859</v>
      </c>
      <c r="AU279" s="110" t="s">
        <v>921</v>
      </c>
      <c r="AV279" s="110"/>
      <c r="AW279" s="110"/>
      <c r="AX279" s="110"/>
      <c r="AY279" s="110"/>
      <c r="AZ279" s="110"/>
      <c r="BA279" s="110"/>
      <c r="BB279" s="110"/>
      <c r="BC279" s="110"/>
    </row>
    <row r="280" spans="38:55" x14ac:dyDescent="0.3">
      <c r="AL280" s="110">
        <f t="shared" si="6"/>
        <v>275</v>
      </c>
      <c r="AM280" s="110" t="s">
        <v>1201</v>
      </c>
      <c r="AN280" s="110" t="s">
        <v>2334</v>
      </c>
      <c r="AO280" s="110" t="s">
        <v>1198</v>
      </c>
      <c r="AP280" s="110" t="s">
        <v>1818</v>
      </c>
      <c r="AQ280" s="110" t="s">
        <v>3105</v>
      </c>
      <c r="AR280" s="110"/>
      <c r="AS280" s="110" t="s">
        <v>703</v>
      </c>
      <c r="AT280" s="110" t="s">
        <v>2625</v>
      </c>
      <c r="AU280" s="110" t="s">
        <v>1253</v>
      </c>
      <c r="AV280" s="110"/>
      <c r="AW280" s="110"/>
      <c r="AX280" s="110"/>
      <c r="AY280" s="110"/>
      <c r="AZ280" s="110"/>
      <c r="BA280" s="110"/>
      <c r="BB280" s="110"/>
      <c r="BC280" s="110"/>
    </row>
    <row r="281" spans="38:55" x14ac:dyDescent="0.3">
      <c r="AL281" s="110">
        <f t="shared" si="6"/>
        <v>276</v>
      </c>
      <c r="AM281" s="110" t="s">
        <v>198</v>
      </c>
      <c r="AN281" s="110" t="s">
        <v>2136</v>
      </c>
      <c r="AO281" s="110" t="s">
        <v>1013</v>
      </c>
      <c r="AP281" s="110" t="s">
        <v>1820</v>
      </c>
      <c r="AQ281" s="110" t="s">
        <v>3105</v>
      </c>
      <c r="AR281" s="110"/>
      <c r="AS281" s="110" t="s">
        <v>1201</v>
      </c>
      <c r="AT281" s="110" t="s">
        <v>2626</v>
      </c>
      <c r="AU281" s="110" t="s">
        <v>1198</v>
      </c>
      <c r="AV281" s="110"/>
      <c r="AW281" s="110"/>
      <c r="AX281" s="110"/>
      <c r="AY281" s="110"/>
      <c r="AZ281" s="110"/>
      <c r="BA281" s="110"/>
      <c r="BB281" s="110"/>
      <c r="BC281" s="110"/>
    </row>
    <row r="282" spans="38:55" x14ac:dyDescent="0.3">
      <c r="AL282" s="110">
        <f t="shared" si="6"/>
        <v>277</v>
      </c>
      <c r="AM282" s="110" t="s">
        <v>119</v>
      </c>
      <c r="AN282" s="110" t="s">
        <v>2097</v>
      </c>
      <c r="AO282" s="110" t="s">
        <v>977</v>
      </c>
      <c r="AP282" s="110" t="s">
        <v>1817</v>
      </c>
      <c r="AQ282" s="110" t="s">
        <v>3105</v>
      </c>
      <c r="AR282" s="110"/>
      <c r="AS282" s="110" t="s">
        <v>198</v>
      </c>
      <c r="AT282" s="110" t="s">
        <v>2627</v>
      </c>
      <c r="AU282" s="110" t="s">
        <v>1013</v>
      </c>
      <c r="AV282" s="110"/>
      <c r="AW282" s="110"/>
      <c r="AX282" s="110"/>
      <c r="AY282" s="110"/>
      <c r="AZ282" s="110"/>
      <c r="BA282" s="110"/>
      <c r="BB282" s="110"/>
      <c r="BC282" s="110"/>
    </row>
    <row r="283" spans="38:55" x14ac:dyDescent="0.3">
      <c r="AL283" s="110">
        <f t="shared" si="6"/>
        <v>278</v>
      </c>
      <c r="AM283" s="110" t="s">
        <v>74</v>
      </c>
      <c r="AN283" s="110" t="s">
        <v>1973</v>
      </c>
      <c r="AO283" s="110" t="s">
        <v>936</v>
      </c>
      <c r="AP283" s="110" t="s">
        <v>1819</v>
      </c>
      <c r="AQ283" s="105" t="s">
        <v>3107</v>
      </c>
      <c r="AR283" s="110"/>
      <c r="AS283" s="110" t="s">
        <v>119</v>
      </c>
      <c r="AT283" s="110" t="s">
        <v>2628</v>
      </c>
      <c r="AU283" s="110" t="s">
        <v>977</v>
      </c>
      <c r="AV283" s="110"/>
      <c r="AW283" s="110"/>
      <c r="AX283" s="110"/>
      <c r="AY283" s="110"/>
      <c r="AZ283" s="110"/>
      <c r="BA283" s="110"/>
      <c r="BB283" s="110"/>
      <c r="BC283" s="110"/>
    </row>
    <row r="284" spans="38:55" x14ac:dyDescent="0.3">
      <c r="AL284" s="110">
        <f t="shared" si="6"/>
        <v>279</v>
      </c>
      <c r="AM284" s="110" t="s">
        <v>712</v>
      </c>
      <c r="AN284" s="110" t="s">
        <v>2230</v>
      </c>
      <c r="AO284" s="110" t="s">
        <v>1136</v>
      </c>
      <c r="AP284" s="110" t="s">
        <v>1815</v>
      </c>
      <c r="AQ284" s="105" t="s">
        <v>3107</v>
      </c>
      <c r="AR284" s="110"/>
      <c r="AS284" s="110" t="s">
        <v>74</v>
      </c>
      <c r="AT284" s="110" t="s">
        <v>2629</v>
      </c>
      <c r="AU284" s="110" t="s">
        <v>936</v>
      </c>
      <c r="AV284" s="110"/>
      <c r="AW284" s="110"/>
      <c r="AX284" s="110"/>
      <c r="AY284" s="110"/>
      <c r="AZ284" s="110"/>
      <c r="BA284" s="110"/>
      <c r="BB284" s="110"/>
      <c r="BC284" s="110"/>
    </row>
    <row r="285" spans="38:55" x14ac:dyDescent="0.3">
      <c r="AL285" s="110">
        <f t="shared" si="6"/>
        <v>280</v>
      </c>
      <c r="AM285" s="110" t="s">
        <v>710</v>
      </c>
      <c r="AN285" s="110" t="s">
        <v>1919</v>
      </c>
      <c r="AO285" s="110" t="s">
        <v>997</v>
      </c>
      <c r="AP285" s="110" t="s">
        <v>1815</v>
      </c>
      <c r="AQ285" s="110" t="s">
        <v>3105</v>
      </c>
      <c r="AR285" s="110"/>
      <c r="AS285" s="110" t="s">
        <v>712</v>
      </c>
      <c r="AT285" s="110" t="s">
        <v>2860</v>
      </c>
      <c r="AU285" s="110" t="s">
        <v>1136</v>
      </c>
      <c r="AV285" s="110"/>
      <c r="AW285" s="110"/>
      <c r="AX285" s="110"/>
      <c r="AY285" s="110"/>
      <c r="AZ285" s="110"/>
      <c r="BA285" s="110"/>
      <c r="BB285" s="110"/>
      <c r="BC285" s="110"/>
    </row>
    <row r="286" spans="38:55" x14ac:dyDescent="0.3">
      <c r="AL286" s="110">
        <f t="shared" si="6"/>
        <v>281</v>
      </c>
      <c r="AM286" s="110" t="s">
        <v>950</v>
      </c>
      <c r="AN286" s="110" t="s">
        <v>2321</v>
      </c>
      <c r="AO286" s="110" t="s">
        <v>936</v>
      </c>
      <c r="AP286" s="110" t="s">
        <v>1819</v>
      </c>
      <c r="AQ286" s="105" t="s">
        <v>3107</v>
      </c>
      <c r="AR286" s="110"/>
      <c r="AS286" s="110" t="s">
        <v>710</v>
      </c>
      <c r="AT286" s="110" t="s">
        <v>2861</v>
      </c>
      <c r="AU286" s="110" t="s">
        <v>997</v>
      </c>
      <c r="AV286" s="110"/>
      <c r="AW286" s="110"/>
      <c r="AX286" s="110"/>
      <c r="AY286" s="110"/>
      <c r="AZ286" s="110"/>
      <c r="BA286" s="110"/>
      <c r="BB286" s="110"/>
      <c r="BC286" s="110"/>
    </row>
    <row r="287" spans="38:55" x14ac:dyDescent="0.3">
      <c r="AL287" s="110">
        <f t="shared" si="6"/>
        <v>282</v>
      </c>
      <c r="AM287" s="110" t="s">
        <v>528</v>
      </c>
      <c r="AN287" s="110" t="s">
        <v>2063</v>
      </c>
      <c r="AO287" s="110" t="s">
        <v>1107</v>
      </c>
      <c r="AP287" s="110" t="s">
        <v>1817</v>
      </c>
      <c r="AQ287" s="110" t="s">
        <v>3106</v>
      </c>
      <c r="AR287" s="110"/>
      <c r="AS287" s="110" t="s">
        <v>950</v>
      </c>
      <c r="AT287" s="110" t="s">
        <v>2630</v>
      </c>
      <c r="AU287" s="110" t="s">
        <v>936</v>
      </c>
      <c r="AV287" s="110"/>
      <c r="AW287" s="110"/>
      <c r="AX287" s="110"/>
      <c r="AY287" s="110"/>
      <c r="AZ287" s="110"/>
      <c r="BA287" s="110"/>
      <c r="BB287" s="110"/>
      <c r="BC287" s="110"/>
    </row>
    <row r="288" spans="38:55" x14ac:dyDescent="0.3">
      <c r="AL288" s="110">
        <f t="shared" si="6"/>
        <v>283</v>
      </c>
      <c r="AM288" s="110" t="s">
        <v>1120</v>
      </c>
      <c r="AN288" s="110" t="s">
        <v>1972</v>
      </c>
      <c r="AO288" s="110" t="s">
        <v>1107</v>
      </c>
      <c r="AP288" s="110" t="s">
        <v>1815</v>
      </c>
      <c r="AQ288" s="110" t="s">
        <v>3106</v>
      </c>
      <c r="AR288" s="110"/>
      <c r="AS288" s="110" t="s">
        <v>528</v>
      </c>
      <c r="AT288" s="110" t="s">
        <v>2631</v>
      </c>
      <c r="AU288" s="110" t="s">
        <v>1107</v>
      </c>
      <c r="AV288" s="110"/>
      <c r="AW288" s="110"/>
      <c r="AX288" s="110"/>
      <c r="AY288" s="110"/>
      <c r="AZ288" s="110"/>
      <c r="BA288" s="110"/>
      <c r="BB288" s="110"/>
      <c r="BC288" s="110"/>
    </row>
    <row r="289" spans="38:55" x14ac:dyDescent="0.3">
      <c r="AL289" s="110">
        <f t="shared" si="6"/>
        <v>284</v>
      </c>
      <c r="AM289" s="110" t="s">
        <v>594</v>
      </c>
      <c r="AN289" s="110" t="s">
        <v>2208</v>
      </c>
      <c r="AO289" s="110" t="s">
        <v>1162</v>
      </c>
      <c r="AP289" s="110" t="s">
        <v>1818</v>
      </c>
      <c r="AQ289" s="110" t="s">
        <v>3105</v>
      </c>
      <c r="AR289" s="110"/>
      <c r="AS289" s="110" t="s">
        <v>1120</v>
      </c>
      <c r="AT289" s="110" t="s">
        <v>2862</v>
      </c>
      <c r="AU289" s="110" t="s">
        <v>1107</v>
      </c>
      <c r="AV289" s="110"/>
      <c r="AW289" s="110"/>
      <c r="AX289" s="110"/>
      <c r="AY289" s="110"/>
      <c r="AZ289" s="110"/>
      <c r="BA289" s="110"/>
      <c r="BB289" s="110"/>
      <c r="BC289" s="110"/>
    </row>
    <row r="290" spans="38:55" x14ac:dyDescent="0.3">
      <c r="AL290" s="110">
        <f t="shared" si="6"/>
        <v>285</v>
      </c>
      <c r="AM290" s="110" t="s">
        <v>1202</v>
      </c>
      <c r="AN290" s="110" t="s">
        <v>2373</v>
      </c>
      <c r="AO290" s="110" t="s">
        <v>1198</v>
      </c>
      <c r="AP290" s="110" t="s">
        <v>1818</v>
      </c>
      <c r="AQ290" s="110" t="s">
        <v>3105</v>
      </c>
      <c r="AR290" s="110"/>
      <c r="AS290" s="110" t="s">
        <v>594</v>
      </c>
      <c r="AT290" s="110" t="s">
        <v>2632</v>
      </c>
      <c r="AU290" s="110" t="s">
        <v>1162</v>
      </c>
      <c r="AV290" s="110"/>
      <c r="AW290" s="110"/>
      <c r="AX290" s="110"/>
      <c r="AY290" s="110"/>
      <c r="AZ290" s="110"/>
      <c r="BA290" s="110"/>
      <c r="BB290" s="110"/>
      <c r="BC290" s="110"/>
    </row>
    <row r="291" spans="38:55" x14ac:dyDescent="0.3">
      <c r="AL291" s="110">
        <f t="shared" si="6"/>
        <v>286</v>
      </c>
      <c r="AM291" s="110" t="s">
        <v>981</v>
      </c>
      <c r="AN291" s="110" t="s">
        <v>2132</v>
      </c>
      <c r="AO291" s="110" t="s">
        <v>977</v>
      </c>
      <c r="AP291" s="110" t="s">
        <v>1818</v>
      </c>
      <c r="AQ291" s="110" t="s">
        <v>3105</v>
      </c>
      <c r="AR291" s="110"/>
      <c r="AS291" s="110" t="s">
        <v>1202</v>
      </c>
      <c r="AT291" s="110" t="s">
        <v>2633</v>
      </c>
      <c r="AU291" s="110" t="s">
        <v>1198</v>
      </c>
      <c r="AV291" s="110"/>
      <c r="AW291" s="110"/>
      <c r="AX291" s="110"/>
      <c r="AY291" s="110"/>
      <c r="AZ291" s="110"/>
      <c r="BA291" s="110"/>
      <c r="BB291" s="110"/>
      <c r="BC291" s="110"/>
    </row>
    <row r="292" spans="38:55" x14ac:dyDescent="0.3">
      <c r="AL292" s="110">
        <f t="shared" si="6"/>
        <v>287</v>
      </c>
      <c r="AM292" s="110" t="s">
        <v>1264</v>
      </c>
      <c r="AN292" s="110" t="s">
        <v>1896</v>
      </c>
      <c r="AO292" s="110" t="s">
        <v>1253</v>
      </c>
      <c r="AP292" s="110" t="s">
        <v>1818</v>
      </c>
      <c r="AQ292" s="105" t="s">
        <v>3107</v>
      </c>
      <c r="AR292" s="110"/>
      <c r="AS292" s="110" t="s">
        <v>981</v>
      </c>
      <c r="AT292" s="110" t="s">
        <v>2634</v>
      </c>
      <c r="AU292" s="110" t="s">
        <v>977</v>
      </c>
      <c r="AV292" s="110"/>
      <c r="AW292" s="110"/>
      <c r="AX292" s="110"/>
      <c r="AY292" s="110"/>
      <c r="AZ292" s="110"/>
      <c r="BA292" s="110"/>
      <c r="BB292" s="110"/>
      <c r="BC292" s="110"/>
    </row>
    <row r="293" spans="38:55" x14ac:dyDescent="0.3">
      <c r="AL293" s="110">
        <f t="shared" si="6"/>
        <v>288</v>
      </c>
      <c r="AM293" s="110" t="s">
        <v>1173</v>
      </c>
      <c r="AN293" s="110" t="s">
        <v>2375</v>
      </c>
      <c r="AO293" s="110" t="s">
        <v>1162</v>
      </c>
      <c r="AP293" s="110" t="s">
        <v>1815</v>
      </c>
      <c r="AQ293" s="110" t="s">
        <v>3105</v>
      </c>
      <c r="AR293" s="110"/>
      <c r="AS293" s="110" t="s">
        <v>1264</v>
      </c>
      <c r="AT293" s="110" t="s">
        <v>2634</v>
      </c>
      <c r="AU293" s="110" t="s">
        <v>1253</v>
      </c>
      <c r="AV293" s="110"/>
      <c r="AW293" s="110"/>
      <c r="AX293" s="110"/>
      <c r="AY293" s="110"/>
      <c r="AZ293" s="110"/>
      <c r="BA293" s="110"/>
      <c r="BB293" s="110"/>
      <c r="BC293" s="110"/>
    </row>
    <row r="294" spans="38:55" x14ac:dyDescent="0.3">
      <c r="AL294" s="110">
        <f t="shared" si="6"/>
        <v>289</v>
      </c>
      <c r="AM294" s="110" t="s">
        <v>275</v>
      </c>
      <c r="AN294" s="110" t="s">
        <v>2120</v>
      </c>
      <c r="AO294" s="110" t="s">
        <v>1051</v>
      </c>
      <c r="AP294" s="110" t="s">
        <v>1817</v>
      </c>
      <c r="AQ294" s="110" t="s">
        <v>3105</v>
      </c>
      <c r="AR294" s="110"/>
      <c r="AS294" s="110" t="s">
        <v>1173</v>
      </c>
      <c r="AT294" s="110" t="s">
        <v>2863</v>
      </c>
      <c r="AU294" s="110" t="s">
        <v>1162</v>
      </c>
      <c r="AV294" s="110"/>
      <c r="AW294" s="110"/>
      <c r="AX294" s="110"/>
      <c r="AY294" s="110"/>
      <c r="AZ294" s="110"/>
      <c r="BA294" s="110"/>
      <c r="BB294" s="110"/>
      <c r="BC294" s="110"/>
    </row>
    <row r="295" spans="38:55" x14ac:dyDescent="0.3">
      <c r="AL295" s="110">
        <f t="shared" si="6"/>
        <v>290</v>
      </c>
      <c r="AM295" s="110" t="s">
        <v>1211</v>
      </c>
      <c r="AN295" s="110" t="s">
        <v>2034</v>
      </c>
      <c r="AO295" s="110" t="s">
        <v>512</v>
      </c>
      <c r="AP295" s="110" t="s">
        <v>1815</v>
      </c>
      <c r="AQ295" s="110" t="s">
        <v>3106</v>
      </c>
      <c r="AR295" s="110"/>
      <c r="AS295" s="110" t="s">
        <v>275</v>
      </c>
      <c r="AT295" s="110" t="s">
        <v>2635</v>
      </c>
      <c r="AU295" s="110" t="s">
        <v>1051</v>
      </c>
      <c r="AV295" s="110"/>
      <c r="AW295" s="110"/>
      <c r="AX295" s="110"/>
      <c r="AY295" s="110"/>
      <c r="AZ295" s="110"/>
      <c r="BA295" s="110"/>
      <c r="BB295" s="110"/>
      <c r="BC295" s="110"/>
    </row>
    <row r="296" spans="38:55" x14ac:dyDescent="0.3">
      <c r="AL296" s="110">
        <f t="shared" si="6"/>
        <v>291</v>
      </c>
      <c r="AM296" s="110" t="s">
        <v>120</v>
      </c>
      <c r="AN296" s="110" t="s">
        <v>2406</v>
      </c>
      <c r="AO296" s="110" t="s">
        <v>977</v>
      </c>
      <c r="AP296" s="110" t="s">
        <v>1819</v>
      </c>
      <c r="AQ296" s="110" t="s">
        <v>3105</v>
      </c>
      <c r="AR296" s="110"/>
      <c r="AS296" s="110" t="s">
        <v>1211</v>
      </c>
      <c r="AT296" s="110" t="s">
        <v>2864</v>
      </c>
      <c r="AU296" s="110" t="s">
        <v>512</v>
      </c>
      <c r="AV296" s="110"/>
      <c r="AW296" s="110"/>
      <c r="AX296" s="110"/>
      <c r="AY296" s="110"/>
      <c r="AZ296" s="110"/>
      <c r="BA296" s="110"/>
      <c r="BB296" s="110"/>
      <c r="BC296" s="110"/>
    </row>
    <row r="297" spans="38:55" x14ac:dyDescent="0.3">
      <c r="AL297" s="110">
        <f t="shared" si="6"/>
        <v>292</v>
      </c>
      <c r="AM297" s="110" t="s">
        <v>1043</v>
      </c>
      <c r="AN297" s="110" t="s">
        <v>2232</v>
      </c>
      <c r="AO297" s="110" t="s">
        <v>1037</v>
      </c>
      <c r="AP297" s="110" t="s">
        <v>1815</v>
      </c>
      <c r="AQ297" s="105" t="s">
        <v>3107</v>
      </c>
      <c r="AR297" s="110"/>
      <c r="AS297" s="110" t="s">
        <v>120</v>
      </c>
      <c r="AT297" s="110" t="s">
        <v>2636</v>
      </c>
      <c r="AU297" s="110" t="s">
        <v>977</v>
      </c>
      <c r="AV297" s="110"/>
      <c r="AW297" s="110"/>
      <c r="AX297" s="110"/>
      <c r="AY297" s="110"/>
      <c r="AZ297" s="110"/>
      <c r="BA297" s="110"/>
      <c r="BB297" s="110"/>
      <c r="BC297" s="110"/>
    </row>
    <row r="298" spans="38:55" x14ac:dyDescent="0.3">
      <c r="AL298" s="110">
        <f t="shared" si="6"/>
        <v>293</v>
      </c>
      <c r="AM298" s="110" t="s">
        <v>30</v>
      </c>
      <c r="AN298" s="110" t="s">
        <v>2397</v>
      </c>
      <c r="AO298" s="110" t="s">
        <v>921</v>
      </c>
      <c r="AP298" s="110" t="s">
        <v>1815</v>
      </c>
      <c r="AQ298" s="110" t="s">
        <v>3105</v>
      </c>
      <c r="AR298" s="110"/>
      <c r="AS298" s="110" t="s">
        <v>1043</v>
      </c>
      <c r="AT298" s="110" t="s">
        <v>2637</v>
      </c>
      <c r="AU298" s="110" t="s">
        <v>1037</v>
      </c>
      <c r="AV298" s="110"/>
      <c r="AW298" s="110"/>
      <c r="AX298" s="110"/>
      <c r="AY298" s="110"/>
      <c r="AZ298" s="110"/>
      <c r="BA298" s="110"/>
      <c r="BB298" s="110"/>
      <c r="BC298" s="110"/>
    </row>
    <row r="299" spans="38:55" x14ac:dyDescent="0.3">
      <c r="AL299" s="110">
        <f t="shared" si="6"/>
        <v>294</v>
      </c>
      <c r="AM299" s="110" t="s">
        <v>530</v>
      </c>
      <c r="AN299" s="110" t="s">
        <v>2378</v>
      </c>
      <c r="AO299" s="110" t="s">
        <v>1107</v>
      </c>
      <c r="AP299" s="110" t="s">
        <v>1817</v>
      </c>
      <c r="AQ299" s="110" t="s">
        <v>3106</v>
      </c>
      <c r="AR299" s="110"/>
      <c r="AS299" s="110" t="s">
        <v>30</v>
      </c>
      <c r="AT299" s="110" t="s">
        <v>721</v>
      </c>
      <c r="AU299" s="110" t="s">
        <v>921</v>
      </c>
      <c r="AV299" s="110"/>
      <c r="AW299" s="110"/>
      <c r="AX299" s="110"/>
      <c r="AY299" s="110"/>
      <c r="AZ299" s="110"/>
      <c r="BA299" s="110"/>
      <c r="BB299" s="110"/>
      <c r="BC299" s="110"/>
    </row>
    <row r="300" spans="38:55" x14ac:dyDescent="0.3">
      <c r="AL300" s="110">
        <f t="shared" si="6"/>
        <v>295</v>
      </c>
      <c r="AM300" s="110" t="s">
        <v>532</v>
      </c>
      <c r="AN300" s="110" t="s">
        <v>2422</v>
      </c>
      <c r="AO300" s="110" t="s">
        <v>1107</v>
      </c>
      <c r="AP300" s="110" t="s">
        <v>1815</v>
      </c>
      <c r="AQ300" s="110" t="s">
        <v>3106</v>
      </c>
      <c r="AR300" s="110"/>
      <c r="AS300" s="110" t="s">
        <v>530</v>
      </c>
      <c r="AT300" s="110" t="s">
        <v>2638</v>
      </c>
      <c r="AU300" s="110" t="s">
        <v>1107</v>
      </c>
      <c r="AV300" s="110"/>
      <c r="AW300" s="110"/>
      <c r="AX300" s="110"/>
      <c r="AY300" s="110"/>
      <c r="AZ300" s="110"/>
      <c r="BA300" s="110"/>
      <c r="BB300" s="110"/>
      <c r="BC300" s="110"/>
    </row>
    <row r="301" spans="38:55" x14ac:dyDescent="0.3">
      <c r="AL301" s="110">
        <f t="shared" si="6"/>
        <v>296</v>
      </c>
      <c r="AM301" s="110" t="s">
        <v>1033</v>
      </c>
      <c r="AN301" s="110" t="s">
        <v>2246</v>
      </c>
      <c r="AO301" s="110" t="s">
        <v>1027</v>
      </c>
      <c r="AP301" s="110" t="s">
        <v>1818</v>
      </c>
      <c r="AQ301" s="110" t="s">
        <v>3105</v>
      </c>
      <c r="AR301" s="110"/>
      <c r="AS301" s="110" t="s">
        <v>532</v>
      </c>
      <c r="AT301" s="110" t="s">
        <v>2865</v>
      </c>
      <c r="AU301" s="110" t="s">
        <v>1107</v>
      </c>
      <c r="AV301" s="110"/>
      <c r="AW301" s="110"/>
      <c r="AX301" s="110"/>
      <c r="AY301" s="110"/>
      <c r="AZ301" s="110"/>
      <c r="BA301" s="110"/>
      <c r="BB301" s="110"/>
      <c r="BC301" s="110"/>
    </row>
    <row r="302" spans="38:55" x14ac:dyDescent="0.3">
      <c r="AL302" s="110">
        <f t="shared" si="6"/>
        <v>297</v>
      </c>
      <c r="AM302" s="110" t="s">
        <v>951</v>
      </c>
      <c r="AN302" s="110" t="s">
        <v>1997</v>
      </c>
      <c r="AO302" s="110" t="s">
        <v>936</v>
      </c>
      <c r="AP302" s="110" t="s">
        <v>1815</v>
      </c>
      <c r="AQ302" s="105" t="s">
        <v>3107</v>
      </c>
      <c r="AR302" s="110"/>
      <c r="AS302" s="110" t="s">
        <v>1033</v>
      </c>
      <c r="AT302" s="110" t="s">
        <v>2639</v>
      </c>
      <c r="AU302" s="110" t="s">
        <v>1027</v>
      </c>
      <c r="AV302" s="110"/>
      <c r="AW302" s="110"/>
      <c r="AX302" s="110"/>
      <c r="AY302" s="110"/>
      <c r="AZ302" s="110"/>
      <c r="BA302" s="110"/>
      <c r="BB302" s="110"/>
      <c r="BC302" s="110"/>
    </row>
    <row r="303" spans="38:55" x14ac:dyDescent="0.3">
      <c r="AL303" s="110">
        <f t="shared" si="6"/>
        <v>298</v>
      </c>
      <c r="AM303" s="110" t="s">
        <v>982</v>
      </c>
      <c r="AN303" s="110" t="s">
        <v>1971</v>
      </c>
      <c r="AO303" s="110" t="s">
        <v>977</v>
      </c>
      <c r="AP303" s="110" t="s">
        <v>1815</v>
      </c>
      <c r="AQ303" s="110" t="s">
        <v>3105</v>
      </c>
      <c r="AR303" s="110"/>
      <c r="AS303" s="110" t="s">
        <v>951</v>
      </c>
      <c r="AT303" s="110" t="s">
        <v>2866</v>
      </c>
      <c r="AU303" s="110" t="s">
        <v>936</v>
      </c>
      <c r="AV303" s="110"/>
      <c r="AW303" s="110"/>
      <c r="AX303" s="110"/>
      <c r="AY303" s="110"/>
      <c r="AZ303" s="110"/>
      <c r="BA303" s="110"/>
      <c r="BB303" s="110"/>
      <c r="BC303" s="110"/>
    </row>
    <row r="304" spans="38:55" x14ac:dyDescent="0.3">
      <c r="AL304" s="110">
        <f t="shared" si="6"/>
        <v>299</v>
      </c>
      <c r="AM304" s="110" t="s">
        <v>121</v>
      </c>
      <c r="AN304" s="110" t="s">
        <v>2283</v>
      </c>
      <c r="AO304" s="110" t="s">
        <v>977</v>
      </c>
      <c r="AP304" s="110" t="s">
        <v>1817</v>
      </c>
      <c r="AQ304" s="110" t="s">
        <v>3105</v>
      </c>
      <c r="AR304" s="110"/>
      <c r="AS304" s="110" t="s">
        <v>982</v>
      </c>
      <c r="AT304" s="110" t="s">
        <v>2867</v>
      </c>
      <c r="AU304" s="110" t="s">
        <v>977</v>
      </c>
      <c r="AV304" s="110"/>
      <c r="AW304" s="110"/>
      <c r="AX304" s="110"/>
      <c r="AY304" s="110"/>
      <c r="AZ304" s="110"/>
      <c r="BA304" s="110"/>
      <c r="BB304" s="110"/>
      <c r="BC304" s="110"/>
    </row>
    <row r="305" spans="38:55" x14ac:dyDescent="0.3">
      <c r="AL305" s="110">
        <f t="shared" si="6"/>
        <v>300</v>
      </c>
      <c r="AM305" s="110" t="s">
        <v>1145</v>
      </c>
      <c r="AN305" s="110" t="s">
        <v>2289</v>
      </c>
      <c r="AO305" s="110" t="s">
        <v>1136</v>
      </c>
      <c r="AP305" s="110" t="s">
        <v>1820</v>
      </c>
      <c r="AQ305" s="105" t="s">
        <v>3107</v>
      </c>
      <c r="AR305" s="110"/>
      <c r="AS305" s="110" t="s">
        <v>121</v>
      </c>
      <c r="AT305" s="110" t="s">
        <v>2640</v>
      </c>
      <c r="AU305" s="110" t="s">
        <v>977</v>
      </c>
      <c r="AV305" s="110"/>
      <c r="AW305" s="110"/>
      <c r="AX305" s="110"/>
      <c r="AY305" s="110"/>
      <c r="AZ305" s="110"/>
      <c r="BA305" s="110"/>
      <c r="BB305" s="110"/>
      <c r="BC305" s="110"/>
    </row>
    <row r="306" spans="38:55" x14ac:dyDescent="0.3">
      <c r="AL306" s="110">
        <f t="shared" si="6"/>
        <v>301</v>
      </c>
      <c r="AM306" s="110" t="s">
        <v>1146</v>
      </c>
      <c r="AN306" s="110" t="s">
        <v>2221</v>
      </c>
      <c r="AO306" s="110" t="s">
        <v>1136</v>
      </c>
      <c r="AP306" s="110" t="s">
        <v>1818</v>
      </c>
      <c r="AQ306" s="105" t="s">
        <v>3107</v>
      </c>
      <c r="AR306" s="110"/>
      <c r="AS306" s="110" t="s">
        <v>1145</v>
      </c>
      <c r="AT306" s="110" t="s">
        <v>2868</v>
      </c>
      <c r="AU306" s="110" t="s">
        <v>1136</v>
      </c>
      <c r="AV306" s="110"/>
      <c r="AW306" s="110"/>
      <c r="AX306" s="110"/>
      <c r="AY306" s="110"/>
      <c r="AZ306" s="110"/>
      <c r="BA306" s="110"/>
      <c r="BB306" s="110"/>
      <c r="BC306" s="110"/>
    </row>
    <row r="307" spans="38:55" x14ac:dyDescent="0.3">
      <c r="AL307" s="110">
        <f t="shared" si="6"/>
        <v>302</v>
      </c>
      <c r="AM307" s="110" t="s">
        <v>173</v>
      </c>
      <c r="AN307" s="110" t="s">
        <v>2037</v>
      </c>
      <c r="AO307" s="110" t="s">
        <v>997</v>
      </c>
      <c r="AP307" s="110" t="s">
        <v>1819</v>
      </c>
      <c r="AQ307" s="110" t="s">
        <v>3105</v>
      </c>
      <c r="AR307" s="110"/>
      <c r="AS307" s="110" t="s">
        <v>1146</v>
      </c>
      <c r="AT307" s="110" t="s">
        <v>2641</v>
      </c>
      <c r="AU307" s="110" t="s">
        <v>1136</v>
      </c>
      <c r="AV307" s="110"/>
      <c r="AW307" s="110"/>
      <c r="AX307" s="110"/>
      <c r="AY307" s="110"/>
      <c r="AZ307" s="110"/>
      <c r="BA307" s="110"/>
      <c r="BB307" s="110"/>
      <c r="BC307" s="110"/>
    </row>
    <row r="308" spans="38:55" x14ac:dyDescent="0.3">
      <c r="AL308" s="110">
        <f t="shared" si="6"/>
        <v>303</v>
      </c>
      <c r="AM308" s="110" t="s">
        <v>424</v>
      </c>
      <c r="AN308" s="110" t="s">
        <v>2053</v>
      </c>
      <c r="AO308" s="110" t="s">
        <v>1100</v>
      </c>
      <c r="AP308" s="110" t="s">
        <v>1815</v>
      </c>
      <c r="AQ308" s="110" t="s">
        <v>3106</v>
      </c>
      <c r="AR308" s="110"/>
      <c r="AS308" s="110" t="s">
        <v>173</v>
      </c>
      <c r="AT308" s="110" t="s">
        <v>2869</v>
      </c>
      <c r="AU308" s="110" t="s">
        <v>997</v>
      </c>
      <c r="AV308" s="110"/>
      <c r="AW308" s="110"/>
      <c r="AX308" s="110"/>
      <c r="AY308" s="110"/>
      <c r="AZ308" s="110"/>
      <c r="BA308" s="110"/>
      <c r="BB308" s="110"/>
      <c r="BC308" s="110"/>
    </row>
    <row r="309" spans="38:55" x14ac:dyDescent="0.3">
      <c r="AL309" s="110">
        <f t="shared" si="6"/>
        <v>304</v>
      </c>
      <c r="AM309" s="110" t="s">
        <v>202</v>
      </c>
      <c r="AN309" s="110" t="s">
        <v>1928</v>
      </c>
      <c r="AO309" s="110" t="s">
        <v>1013</v>
      </c>
      <c r="AP309" s="110" t="s">
        <v>1818</v>
      </c>
      <c r="AQ309" s="110" t="s">
        <v>3105</v>
      </c>
      <c r="AR309" s="110"/>
      <c r="AS309" s="110" t="s">
        <v>424</v>
      </c>
      <c r="AT309" s="110" t="s">
        <v>2870</v>
      </c>
      <c r="AU309" s="110" t="s">
        <v>1100</v>
      </c>
      <c r="AV309" s="110"/>
      <c r="AW309" s="110"/>
      <c r="AX309" s="110"/>
      <c r="AY309" s="110"/>
      <c r="AZ309" s="110"/>
      <c r="BA309" s="110"/>
      <c r="BB309" s="110"/>
      <c r="BC309" s="110"/>
    </row>
    <row r="310" spans="38:55" x14ac:dyDescent="0.3">
      <c r="AL310" s="110">
        <f t="shared" si="6"/>
        <v>305</v>
      </c>
      <c r="AM310" s="110" t="s">
        <v>425</v>
      </c>
      <c r="AN310" s="110" t="s">
        <v>2370</v>
      </c>
      <c r="AO310" s="110" t="s">
        <v>1100</v>
      </c>
      <c r="AP310" s="110" t="s">
        <v>1815</v>
      </c>
      <c r="AQ310" s="110" t="s">
        <v>3106</v>
      </c>
      <c r="AR310" s="110"/>
      <c r="AS310" s="110" t="s">
        <v>202</v>
      </c>
      <c r="AT310" s="110" t="s">
        <v>2642</v>
      </c>
      <c r="AU310" s="110" t="s">
        <v>1013</v>
      </c>
      <c r="AV310" s="110"/>
      <c r="AW310" s="110"/>
      <c r="AX310" s="110"/>
      <c r="AY310" s="110"/>
      <c r="AZ310" s="110"/>
      <c r="BA310" s="110"/>
      <c r="BB310" s="110"/>
      <c r="BC310" s="110"/>
    </row>
    <row r="311" spans="38:55" x14ac:dyDescent="0.3">
      <c r="AL311" s="110">
        <f t="shared" si="6"/>
        <v>306</v>
      </c>
      <c r="AM311" s="110" t="s">
        <v>536</v>
      </c>
      <c r="AN311" s="110" t="s">
        <v>2028</v>
      </c>
      <c r="AO311" s="110" t="s">
        <v>1107</v>
      </c>
      <c r="AP311" s="110" t="s">
        <v>1815</v>
      </c>
      <c r="AQ311" s="110" t="s">
        <v>3106</v>
      </c>
      <c r="AR311" s="110"/>
      <c r="AS311" s="110" t="s">
        <v>425</v>
      </c>
      <c r="AT311" s="110" t="s">
        <v>1100</v>
      </c>
      <c r="AU311" s="110" t="s">
        <v>1100</v>
      </c>
      <c r="AV311" s="110"/>
      <c r="AW311" s="110"/>
      <c r="AX311" s="110"/>
      <c r="AY311" s="110"/>
      <c r="AZ311" s="110"/>
      <c r="BA311" s="110"/>
      <c r="BB311" s="110"/>
      <c r="BC311" s="110"/>
    </row>
    <row r="312" spans="38:55" x14ac:dyDescent="0.3">
      <c r="AL312" s="110">
        <f t="shared" si="6"/>
        <v>307</v>
      </c>
      <c r="AM312" s="110" t="s">
        <v>75</v>
      </c>
      <c r="AN312" s="110" t="s">
        <v>2058</v>
      </c>
      <c r="AO312" s="110" t="s">
        <v>936</v>
      </c>
      <c r="AP312" s="110" t="s">
        <v>1815</v>
      </c>
      <c r="AQ312" s="105" t="s">
        <v>3107</v>
      </c>
      <c r="AR312" s="110"/>
      <c r="AS312" s="110" t="s">
        <v>536</v>
      </c>
      <c r="AT312" s="110" t="s">
        <v>2643</v>
      </c>
      <c r="AU312" s="110" t="s">
        <v>1107</v>
      </c>
      <c r="AV312" s="110"/>
      <c r="AW312" s="110"/>
      <c r="AX312" s="110"/>
      <c r="AY312" s="110"/>
      <c r="AZ312" s="110"/>
      <c r="BA312" s="110"/>
      <c r="BB312" s="110"/>
      <c r="BC312" s="110"/>
    </row>
    <row r="313" spans="38:55" x14ac:dyDescent="0.3">
      <c r="AL313" s="110">
        <f t="shared" si="6"/>
        <v>308</v>
      </c>
      <c r="AM313" s="110" t="s">
        <v>1088</v>
      </c>
      <c r="AN313" s="110" t="s">
        <v>2080</v>
      </c>
      <c r="AO313" s="110" t="s">
        <v>1071</v>
      </c>
      <c r="AP313" s="110" t="s">
        <v>1820</v>
      </c>
      <c r="AQ313" s="110" t="s">
        <v>3106</v>
      </c>
      <c r="AR313" s="110"/>
      <c r="AS313" s="110" t="s">
        <v>75</v>
      </c>
      <c r="AT313" s="110" t="s">
        <v>2871</v>
      </c>
      <c r="AU313" s="110" t="s">
        <v>936</v>
      </c>
      <c r="AV313" s="110"/>
      <c r="AW313" s="110"/>
      <c r="AX313" s="110"/>
      <c r="AY313" s="110"/>
      <c r="AZ313" s="110"/>
      <c r="BA313" s="110"/>
      <c r="BB313" s="110"/>
      <c r="BC313" s="110"/>
    </row>
    <row r="314" spans="38:55" x14ac:dyDescent="0.3">
      <c r="AL314" s="110">
        <f t="shared" si="6"/>
        <v>309</v>
      </c>
      <c r="AM314" s="110" t="s">
        <v>1044</v>
      </c>
      <c r="AN314" s="110" t="s">
        <v>2414</v>
      </c>
      <c r="AO314" s="110" t="s">
        <v>1037</v>
      </c>
      <c r="AP314" s="110" t="s">
        <v>1815</v>
      </c>
      <c r="AQ314" s="105" t="s">
        <v>3107</v>
      </c>
      <c r="AR314" s="110"/>
      <c r="AS314" s="110" t="s">
        <v>1088</v>
      </c>
      <c r="AT314" s="110" t="s">
        <v>2872</v>
      </c>
      <c r="AU314" s="110" t="s">
        <v>1071</v>
      </c>
      <c r="AV314" s="110"/>
      <c r="AW314" s="110"/>
      <c r="AX314" s="110"/>
      <c r="AY314" s="110"/>
      <c r="AZ314" s="110"/>
      <c r="BA314" s="110"/>
      <c r="BB314" s="110"/>
      <c r="BC314" s="110"/>
    </row>
    <row r="315" spans="38:55" x14ac:dyDescent="0.3">
      <c r="AL315" s="110">
        <f t="shared" si="6"/>
        <v>310</v>
      </c>
      <c r="AM315" s="110" t="s">
        <v>1212</v>
      </c>
      <c r="AN315" s="110" t="s">
        <v>2376</v>
      </c>
      <c r="AO315" s="110" t="s">
        <v>512</v>
      </c>
      <c r="AP315" s="110" t="s">
        <v>1815</v>
      </c>
      <c r="AQ315" s="110" t="s">
        <v>3106</v>
      </c>
      <c r="AR315" s="110"/>
      <c r="AS315" s="110" t="s">
        <v>1044</v>
      </c>
      <c r="AT315" s="110" t="s">
        <v>2644</v>
      </c>
      <c r="AU315" s="110" t="s">
        <v>1037</v>
      </c>
      <c r="AV315" s="110"/>
      <c r="AW315" s="110"/>
      <c r="AX315" s="110"/>
      <c r="AY315" s="110"/>
      <c r="AZ315" s="110"/>
      <c r="BA315" s="110"/>
      <c r="BB315" s="110"/>
      <c r="BC315" s="110"/>
    </row>
    <row r="316" spans="38:55" x14ac:dyDescent="0.3">
      <c r="AL316" s="110">
        <f t="shared" si="6"/>
        <v>311</v>
      </c>
      <c r="AM316" s="110" t="s">
        <v>1121</v>
      </c>
      <c r="AN316" s="110" t="s">
        <v>2344</v>
      </c>
      <c r="AO316" s="110" t="s">
        <v>1107</v>
      </c>
      <c r="AP316" s="110" t="s">
        <v>1818</v>
      </c>
      <c r="AQ316" s="110" t="s">
        <v>3106</v>
      </c>
      <c r="AR316" s="110"/>
      <c r="AS316" s="110" t="s">
        <v>1212</v>
      </c>
      <c r="AT316" s="110" t="s">
        <v>2873</v>
      </c>
      <c r="AU316" s="110" t="s">
        <v>512</v>
      </c>
      <c r="AV316" s="110"/>
      <c r="AW316" s="110"/>
      <c r="AX316" s="110"/>
      <c r="AY316" s="110"/>
      <c r="AZ316" s="110"/>
      <c r="BA316" s="110"/>
      <c r="BB316" s="110"/>
      <c r="BC316" s="110"/>
    </row>
    <row r="317" spans="38:55" x14ac:dyDescent="0.3">
      <c r="AL317" s="110">
        <f t="shared" si="6"/>
        <v>312</v>
      </c>
      <c r="AM317" s="110" t="s">
        <v>427</v>
      </c>
      <c r="AN317" s="110" t="s">
        <v>2009</v>
      </c>
      <c r="AO317" s="110" t="s">
        <v>1100</v>
      </c>
      <c r="AP317" s="110" t="s">
        <v>1815</v>
      </c>
      <c r="AQ317" s="110" t="s">
        <v>3106</v>
      </c>
      <c r="AR317" s="110"/>
      <c r="AS317" s="110" t="s">
        <v>1121</v>
      </c>
      <c r="AT317" s="110" t="s">
        <v>2645</v>
      </c>
      <c r="AU317" s="110" t="s">
        <v>1107</v>
      </c>
      <c r="AV317" s="110"/>
      <c r="AW317" s="110"/>
      <c r="AX317" s="110"/>
      <c r="AY317" s="110"/>
      <c r="AZ317" s="110"/>
      <c r="BA317" s="110"/>
      <c r="BB317" s="110"/>
      <c r="BC317" s="110"/>
    </row>
    <row r="318" spans="38:55" x14ac:dyDescent="0.3">
      <c r="AL318" s="110">
        <f t="shared" si="6"/>
        <v>313</v>
      </c>
      <c r="AM318" s="110" t="s">
        <v>211</v>
      </c>
      <c r="AN318" s="110" t="s">
        <v>2137</v>
      </c>
      <c r="AO318" s="110" t="s">
        <v>1027</v>
      </c>
      <c r="AP318" s="110" t="s">
        <v>1818</v>
      </c>
      <c r="AQ318" s="110" t="s">
        <v>3105</v>
      </c>
      <c r="AR318" s="110"/>
      <c r="AS318" s="110" t="s">
        <v>427</v>
      </c>
      <c r="AT318" s="110" t="s">
        <v>2874</v>
      </c>
      <c r="AU318" s="110" t="s">
        <v>1100</v>
      </c>
      <c r="AV318" s="110"/>
      <c r="AW318" s="110"/>
      <c r="AX318" s="110"/>
      <c r="AY318" s="110"/>
      <c r="AZ318" s="110"/>
      <c r="BA318" s="110"/>
      <c r="BB318" s="110"/>
      <c r="BC318" s="110"/>
    </row>
    <row r="319" spans="38:55" x14ac:dyDescent="0.3">
      <c r="AL319" s="110">
        <f t="shared" si="6"/>
        <v>314</v>
      </c>
      <c r="AM319" s="110" t="s">
        <v>1147</v>
      </c>
      <c r="AN319" s="110" t="s">
        <v>1949</v>
      </c>
      <c r="AO319" s="110" t="s">
        <v>1136</v>
      </c>
      <c r="AP319" s="110" t="s">
        <v>1815</v>
      </c>
      <c r="AQ319" s="105" t="s">
        <v>3107</v>
      </c>
      <c r="AR319" s="110"/>
      <c r="AS319" s="110" t="s">
        <v>211</v>
      </c>
      <c r="AT319" s="110" t="s">
        <v>2484</v>
      </c>
      <c r="AU319" s="110" t="s">
        <v>1027</v>
      </c>
      <c r="AV319" s="110"/>
      <c r="AW319" s="110"/>
      <c r="AX319" s="110"/>
      <c r="AY319" s="110"/>
      <c r="AZ319" s="110"/>
      <c r="BA319" s="110"/>
      <c r="BB319" s="110"/>
      <c r="BC319" s="110"/>
    </row>
    <row r="320" spans="38:55" x14ac:dyDescent="0.3">
      <c r="AL320" s="110">
        <f t="shared" si="6"/>
        <v>315</v>
      </c>
      <c r="AM320" s="110" t="s">
        <v>1122</v>
      </c>
      <c r="AN320" s="110" t="s">
        <v>1903</v>
      </c>
      <c r="AO320" s="110" t="s">
        <v>1107</v>
      </c>
      <c r="AP320" s="110" t="s">
        <v>1819</v>
      </c>
      <c r="AQ320" s="110" t="s">
        <v>3106</v>
      </c>
      <c r="AR320" s="110"/>
      <c r="AS320" s="110" t="s">
        <v>1147</v>
      </c>
      <c r="AT320" s="110" t="s">
        <v>2646</v>
      </c>
      <c r="AU320" s="110" t="s">
        <v>1136</v>
      </c>
      <c r="AV320" s="110"/>
      <c r="AW320" s="110"/>
      <c r="AX320" s="110"/>
      <c r="AY320" s="110"/>
      <c r="AZ320" s="110"/>
      <c r="BA320" s="110"/>
      <c r="BB320" s="110"/>
      <c r="BC320" s="110"/>
    </row>
    <row r="321" spans="38:55" x14ac:dyDescent="0.3">
      <c r="AL321" s="110">
        <f t="shared" si="6"/>
        <v>316</v>
      </c>
      <c r="AM321" s="110" t="s">
        <v>276</v>
      </c>
      <c r="AN321" s="110" t="s">
        <v>1926</v>
      </c>
      <c r="AO321" s="110" t="s">
        <v>1051</v>
      </c>
      <c r="AP321" s="110" t="s">
        <v>1817</v>
      </c>
      <c r="AQ321" s="110" t="s">
        <v>3105</v>
      </c>
      <c r="AR321" s="110"/>
      <c r="AS321" s="110" t="s">
        <v>1122</v>
      </c>
      <c r="AT321" s="110" t="s">
        <v>2875</v>
      </c>
      <c r="AU321" s="110" t="s">
        <v>1107</v>
      </c>
      <c r="AV321" s="110"/>
      <c r="AW321" s="110"/>
      <c r="AX321" s="110"/>
      <c r="AY321" s="110"/>
      <c r="AZ321" s="110"/>
      <c r="BA321" s="110"/>
      <c r="BB321" s="110"/>
      <c r="BC321" s="110"/>
    </row>
    <row r="322" spans="38:55" x14ac:dyDescent="0.3">
      <c r="AL322" s="110">
        <f t="shared" si="6"/>
        <v>317</v>
      </c>
      <c r="AM322" s="110" t="s">
        <v>1103</v>
      </c>
      <c r="AN322" s="110" t="s">
        <v>2369</v>
      </c>
      <c r="AO322" s="110" t="s">
        <v>1100</v>
      </c>
      <c r="AP322" s="110" t="s">
        <v>1817</v>
      </c>
      <c r="AQ322" s="110" t="s">
        <v>3106</v>
      </c>
      <c r="AR322" s="110"/>
      <c r="AS322" s="110" t="s">
        <v>276</v>
      </c>
      <c r="AT322" s="110" t="s">
        <v>2647</v>
      </c>
      <c r="AU322" s="110" t="s">
        <v>1051</v>
      </c>
      <c r="AV322" s="110"/>
      <c r="AW322" s="110"/>
      <c r="AX322" s="110"/>
      <c r="AY322" s="110"/>
      <c r="AZ322" s="110"/>
      <c r="BA322" s="110"/>
      <c r="BB322" s="110"/>
      <c r="BC322" s="110"/>
    </row>
    <row r="323" spans="38:55" x14ac:dyDescent="0.3">
      <c r="AL323" s="110">
        <f t="shared" si="6"/>
        <v>318</v>
      </c>
      <c r="AM323" s="110" t="s">
        <v>1231</v>
      </c>
      <c r="AN323" s="110" t="s">
        <v>2205</v>
      </c>
      <c r="AO323" s="110" t="s">
        <v>1219</v>
      </c>
      <c r="AP323" s="110" t="s">
        <v>1818</v>
      </c>
      <c r="AQ323" s="105" t="s">
        <v>3107</v>
      </c>
      <c r="AR323" s="110"/>
      <c r="AS323" s="110" t="s">
        <v>1103</v>
      </c>
      <c r="AT323" s="110" t="s">
        <v>2647</v>
      </c>
      <c r="AU323" s="110" t="s">
        <v>1100</v>
      </c>
      <c r="AV323" s="110"/>
      <c r="AW323" s="110"/>
      <c r="AX323" s="110"/>
      <c r="AY323" s="110"/>
      <c r="AZ323" s="110"/>
      <c r="BA323" s="110"/>
      <c r="BB323" s="110"/>
      <c r="BC323" s="110"/>
    </row>
    <row r="324" spans="38:55" x14ac:dyDescent="0.3">
      <c r="AL324" s="110">
        <f t="shared" si="6"/>
        <v>319</v>
      </c>
      <c r="AM324" s="110" t="s">
        <v>1045</v>
      </c>
      <c r="AN324" s="110" t="s">
        <v>2072</v>
      </c>
      <c r="AO324" s="110" t="s">
        <v>1037</v>
      </c>
      <c r="AP324" s="110" t="s">
        <v>1819</v>
      </c>
      <c r="AQ324" s="105" t="s">
        <v>3107</v>
      </c>
      <c r="AR324" s="110"/>
      <c r="AS324" s="110" t="s">
        <v>1231</v>
      </c>
      <c r="AT324" s="110" t="s">
        <v>2648</v>
      </c>
      <c r="AU324" s="110" t="s">
        <v>1219</v>
      </c>
      <c r="AV324" s="110"/>
      <c r="AW324" s="110"/>
      <c r="AX324" s="110"/>
      <c r="AY324" s="110"/>
      <c r="AZ324" s="110"/>
      <c r="BA324" s="110"/>
      <c r="BB324" s="110"/>
      <c r="BC324" s="110"/>
    </row>
    <row r="325" spans="38:55" x14ac:dyDescent="0.3">
      <c r="AL325" s="110">
        <f t="shared" si="6"/>
        <v>320</v>
      </c>
      <c r="AM325" s="110" t="s">
        <v>1213</v>
      </c>
      <c r="AN325" s="110" t="s">
        <v>2301</v>
      </c>
      <c r="AO325" s="110" t="s">
        <v>512</v>
      </c>
      <c r="AP325" s="110" t="s">
        <v>1817</v>
      </c>
      <c r="AQ325" s="110" t="s">
        <v>3106</v>
      </c>
      <c r="AR325" s="110"/>
      <c r="AS325" s="110" t="s">
        <v>1045</v>
      </c>
      <c r="AT325" s="110" t="s">
        <v>2649</v>
      </c>
      <c r="AU325" s="110" t="s">
        <v>1037</v>
      </c>
      <c r="AV325" s="110"/>
      <c r="AW325" s="110"/>
      <c r="AX325" s="110"/>
      <c r="AY325" s="110"/>
      <c r="AZ325" s="110"/>
      <c r="BA325" s="110"/>
      <c r="BB325" s="110"/>
      <c r="BC325" s="110"/>
    </row>
    <row r="326" spans="38:55" x14ac:dyDescent="0.3">
      <c r="AL326" s="110">
        <f t="shared" si="6"/>
        <v>321</v>
      </c>
      <c r="AM326" s="110" t="s">
        <v>952</v>
      </c>
      <c r="AN326" s="110" t="s">
        <v>2403</v>
      </c>
      <c r="AO326" s="110" t="s">
        <v>936</v>
      </c>
      <c r="AP326" s="110" t="s">
        <v>1815</v>
      </c>
      <c r="AQ326" s="105" t="s">
        <v>3107</v>
      </c>
      <c r="AR326" s="110"/>
      <c r="AS326" s="110" t="s">
        <v>1213</v>
      </c>
      <c r="AT326" s="110" t="s">
        <v>2650</v>
      </c>
      <c r="AU326" s="110" t="s">
        <v>512</v>
      </c>
      <c r="AV326" s="110"/>
      <c r="AW326" s="110"/>
      <c r="AX326" s="110"/>
      <c r="AY326" s="110"/>
      <c r="AZ326" s="110"/>
      <c r="BA326" s="110"/>
      <c r="BB326" s="110"/>
      <c r="BC326" s="110"/>
    </row>
    <row r="327" spans="38:55" x14ac:dyDescent="0.3">
      <c r="AL327" s="110">
        <f t="shared" si="6"/>
        <v>322</v>
      </c>
      <c r="AM327" s="110" t="s">
        <v>1148</v>
      </c>
      <c r="AN327" s="110" t="s">
        <v>2300</v>
      </c>
      <c r="AO327" s="110" t="s">
        <v>1136</v>
      </c>
      <c r="AP327" s="110" t="s">
        <v>1817</v>
      </c>
      <c r="AQ327" s="105" t="s">
        <v>3107</v>
      </c>
      <c r="AR327" s="110"/>
      <c r="AS327" s="110" t="s">
        <v>952</v>
      </c>
      <c r="AT327" s="110" t="s">
        <v>2876</v>
      </c>
      <c r="AU327" s="110" t="s">
        <v>936</v>
      </c>
      <c r="AV327" s="110"/>
      <c r="AW327" s="110"/>
      <c r="AX327" s="110"/>
      <c r="AY327" s="110"/>
      <c r="AZ327" s="110"/>
      <c r="BA327" s="110"/>
      <c r="BB327" s="110"/>
      <c r="BC327" s="110"/>
    </row>
    <row r="328" spans="38:55" x14ac:dyDescent="0.3">
      <c r="AL328" s="110">
        <f t="shared" ref="AL328:AL391" si="7">AL327+1</f>
        <v>323</v>
      </c>
      <c r="AM328" s="110" t="s">
        <v>707</v>
      </c>
      <c r="AN328" s="110" t="s">
        <v>2203</v>
      </c>
      <c r="AO328" s="110" t="s">
        <v>936</v>
      </c>
      <c r="AP328" s="110" t="s">
        <v>1815</v>
      </c>
      <c r="AQ328" s="105" t="s">
        <v>3107</v>
      </c>
      <c r="AR328" s="110"/>
      <c r="AS328" s="110" t="s">
        <v>1148</v>
      </c>
      <c r="AT328" s="110" t="s">
        <v>2651</v>
      </c>
      <c r="AU328" s="110" t="s">
        <v>1136</v>
      </c>
      <c r="AV328" s="110"/>
      <c r="AW328" s="110"/>
      <c r="AX328" s="110"/>
      <c r="AY328" s="110"/>
      <c r="AZ328" s="110"/>
      <c r="BA328" s="110"/>
      <c r="BB328" s="110"/>
      <c r="BC328" s="110"/>
    </row>
    <row r="329" spans="38:55" x14ac:dyDescent="0.3">
      <c r="AL329" s="110">
        <f t="shared" si="7"/>
        <v>324</v>
      </c>
      <c r="AM329" s="110" t="s">
        <v>983</v>
      </c>
      <c r="AN329" s="110" t="s">
        <v>2073</v>
      </c>
      <c r="AO329" s="110" t="s">
        <v>977</v>
      </c>
      <c r="AP329" s="110" t="s">
        <v>1815</v>
      </c>
      <c r="AQ329" s="110" t="s">
        <v>3105</v>
      </c>
      <c r="AR329" s="110"/>
      <c r="AS329" s="110" t="s">
        <v>707</v>
      </c>
      <c r="AT329" s="110" t="s">
        <v>2877</v>
      </c>
      <c r="AU329" s="110" t="s">
        <v>936</v>
      </c>
      <c r="AV329" s="110"/>
      <c r="AW329" s="110"/>
      <c r="AX329" s="110"/>
      <c r="AY329" s="110"/>
      <c r="AZ329" s="110"/>
      <c r="BA329" s="110"/>
      <c r="BB329" s="110"/>
      <c r="BC329" s="110"/>
    </row>
    <row r="330" spans="38:55" x14ac:dyDescent="0.3">
      <c r="AL330" s="110">
        <f t="shared" si="7"/>
        <v>325</v>
      </c>
      <c r="AM330" s="110" t="s">
        <v>1149</v>
      </c>
      <c r="AN330" s="110" t="s">
        <v>1995</v>
      </c>
      <c r="AO330" s="110" t="s">
        <v>1136</v>
      </c>
      <c r="AP330" s="110" t="s">
        <v>1815</v>
      </c>
      <c r="AQ330" s="105" t="s">
        <v>3107</v>
      </c>
      <c r="AR330" s="110"/>
      <c r="AS330" s="110" t="s">
        <v>983</v>
      </c>
      <c r="AT330" s="110" t="s">
        <v>2652</v>
      </c>
      <c r="AU330" s="110" t="s">
        <v>977</v>
      </c>
      <c r="AV330" s="110"/>
      <c r="AW330" s="110"/>
      <c r="AX330" s="110"/>
      <c r="AY330" s="110"/>
      <c r="AZ330" s="110"/>
      <c r="BA330" s="110"/>
      <c r="BB330" s="110"/>
      <c r="BC330" s="110"/>
    </row>
    <row r="331" spans="38:55" x14ac:dyDescent="0.3">
      <c r="AL331" s="110">
        <f t="shared" si="7"/>
        <v>326</v>
      </c>
      <c r="AM331" s="110" t="s">
        <v>571</v>
      </c>
      <c r="AN331" s="110" t="s">
        <v>2128</v>
      </c>
      <c r="AO331" s="110" t="s">
        <v>1136</v>
      </c>
      <c r="AP331" s="110" t="s">
        <v>1815</v>
      </c>
      <c r="AQ331" s="105" t="s">
        <v>3107</v>
      </c>
      <c r="AR331" s="110"/>
      <c r="AS331" s="110" t="s">
        <v>1149</v>
      </c>
      <c r="AT331" s="110" t="s">
        <v>2878</v>
      </c>
      <c r="AU331" s="110" t="s">
        <v>1136</v>
      </c>
      <c r="AV331" s="110"/>
      <c r="AW331" s="110"/>
      <c r="AX331" s="110"/>
      <c r="AY331" s="110"/>
      <c r="AZ331" s="110"/>
      <c r="BA331" s="110"/>
      <c r="BB331" s="110"/>
      <c r="BC331" s="110"/>
    </row>
    <row r="332" spans="38:55" x14ac:dyDescent="0.3">
      <c r="AL332" s="110">
        <f t="shared" si="7"/>
        <v>327</v>
      </c>
      <c r="AM332" s="110" t="s">
        <v>574</v>
      </c>
      <c r="AN332" s="110" t="s">
        <v>2044</v>
      </c>
      <c r="AO332" s="110" t="s">
        <v>1136</v>
      </c>
      <c r="AP332" s="110" t="s">
        <v>1819</v>
      </c>
      <c r="AQ332" s="105" t="s">
        <v>3107</v>
      </c>
      <c r="AR332" s="110"/>
      <c r="AS332" s="110" t="s">
        <v>571</v>
      </c>
      <c r="AT332" s="110" t="s">
        <v>2653</v>
      </c>
      <c r="AU332" s="110" t="s">
        <v>1136</v>
      </c>
      <c r="AV332" s="110"/>
      <c r="AW332" s="110"/>
      <c r="AX332" s="110"/>
      <c r="AY332" s="110"/>
      <c r="AZ332" s="110"/>
      <c r="BA332" s="110"/>
      <c r="BB332" s="110"/>
      <c r="BC332" s="110"/>
    </row>
    <row r="333" spans="38:55" x14ac:dyDescent="0.3">
      <c r="AL333" s="110">
        <f t="shared" si="7"/>
        <v>328</v>
      </c>
      <c r="AM333" s="110" t="s">
        <v>1151</v>
      </c>
      <c r="AN333" s="110" t="s">
        <v>2425</v>
      </c>
      <c r="AO333" s="110" t="s">
        <v>1136</v>
      </c>
      <c r="AP333" s="110" t="s">
        <v>1819</v>
      </c>
      <c r="AQ333" s="105" t="s">
        <v>3107</v>
      </c>
      <c r="AR333" s="110"/>
      <c r="AS333" s="110" t="s">
        <v>574</v>
      </c>
      <c r="AT333" s="110" t="s">
        <v>2511</v>
      </c>
      <c r="AU333" s="110" t="s">
        <v>1136</v>
      </c>
      <c r="AV333" s="110"/>
      <c r="AW333" s="110"/>
      <c r="AX333" s="110"/>
      <c r="AY333" s="110"/>
      <c r="AZ333" s="110"/>
      <c r="BA333" s="110"/>
      <c r="BB333" s="110"/>
      <c r="BC333" s="110"/>
    </row>
    <row r="334" spans="38:55" x14ac:dyDescent="0.3">
      <c r="AL334" s="110">
        <f t="shared" si="7"/>
        <v>329</v>
      </c>
      <c r="AM334" s="110" t="s">
        <v>176</v>
      </c>
      <c r="AN334" s="110" t="s">
        <v>2086</v>
      </c>
      <c r="AO334" s="110" t="s">
        <v>997</v>
      </c>
      <c r="AP334" s="110" t="s">
        <v>1815</v>
      </c>
      <c r="AQ334" s="110" t="s">
        <v>3105</v>
      </c>
      <c r="AR334" s="110"/>
      <c r="AS334" s="110" t="s">
        <v>1151</v>
      </c>
      <c r="AT334" s="110" t="s">
        <v>2879</v>
      </c>
      <c r="AU334" s="110" t="s">
        <v>1136</v>
      </c>
      <c r="AV334" s="110"/>
      <c r="AW334" s="110"/>
      <c r="AX334" s="110"/>
      <c r="AY334" s="110"/>
      <c r="AZ334" s="110"/>
      <c r="BA334" s="110"/>
      <c r="BB334" s="110"/>
      <c r="BC334" s="110"/>
    </row>
    <row r="335" spans="38:55" x14ac:dyDescent="0.3">
      <c r="AL335" s="110">
        <f t="shared" si="7"/>
        <v>330</v>
      </c>
      <c r="AM335" s="110" t="s">
        <v>122</v>
      </c>
      <c r="AN335" s="110" t="s">
        <v>2181</v>
      </c>
      <c r="AO335" s="110" t="s">
        <v>977</v>
      </c>
      <c r="AP335" s="110" t="s">
        <v>1815</v>
      </c>
      <c r="AQ335" s="110" t="s">
        <v>3105</v>
      </c>
      <c r="AR335" s="110"/>
      <c r="AS335" s="110" t="s">
        <v>176</v>
      </c>
      <c r="AT335" s="110" t="s">
        <v>2880</v>
      </c>
      <c r="AU335" s="110" t="s">
        <v>997</v>
      </c>
      <c r="AV335" s="110"/>
      <c r="AW335" s="110"/>
      <c r="AX335" s="110"/>
      <c r="AY335" s="110"/>
      <c r="AZ335" s="110"/>
      <c r="BA335" s="110"/>
      <c r="BB335" s="110"/>
      <c r="BC335" s="110"/>
    </row>
    <row r="336" spans="38:55" x14ac:dyDescent="0.3">
      <c r="AL336" s="110">
        <f t="shared" si="7"/>
        <v>331</v>
      </c>
      <c r="AM336" s="110" t="s">
        <v>128</v>
      </c>
      <c r="AN336" s="110" t="s">
        <v>2114</v>
      </c>
      <c r="AO336" s="110" t="s">
        <v>977</v>
      </c>
      <c r="AP336" s="110" t="s">
        <v>1819</v>
      </c>
      <c r="AQ336" s="110" t="s">
        <v>3105</v>
      </c>
      <c r="AR336" s="110"/>
      <c r="AS336" s="110" t="s">
        <v>122</v>
      </c>
      <c r="AT336" s="110" t="s">
        <v>2654</v>
      </c>
      <c r="AU336" s="110" t="s">
        <v>977</v>
      </c>
      <c r="AV336" s="110"/>
      <c r="AW336" s="110"/>
      <c r="AX336" s="110"/>
      <c r="AY336" s="110"/>
      <c r="AZ336" s="110"/>
      <c r="BA336" s="110"/>
      <c r="BB336" s="110"/>
      <c r="BC336" s="110"/>
    </row>
    <row r="337" spans="38:55" x14ac:dyDescent="0.3">
      <c r="AL337" s="110">
        <f t="shared" si="7"/>
        <v>332</v>
      </c>
      <c r="AM337" s="110" t="s">
        <v>579</v>
      </c>
      <c r="AN337" s="110" t="s">
        <v>2191</v>
      </c>
      <c r="AO337" s="110" t="s">
        <v>1136</v>
      </c>
      <c r="AP337" s="110" t="s">
        <v>1817</v>
      </c>
      <c r="AQ337" s="105" t="s">
        <v>3107</v>
      </c>
      <c r="AR337" s="110"/>
      <c r="AS337" s="110" t="s">
        <v>128</v>
      </c>
      <c r="AT337" s="110" t="s">
        <v>2655</v>
      </c>
      <c r="AU337" s="110" t="s">
        <v>977</v>
      </c>
      <c r="AV337" s="110"/>
      <c r="AW337" s="110"/>
      <c r="AX337" s="110"/>
      <c r="AY337" s="110"/>
      <c r="AZ337" s="110"/>
      <c r="BA337" s="110"/>
      <c r="BB337" s="110"/>
      <c r="BC337" s="110"/>
    </row>
    <row r="338" spans="38:55" x14ac:dyDescent="0.3">
      <c r="AL338" s="110">
        <f t="shared" si="7"/>
        <v>333</v>
      </c>
      <c r="AM338" s="110" t="s">
        <v>1150</v>
      </c>
      <c r="AN338" s="110" t="s">
        <v>1999</v>
      </c>
      <c r="AO338" s="110" t="s">
        <v>1136</v>
      </c>
      <c r="AP338" s="110" t="s">
        <v>1815</v>
      </c>
      <c r="AQ338" s="105" t="s">
        <v>3107</v>
      </c>
      <c r="AR338" s="110"/>
      <c r="AS338" s="110" t="s">
        <v>579</v>
      </c>
      <c r="AT338" s="110" t="s">
        <v>2656</v>
      </c>
      <c r="AU338" s="110" t="s">
        <v>1136</v>
      </c>
      <c r="AV338" s="110"/>
      <c r="AW338" s="110"/>
      <c r="AX338" s="110"/>
      <c r="AY338" s="110"/>
      <c r="AZ338" s="110"/>
      <c r="BA338" s="110"/>
      <c r="BB338" s="110"/>
      <c r="BC338" s="110"/>
    </row>
    <row r="339" spans="38:55" x14ac:dyDescent="0.3">
      <c r="AL339" s="110">
        <f t="shared" si="7"/>
        <v>334</v>
      </c>
      <c r="AM339" s="110" t="s">
        <v>1245</v>
      </c>
      <c r="AN339" s="110" t="s">
        <v>1953</v>
      </c>
      <c r="AO339" s="110" t="s">
        <v>1241</v>
      </c>
      <c r="AP339" s="110" t="s">
        <v>1815</v>
      </c>
      <c r="AQ339" s="105" t="s">
        <v>3107</v>
      </c>
      <c r="AR339" s="110"/>
      <c r="AS339" s="110" t="s">
        <v>1150</v>
      </c>
      <c r="AT339" s="110" t="s">
        <v>2881</v>
      </c>
      <c r="AU339" s="110" t="s">
        <v>1136</v>
      </c>
      <c r="AV339" s="110"/>
      <c r="AW339" s="110"/>
      <c r="AX339" s="110"/>
      <c r="AY339" s="110"/>
      <c r="AZ339" s="110"/>
      <c r="BA339" s="110"/>
      <c r="BB339" s="110"/>
      <c r="BC339" s="110"/>
    </row>
    <row r="340" spans="38:55" x14ac:dyDescent="0.3">
      <c r="AL340" s="110">
        <f t="shared" si="7"/>
        <v>335</v>
      </c>
      <c r="AM340" s="110" t="s">
        <v>931</v>
      </c>
      <c r="AN340" s="110" t="s">
        <v>1897</v>
      </c>
      <c r="AO340" s="110" t="s">
        <v>921</v>
      </c>
      <c r="AP340" s="110" t="s">
        <v>1818</v>
      </c>
      <c r="AQ340" s="110" t="s">
        <v>3105</v>
      </c>
      <c r="AR340" s="110"/>
      <c r="AS340" s="110" t="s">
        <v>1245</v>
      </c>
      <c r="AT340" s="110" t="s">
        <v>2882</v>
      </c>
      <c r="AU340" s="110" t="s">
        <v>1241</v>
      </c>
      <c r="AV340" s="110"/>
      <c r="AW340" s="110"/>
      <c r="AX340" s="110"/>
      <c r="AY340" s="110"/>
      <c r="AZ340" s="110"/>
      <c r="BA340" s="110"/>
      <c r="BB340" s="110"/>
      <c r="BC340" s="110"/>
    </row>
    <row r="341" spans="38:55" x14ac:dyDescent="0.3">
      <c r="AL341" s="110">
        <f t="shared" si="7"/>
        <v>336</v>
      </c>
      <c r="AM341" s="110" t="s">
        <v>1056</v>
      </c>
      <c r="AN341" s="110" t="s">
        <v>2362</v>
      </c>
      <c r="AO341" s="110" t="s">
        <v>1051</v>
      </c>
      <c r="AP341" s="110" t="s">
        <v>1815</v>
      </c>
      <c r="AQ341" s="110" t="s">
        <v>3105</v>
      </c>
      <c r="AR341" s="110"/>
      <c r="AS341" s="110" t="s">
        <v>931</v>
      </c>
      <c r="AT341" s="110" t="s">
        <v>2657</v>
      </c>
      <c r="AU341" s="110" t="s">
        <v>921</v>
      </c>
      <c r="AV341" s="110"/>
      <c r="AW341" s="110"/>
      <c r="AX341" s="110"/>
      <c r="AY341" s="110"/>
      <c r="AZ341" s="110"/>
      <c r="BA341" s="110"/>
      <c r="BB341" s="110"/>
      <c r="BC341" s="110"/>
    </row>
    <row r="342" spans="38:55" x14ac:dyDescent="0.3">
      <c r="AL342" s="110">
        <f t="shared" si="7"/>
        <v>337</v>
      </c>
      <c r="AM342" s="110" t="s">
        <v>1123</v>
      </c>
      <c r="AN342" s="110" t="s">
        <v>2005</v>
      </c>
      <c r="AO342" s="110" t="s">
        <v>1107</v>
      </c>
      <c r="AP342" s="110" t="s">
        <v>1815</v>
      </c>
      <c r="AQ342" s="110" t="s">
        <v>3106</v>
      </c>
      <c r="AR342" s="110"/>
      <c r="AS342" s="110" t="s">
        <v>1056</v>
      </c>
      <c r="AT342" s="110" t="s">
        <v>2883</v>
      </c>
      <c r="AU342" s="110" t="s">
        <v>1051</v>
      </c>
      <c r="AV342" s="110"/>
      <c r="AW342" s="110"/>
      <c r="AX342" s="110"/>
      <c r="AY342" s="110"/>
      <c r="AZ342" s="110"/>
      <c r="BA342" s="110"/>
      <c r="BB342" s="110"/>
      <c r="BC342" s="110"/>
    </row>
    <row r="343" spans="38:55" x14ac:dyDescent="0.3">
      <c r="AL343" s="110">
        <f t="shared" si="7"/>
        <v>338</v>
      </c>
      <c r="AM343" s="110" t="s">
        <v>537</v>
      </c>
      <c r="AN343" s="110" t="s">
        <v>1904</v>
      </c>
      <c r="AO343" s="110" t="s">
        <v>1107</v>
      </c>
      <c r="AP343" s="110" t="s">
        <v>1815</v>
      </c>
      <c r="AQ343" s="110" t="s">
        <v>3106</v>
      </c>
      <c r="AR343" s="110"/>
      <c r="AS343" s="110" t="s">
        <v>1123</v>
      </c>
      <c r="AT343" s="110" t="s">
        <v>2884</v>
      </c>
      <c r="AU343" s="110" t="s">
        <v>1107</v>
      </c>
      <c r="AV343" s="110"/>
      <c r="AW343" s="110"/>
      <c r="AX343" s="110"/>
      <c r="AY343" s="110"/>
      <c r="AZ343" s="110"/>
      <c r="BA343" s="110"/>
      <c r="BB343" s="110"/>
      <c r="BC343" s="110"/>
    </row>
    <row r="344" spans="38:55" x14ac:dyDescent="0.3">
      <c r="AL344" s="110">
        <f t="shared" si="7"/>
        <v>339</v>
      </c>
      <c r="AM344" s="110" t="s">
        <v>1152</v>
      </c>
      <c r="AN344" s="110" t="s">
        <v>2178</v>
      </c>
      <c r="AO344" s="110" t="s">
        <v>1136</v>
      </c>
      <c r="AP344" s="110" t="s">
        <v>1819</v>
      </c>
      <c r="AQ344" s="105" t="s">
        <v>3107</v>
      </c>
      <c r="AR344" s="110"/>
      <c r="AS344" s="110" t="s">
        <v>537</v>
      </c>
      <c r="AT344" s="110" t="s">
        <v>2658</v>
      </c>
      <c r="AU344" s="110" t="s">
        <v>1107</v>
      </c>
      <c r="AV344" s="110"/>
      <c r="AW344" s="110"/>
      <c r="AX344" s="110"/>
      <c r="AY344" s="110"/>
      <c r="AZ344" s="110"/>
      <c r="BA344" s="110"/>
      <c r="BB344" s="110"/>
      <c r="BC344" s="110"/>
    </row>
    <row r="345" spans="38:55" x14ac:dyDescent="0.3">
      <c r="AL345" s="110">
        <f t="shared" si="7"/>
        <v>340</v>
      </c>
      <c r="AM345" s="110" t="s">
        <v>428</v>
      </c>
      <c r="AN345" s="110" t="s">
        <v>2164</v>
      </c>
      <c r="AO345" s="110" t="s">
        <v>1100</v>
      </c>
      <c r="AP345" s="110" t="s">
        <v>1816</v>
      </c>
      <c r="AQ345" s="110" t="s">
        <v>3106</v>
      </c>
      <c r="AR345" s="110"/>
      <c r="AS345" s="110" t="s">
        <v>1152</v>
      </c>
      <c r="AT345" s="110" t="s">
        <v>2885</v>
      </c>
      <c r="AU345" s="110" t="s">
        <v>1136</v>
      </c>
      <c r="AV345" s="110"/>
      <c r="AW345" s="110"/>
      <c r="AX345" s="110"/>
      <c r="AY345" s="110"/>
      <c r="AZ345" s="110"/>
      <c r="BA345" s="110"/>
      <c r="BB345" s="110"/>
      <c r="BC345" s="110"/>
    </row>
    <row r="346" spans="38:55" x14ac:dyDescent="0.3">
      <c r="AL346" s="110">
        <f t="shared" si="7"/>
        <v>341</v>
      </c>
      <c r="AM346" s="110" t="s">
        <v>984</v>
      </c>
      <c r="AN346" s="110" t="s">
        <v>2122</v>
      </c>
      <c r="AO346" s="110" t="s">
        <v>977</v>
      </c>
      <c r="AP346" s="110" t="s">
        <v>1820</v>
      </c>
      <c r="AQ346" s="110" t="s">
        <v>3105</v>
      </c>
      <c r="AR346" s="110"/>
      <c r="AS346" s="110" t="s">
        <v>428</v>
      </c>
      <c r="AT346" s="110" t="s">
        <v>2502</v>
      </c>
      <c r="AU346" s="110" t="s">
        <v>1100</v>
      </c>
      <c r="AV346" s="110"/>
      <c r="AW346" s="110"/>
      <c r="AX346" s="110"/>
      <c r="AY346" s="110"/>
      <c r="AZ346" s="110"/>
      <c r="BA346" s="110"/>
      <c r="BB346" s="110"/>
      <c r="BC346" s="110"/>
    </row>
    <row r="347" spans="38:55" x14ac:dyDescent="0.3">
      <c r="AL347" s="110">
        <f t="shared" si="7"/>
        <v>342</v>
      </c>
      <c r="AM347" s="110" t="s">
        <v>953</v>
      </c>
      <c r="AN347" s="110" t="s">
        <v>1969</v>
      </c>
      <c r="AO347" s="110" t="s">
        <v>936</v>
      </c>
      <c r="AP347" s="110" t="s">
        <v>1815</v>
      </c>
      <c r="AQ347" s="105" t="s">
        <v>3107</v>
      </c>
      <c r="AR347" s="110"/>
      <c r="AS347" s="110" t="s">
        <v>984</v>
      </c>
      <c r="AT347" s="110" t="s">
        <v>2659</v>
      </c>
      <c r="AU347" s="110" t="s">
        <v>977</v>
      </c>
      <c r="AV347" s="110"/>
      <c r="AW347" s="110"/>
      <c r="AX347" s="110"/>
      <c r="AY347" s="110"/>
      <c r="AZ347" s="110"/>
      <c r="BA347" s="110"/>
      <c r="BB347" s="110"/>
      <c r="BC347" s="110"/>
    </row>
    <row r="348" spans="38:55" x14ac:dyDescent="0.3">
      <c r="AL348" s="110">
        <f t="shared" si="7"/>
        <v>343</v>
      </c>
      <c r="AM348" s="110" t="s">
        <v>1246</v>
      </c>
      <c r="AN348" s="110" t="s">
        <v>1955</v>
      </c>
      <c r="AO348" s="110" t="s">
        <v>1241</v>
      </c>
      <c r="AP348" s="110" t="s">
        <v>1815</v>
      </c>
      <c r="AQ348" s="105" t="s">
        <v>3107</v>
      </c>
      <c r="AR348" s="110"/>
      <c r="AS348" s="110" t="s">
        <v>953</v>
      </c>
      <c r="AT348" s="110" t="s">
        <v>2886</v>
      </c>
      <c r="AU348" s="110" t="s">
        <v>936</v>
      </c>
      <c r="AV348" s="110"/>
      <c r="AW348" s="110"/>
      <c r="AX348" s="110"/>
      <c r="AY348" s="110"/>
      <c r="AZ348" s="110"/>
      <c r="BA348" s="110"/>
      <c r="BB348" s="110"/>
      <c r="BC348" s="110"/>
    </row>
    <row r="349" spans="38:55" x14ac:dyDescent="0.3">
      <c r="AL349" s="110">
        <f t="shared" si="7"/>
        <v>344</v>
      </c>
      <c r="AM349" s="110" t="s">
        <v>1046</v>
      </c>
      <c r="AN349" s="110" t="s">
        <v>2254</v>
      </c>
      <c r="AO349" s="110" t="s">
        <v>1037</v>
      </c>
      <c r="AP349" s="110" t="s">
        <v>1816</v>
      </c>
      <c r="AQ349" s="105" t="s">
        <v>3107</v>
      </c>
      <c r="AR349" s="110"/>
      <c r="AS349" s="110" t="s">
        <v>1246</v>
      </c>
      <c r="AT349" s="110" t="s">
        <v>2887</v>
      </c>
      <c r="AU349" s="110" t="s">
        <v>1241</v>
      </c>
      <c r="AV349" s="110"/>
      <c r="AW349" s="110"/>
      <c r="AX349" s="110"/>
      <c r="AY349" s="110"/>
      <c r="AZ349" s="110"/>
      <c r="BA349" s="110"/>
      <c r="BB349" s="110"/>
      <c r="BC349" s="110"/>
    </row>
    <row r="350" spans="38:55" x14ac:dyDescent="0.3">
      <c r="AL350" s="110">
        <f t="shared" si="7"/>
        <v>345</v>
      </c>
      <c r="AM350" s="110" t="s">
        <v>1057</v>
      </c>
      <c r="AN350" s="110" t="s">
        <v>2363</v>
      </c>
      <c r="AO350" s="110" t="s">
        <v>1051</v>
      </c>
      <c r="AP350" s="110" t="s">
        <v>1815</v>
      </c>
      <c r="AQ350" s="110" t="s">
        <v>3105</v>
      </c>
      <c r="AR350" s="110"/>
      <c r="AS350" s="110" t="s">
        <v>1046</v>
      </c>
      <c r="AT350" s="110" t="s">
        <v>2486</v>
      </c>
      <c r="AU350" s="110" t="s">
        <v>1037</v>
      </c>
      <c r="AV350" s="110"/>
      <c r="AW350" s="110"/>
      <c r="AX350" s="110"/>
      <c r="AY350" s="110"/>
      <c r="AZ350" s="110"/>
      <c r="BA350" s="110"/>
      <c r="BB350" s="110"/>
      <c r="BC350" s="110"/>
    </row>
    <row r="351" spans="38:55" x14ac:dyDescent="0.3">
      <c r="AL351" s="110">
        <f t="shared" si="7"/>
        <v>346</v>
      </c>
      <c r="AM351" s="110" t="s">
        <v>652</v>
      </c>
      <c r="AN351" s="110" t="s">
        <v>2129</v>
      </c>
      <c r="AO351" s="110" t="s">
        <v>1219</v>
      </c>
      <c r="AP351" s="110" t="s">
        <v>1820</v>
      </c>
      <c r="AQ351" s="105" t="s">
        <v>3107</v>
      </c>
      <c r="AR351" s="110"/>
      <c r="AS351" s="110" t="s">
        <v>1057</v>
      </c>
      <c r="AT351" s="110" t="s">
        <v>2888</v>
      </c>
      <c r="AU351" s="110" t="s">
        <v>1051</v>
      </c>
      <c r="AV351" s="110"/>
      <c r="AW351" s="110"/>
      <c r="AX351" s="110"/>
      <c r="AY351" s="110"/>
      <c r="AZ351" s="110"/>
      <c r="BA351" s="110"/>
      <c r="BB351" s="110"/>
      <c r="BC351" s="110"/>
    </row>
    <row r="352" spans="38:55" x14ac:dyDescent="0.3">
      <c r="AL352" s="110">
        <f t="shared" si="7"/>
        <v>347</v>
      </c>
      <c r="AM352" s="110" t="s">
        <v>954</v>
      </c>
      <c r="AN352" s="110" t="s">
        <v>2060</v>
      </c>
      <c r="AO352" s="110" t="s">
        <v>936</v>
      </c>
      <c r="AP352" s="110" t="s">
        <v>1819</v>
      </c>
      <c r="AQ352" s="105" t="s">
        <v>3107</v>
      </c>
      <c r="AR352" s="110"/>
      <c r="AS352" s="110" t="s">
        <v>652</v>
      </c>
      <c r="AT352" s="110" t="s">
        <v>2513</v>
      </c>
      <c r="AU352" s="110" t="s">
        <v>1219</v>
      </c>
      <c r="AV352" s="110"/>
      <c r="AW352" s="110"/>
      <c r="AX352" s="110"/>
      <c r="AY352" s="110"/>
      <c r="AZ352" s="110"/>
      <c r="BA352" s="110"/>
      <c r="BB352" s="110"/>
      <c r="BC352" s="110"/>
    </row>
    <row r="353" spans="38:55" x14ac:dyDescent="0.3">
      <c r="AL353" s="110">
        <f t="shared" si="7"/>
        <v>348</v>
      </c>
      <c r="AM353" s="110" t="s">
        <v>339</v>
      </c>
      <c r="AN353" s="110" t="s">
        <v>1993</v>
      </c>
      <c r="AO353" s="110" t="s">
        <v>1065</v>
      </c>
      <c r="AP353" s="110" t="s">
        <v>1819</v>
      </c>
      <c r="AQ353" s="105" t="s">
        <v>3107</v>
      </c>
      <c r="AR353" s="110"/>
      <c r="AS353" s="110" t="s">
        <v>954</v>
      </c>
      <c r="AT353" s="110" t="s">
        <v>2889</v>
      </c>
      <c r="AU353" s="110" t="s">
        <v>936</v>
      </c>
      <c r="AV353" s="110"/>
      <c r="AW353" s="110"/>
      <c r="AX353" s="110"/>
      <c r="AY353" s="110"/>
      <c r="AZ353" s="110"/>
      <c r="BA353" s="110"/>
      <c r="BB353" s="110"/>
      <c r="BC353" s="110"/>
    </row>
    <row r="354" spans="38:55" x14ac:dyDescent="0.3">
      <c r="AL354" s="110">
        <f t="shared" si="7"/>
        <v>349</v>
      </c>
      <c r="AM354" s="110" t="s">
        <v>1104</v>
      </c>
      <c r="AN354" s="110" t="s">
        <v>2189</v>
      </c>
      <c r="AO354" s="110" t="s">
        <v>1100</v>
      </c>
      <c r="AP354" s="110" t="s">
        <v>1819</v>
      </c>
      <c r="AQ354" s="110" t="s">
        <v>3106</v>
      </c>
      <c r="AR354" s="110"/>
      <c r="AS354" s="110" t="s">
        <v>339</v>
      </c>
      <c r="AT354" s="110" t="s">
        <v>2660</v>
      </c>
      <c r="AU354" s="110" t="s">
        <v>1065</v>
      </c>
      <c r="AV354" s="110"/>
      <c r="AW354" s="110"/>
      <c r="AX354" s="110"/>
      <c r="AY354" s="110"/>
      <c r="AZ354" s="110"/>
      <c r="BA354" s="110"/>
      <c r="BB354" s="110"/>
      <c r="BC354" s="110"/>
    </row>
    <row r="355" spans="38:55" x14ac:dyDescent="0.3">
      <c r="AL355" s="110">
        <f t="shared" si="7"/>
        <v>350</v>
      </c>
      <c r="AM355" s="110" t="s">
        <v>1047</v>
      </c>
      <c r="AN355" s="110" t="s">
        <v>2183</v>
      </c>
      <c r="AO355" s="110" t="s">
        <v>1037</v>
      </c>
      <c r="AP355" s="110" t="s">
        <v>1815</v>
      </c>
      <c r="AQ355" s="105" t="s">
        <v>3107</v>
      </c>
      <c r="AR355" s="110"/>
      <c r="AS355" s="110" t="s">
        <v>1104</v>
      </c>
      <c r="AT355" s="110" t="s">
        <v>2661</v>
      </c>
      <c r="AU355" s="110" t="s">
        <v>1100</v>
      </c>
      <c r="AV355" s="110"/>
      <c r="AW355" s="110"/>
      <c r="AX355" s="110"/>
      <c r="AY355" s="110"/>
      <c r="AZ355" s="110"/>
      <c r="BA355" s="110"/>
      <c r="BB355" s="110"/>
      <c r="BC355" s="110"/>
    </row>
    <row r="356" spans="38:55" x14ac:dyDescent="0.3">
      <c r="AL356" s="110">
        <f t="shared" si="7"/>
        <v>351</v>
      </c>
      <c r="AM356" s="110" t="s">
        <v>1189</v>
      </c>
      <c r="AN356" s="110" t="s">
        <v>2341</v>
      </c>
      <c r="AO356" s="110" t="s">
        <v>1185</v>
      </c>
      <c r="AP356" s="110" t="s">
        <v>1815</v>
      </c>
      <c r="AQ356" s="105" t="s">
        <v>3107</v>
      </c>
      <c r="AR356" s="110"/>
      <c r="AS356" s="110" t="s">
        <v>1047</v>
      </c>
      <c r="AT356" s="110" t="s">
        <v>2890</v>
      </c>
      <c r="AU356" s="110" t="s">
        <v>1037</v>
      </c>
      <c r="AV356" s="110"/>
      <c r="AW356" s="110"/>
      <c r="AX356" s="110"/>
      <c r="AY356" s="110"/>
      <c r="AZ356" s="110"/>
      <c r="BA356" s="110"/>
      <c r="BB356" s="110"/>
      <c r="BC356" s="110"/>
    </row>
    <row r="357" spans="38:55" x14ac:dyDescent="0.3">
      <c r="AL357" s="110">
        <f t="shared" si="7"/>
        <v>352</v>
      </c>
      <c r="AM357" s="110" t="s">
        <v>985</v>
      </c>
      <c r="AN357" s="110" t="s">
        <v>1934</v>
      </c>
      <c r="AO357" s="110" t="s">
        <v>977</v>
      </c>
      <c r="AP357" s="110" t="s">
        <v>1818</v>
      </c>
      <c r="AQ357" s="110" t="s">
        <v>3105</v>
      </c>
      <c r="AR357" s="110"/>
      <c r="AS357" s="110" t="s">
        <v>1189</v>
      </c>
      <c r="AT357" s="110" t="s">
        <v>2891</v>
      </c>
      <c r="AU357" s="110" t="s">
        <v>1185</v>
      </c>
      <c r="AV357" s="110"/>
      <c r="AW357" s="110"/>
      <c r="AX357" s="110"/>
      <c r="AY357" s="110"/>
      <c r="AZ357" s="110"/>
      <c r="BA357" s="110"/>
      <c r="BB357" s="110"/>
      <c r="BC357" s="110"/>
    </row>
    <row r="358" spans="38:55" x14ac:dyDescent="0.3">
      <c r="AL358" s="110">
        <f t="shared" si="7"/>
        <v>353</v>
      </c>
      <c r="AM358" s="110" t="s">
        <v>1214</v>
      </c>
      <c r="AN358" s="110" t="s">
        <v>2386</v>
      </c>
      <c r="AO358" s="110" t="s">
        <v>512</v>
      </c>
      <c r="AP358" s="110" t="s">
        <v>1819</v>
      </c>
      <c r="AQ358" s="110" t="s">
        <v>3106</v>
      </c>
      <c r="AR358" s="110"/>
      <c r="AS358" s="110" t="s">
        <v>985</v>
      </c>
      <c r="AT358" s="110" t="s">
        <v>2662</v>
      </c>
      <c r="AU358" s="110" t="s">
        <v>977</v>
      </c>
      <c r="AV358" s="110"/>
      <c r="AW358" s="110"/>
      <c r="AX358" s="110"/>
      <c r="AY358" s="110"/>
      <c r="AZ358" s="110"/>
      <c r="BA358" s="110"/>
      <c r="BB358" s="110"/>
      <c r="BC358" s="110"/>
    </row>
    <row r="359" spans="38:55" x14ac:dyDescent="0.3">
      <c r="AL359" s="110">
        <f t="shared" si="7"/>
        <v>354</v>
      </c>
      <c r="AM359" s="110" t="s">
        <v>1017</v>
      </c>
      <c r="AN359" s="110" t="s">
        <v>2410</v>
      </c>
      <c r="AO359" s="110" t="s">
        <v>1013</v>
      </c>
      <c r="AP359" s="110" t="s">
        <v>1820</v>
      </c>
      <c r="AQ359" s="110" t="s">
        <v>3105</v>
      </c>
      <c r="AR359" s="110"/>
      <c r="AS359" s="110" t="s">
        <v>1214</v>
      </c>
      <c r="AT359" s="110" t="s">
        <v>2892</v>
      </c>
      <c r="AU359" s="110" t="s">
        <v>512</v>
      </c>
      <c r="AV359" s="110"/>
      <c r="AW359" s="110"/>
      <c r="AX359" s="110"/>
      <c r="AY359" s="110"/>
      <c r="AZ359" s="110"/>
      <c r="BA359" s="110"/>
      <c r="BB359" s="110"/>
      <c r="BC359" s="110"/>
    </row>
    <row r="360" spans="38:55" x14ac:dyDescent="0.3">
      <c r="AL360" s="110">
        <f t="shared" si="7"/>
        <v>355</v>
      </c>
      <c r="AM360" s="110" t="s">
        <v>932</v>
      </c>
      <c r="AN360" s="110" t="s">
        <v>2314</v>
      </c>
      <c r="AO360" s="110" t="s">
        <v>921</v>
      </c>
      <c r="AP360" s="110" t="s">
        <v>1815</v>
      </c>
      <c r="AQ360" s="110" t="s">
        <v>3105</v>
      </c>
      <c r="AR360" s="110"/>
      <c r="AS360" s="110" t="s">
        <v>1017</v>
      </c>
      <c r="AT360" s="110" t="s">
        <v>2483</v>
      </c>
      <c r="AU360" s="110" t="s">
        <v>1013</v>
      </c>
      <c r="AV360" s="110"/>
      <c r="AW360" s="110"/>
      <c r="AX360" s="110"/>
      <c r="AY360" s="110"/>
      <c r="AZ360" s="110"/>
      <c r="BA360" s="110"/>
      <c r="BB360" s="110"/>
      <c r="BC360" s="110"/>
    </row>
    <row r="361" spans="38:55" x14ac:dyDescent="0.3">
      <c r="AL361" s="110">
        <f t="shared" si="7"/>
        <v>356</v>
      </c>
      <c r="AM361" s="110" t="s">
        <v>955</v>
      </c>
      <c r="AN361" s="110" t="s">
        <v>2327</v>
      </c>
      <c r="AO361" s="110" t="s">
        <v>936</v>
      </c>
      <c r="AP361" s="110" t="s">
        <v>1815</v>
      </c>
      <c r="AQ361" s="105" t="s">
        <v>3107</v>
      </c>
      <c r="AR361" s="110"/>
      <c r="AS361" s="110" t="s">
        <v>932</v>
      </c>
      <c r="AT361" s="110" t="s">
        <v>2467</v>
      </c>
      <c r="AU361" s="110" t="s">
        <v>921</v>
      </c>
      <c r="AV361" s="110"/>
      <c r="AW361" s="110"/>
      <c r="AX361" s="110"/>
      <c r="AY361" s="110"/>
      <c r="AZ361" s="110"/>
      <c r="BA361" s="110"/>
      <c r="BB361" s="110"/>
      <c r="BC361" s="110"/>
    </row>
    <row r="362" spans="38:55" x14ac:dyDescent="0.3">
      <c r="AL362" s="110">
        <f t="shared" si="7"/>
        <v>357</v>
      </c>
      <c r="AM362" s="110" t="s">
        <v>956</v>
      </c>
      <c r="AN362" s="110" t="s">
        <v>2275</v>
      </c>
      <c r="AO362" s="110" t="s">
        <v>936</v>
      </c>
      <c r="AP362" s="110" t="s">
        <v>1817</v>
      </c>
      <c r="AQ362" s="105" t="s">
        <v>3107</v>
      </c>
      <c r="AR362" s="110"/>
      <c r="AS362" s="110" t="s">
        <v>955</v>
      </c>
      <c r="AT362" s="110" t="s">
        <v>2893</v>
      </c>
      <c r="AU362" s="110" t="s">
        <v>936</v>
      </c>
      <c r="AV362" s="110"/>
      <c r="AW362" s="110"/>
      <c r="AX362" s="110"/>
      <c r="AY362" s="110"/>
      <c r="AZ362" s="110"/>
      <c r="BA362" s="110"/>
      <c r="BB362" s="110"/>
      <c r="BC362" s="110"/>
    </row>
    <row r="363" spans="38:55" x14ac:dyDescent="0.3">
      <c r="AL363" s="110">
        <f t="shared" si="7"/>
        <v>358</v>
      </c>
      <c r="AM363" s="110" t="s">
        <v>238</v>
      </c>
      <c r="AN363" s="110" t="s">
        <v>1941</v>
      </c>
      <c r="AO363" s="110" t="s">
        <v>1037</v>
      </c>
      <c r="AP363" s="110" t="s">
        <v>1815</v>
      </c>
      <c r="AQ363" s="105" t="s">
        <v>3107</v>
      </c>
      <c r="AR363" s="110"/>
      <c r="AS363" s="110" t="s">
        <v>956</v>
      </c>
      <c r="AT363" s="110" t="s">
        <v>2894</v>
      </c>
      <c r="AU363" s="110" t="s">
        <v>936</v>
      </c>
      <c r="AV363" s="110"/>
      <c r="AW363" s="110"/>
      <c r="AX363" s="110"/>
      <c r="AY363" s="110"/>
      <c r="AZ363" s="110"/>
      <c r="BA363" s="110"/>
      <c r="BB363" s="110"/>
      <c r="BC363" s="110"/>
    </row>
    <row r="364" spans="38:55" x14ac:dyDescent="0.3">
      <c r="AL364" s="110">
        <f t="shared" si="7"/>
        <v>359</v>
      </c>
      <c r="AM364" s="110" t="s">
        <v>957</v>
      </c>
      <c r="AN364" s="110" t="s">
        <v>2226</v>
      </c>
      <c r="AO364" s="110" t="s">
        <v>936</v>
      </c>
      <c r="AP364" s="110" t="s">
        <v>1815</v>
      </c>
      <c r="AQ364" s="105" t="s">
        <v>3107</v>
      </c>
      <c r="AR364" s="110"/>
      <c r="AS364" s="110" t="s">
        <v>238</v>
      </c>
      <c r="AT364" s="110" t="s">
        <v>2663</v>
      </c>
      <c r="AU364" s="110" t="s">
        <v>1037</v>
      </c>
      <c r="AV364" s="110"/>
      <c r="AW364" s="110"/>
      <c r="AX364" s="110"/>
      <c r="AY364" s="110"/>
      <c r="AZ364" s="110"/>
      <c r="BA364" s="110"/>
      <c r="BB364" s="110"/>
      <c r="BC364" s="110"/>
    </row>
    <row r="365" spans="38:55" x14ac:dyDescent="0.3">
      <c r="AL365" s="110">
        <f t="shared" si="7"/>
        <v>360</v>
      </c>
      <c r="AM365" s="110" t="s">
        <v>1007</v>
      </c>
      <c r="AN365" s="110" t="s">
        <v>2138</v>
      </c>
      <c r="AO365" s="110" t="s">
        <v>997</v>
      </c>
      <c r="AP365" s="110" t="s">
        <v>1815</v>
      </c>
      <c r="AQ365" s="110" t="s">
        <v>3105</v>
      </c>
      <c r="AR365" s="110"/>
      <c r="AS365" s="110" t="s">
        <v>957</v>
      </c>
      <c r="AT365" s="110" t="s">
        <v>2895</v>
      </c>
      <c r="AU365" s="110" t="s">
        <v>936</v>
      </c>
      <c r="AV365" s="110"/>
      <c r="AW365" s="110"/>
      <c r="AX365" s="110"/>
      <c r="AY365" s="110"/>
      <c r="AZ365" s="110"/>
      <c r="BA365" s="110"/>
      <c r="BB365" s="110"/>
      <c r="BC365" s="110"/>
    </row>
    <row r="366" spans="38:55" x14ac:dyDescent="0.3">
      <c r="AL366" s="110">
        <f t="shared" si="7"/>
        <v>361</v>
      </c>
      <c r="AM366" s="110" t="s">
        <v>1018</v>
      </c>
      <c r="AN366" s="110" t="s">
        <v>2411</v>
      </c>
      <c r="AO366" s="110" t="s">
        <v>1013</v>
      </c>
      <c r="AP366" s="110" t="s">
        <v>1816</v>
      </c>
      <c r="AQ366" s="110" t="s">
        <v>3105</v>
      </c>
      <c r="AR366" s="110"/>
      <c r="AS366" s="110" t="s">
        <v>1007</v>
      </c>
      <c r="AT366" s="110" t="s">
        <v>2896</v>
      </c>
      <c r="AU366" s="110" t="s">
        <v>997</v>
      </c>
      <c r="AV366" s="110"/>
      <c r="AW366" s="110"/>
      <c r="AX366" s="110"/>
      <c r="AY366" s="110"/>
      <c r="AZ366" s="110"/>
      <c r="BA366" s="110"/>
      <c r="BB366" s="110"/>
      <c r="BC366" s="110"/>
    </row>
    <row r="367" spans="38:55" x14ac:dyDescent="0.3">
      <c r="AL367" s="110">
        <f t="shared" si="7"/>
        <v>362</v>
      </c>
      <c r="AM367" s="110" t="s">
        <v>1174</v>
      </c>
      <c r="AN367" s="110" t="s">
        <v>2236</v>
      </c>
      <c r="AO367" s="110" t="s">
        <v>1162</v>
      </c>
      <c r="AP367" s="110" t="s">
        <v>1815</v>
      </c>
      <c r="AQ367" s="110" t="s">
        <v>3105</v>
      </c>
      <c r="AR367" s="110"/>
      <c r="AS367" s="110" t="s">
        <v>1018</v>
      </c>
      <c r="AT367" s="110" t="s">
        <v>2463</v>
      </c>
      <c r="AU367" s="110" t="s">
        <v>1013</v>
      </c>
      <c r="AV367" s="110"/>
      <c r="AW367" s="110"/>
      <c r="AX367" s="110"/>
      <c r="AY367" s="110"/>
      <c r="AZ367" s="110"/>
      <c r="BA367" s="110"/>
      <c r="BB367" s="110"/>
      <c r="BC367" s="110"/>
    </row>
    <row r="368" spans="38:55" x14ac:dyDescent="0.3">
      <c r="AL368" s="110">
        <f t="shared" si="7"/>
        <v>363</v>
      </c>
      <c r="AM368" s="110" t="s">
        <v>547</v>
      </c>
      <c r="AN368" s="110" t="s">
        <v>2309</v>
      </c>
      <c r="AO368" s="110" t="s">
        <v>1107</v>
      </c>
      <c r="AP368" s="110" t="s">
        <v>1817</v>
      </c>
      <c r="AQ368" s="110" t="s">
        <v>3106</v>
      </c>
      <c r="AR368" s="110"/>
      <c r="AS368" s="110" t="s">
        <v>1174</v>
      </c>
      <c r="AT368" s="110" t="s">
        <v>2897</v>
      </c>
      <c r="AU368" s="110" t="s">
        <v>1162</v>
      </c>
      <c r="AV368" s="110"/>
      <c r="AW368" s="110"/>
      <c r="AX368" s="110"/>
      <c r="AY368" s="110"/>
      <c r="AZ368" s="110"/>
      <c r="BA368" s="110"/>
      <c r="BB368" s="110"/>
      <c r="BC368" s="110"/>
    </row>
    <row r="369" spans="38:55" x14ac:dyDescent="0.3">
      <c r="AL369" s="110">
        <f t="shared" si="7"/>
        <v>364</v>
      </c>
      <c r="AM369" s="110" t="s">
        <v>599</v>
      </c>
      <c r="AN369" s="110" t="s">
        <v>2134</v>
      </c>
      <c r="AO369" s="110" t="s">
        <v>1162</v>
      </c>
      <c r="AP369" s="110" t="s">
        <v>1818</v>
      </c>
      <c r="AQ369" s="110" t="s">
        <v>3105</v>
      </c>
      <c r="AR369" s="110"/>
      <c r="AS369" s="110" t="s">
        <v>547</v>
      </c>
      <c r="AT369" s="110" t="s">
        <v>2664</v>
      </c>
      <c r="AU369" s="110" t="s">
        <v>1107</v>
      </c>
      <c r="AV369" s="110"/>
      <c r="AW369" s="110"/>
      <c r="AX369" s="110"/>
      <c r="AY369" s="110"/>
      <c r="AZ369" s="110"/>
      <c r="BA369" s="110"/>
      <c r="BB369" s="110"/>
      <c r="BC369" s="110"/>
    </row>
    <row r="370" spans="38:55" x14ac:dyDescent="0.3">
      <c r="AL370" s="110">
        <f t="shared" si="7"/>
        <v>365</v>
      </c>
      <c r="AM370" s="110" t="s">
        <v>548</v>
      </c>
      <c r="AN370" s="110" t="s">
        <v>1902</v>
      </c>
      <c r="AO370" s="110" t="s">
        <v>1107</v>
      </c>
      <c r="AP370" s="110" t="s">
        <v>1817</v>
      </c>
      <c r="AQ370" s="110" t="s">
        <v>3106</v>
      </c>
      <c r="AR370" s="110"/>
      <c r="AS370" s="110" t="s">
        <v>599</v>
      </c>
      <c r="AT370" s="110" t="s">
        <v>2664</v>
      </c>
      <c r="AU370" s="110" t="s">
        <v>1162</v>
      </c>
      <c r="AV370" s="110"/>
      <c r="AW370" s="110"/>
      <c r="AX370" s="110"/>
      <c r="AY370" s="110"/>
      <c r="AZ370" s="110"/>
      <c r="BA370" s="110"/>
      <c r="BB370" s="110"/>
      <c r="BC370" s="110"/>
    </row>
    <row r="371" spans="38:55" x14ac:dyDescent="0.3">
      <c r="AL371" s="110">
        <f t="shared" si="7"/>
        <v>366</v>
      </c>
      <c r="AM371" s="110" t="s">
        <v>1232</v>
      </c>
      <c r="AN371" s="110" t="s">
        <v>2168</v>
      </c>
      <c r="AO371" s="110" t="s">
        <v>1219</v>
      </c>
      <c r="AP371" s="110" t="s">
        <v>1820</v>
      </c>
      <c r="AQ371" s="105" t="s">
        <v>3107</v>
      </c>
      <c r="AR371" s="110"/>
      <c r="AS371" s="110" t="s">
        <v>548</v>
      </c>
      <c r="AT371" s="110" t="s">
        <v>2898</v>
      </c>
      <c r="AU371" s="110" t="s">
        <v>1107</v>
      </c>
      <c r="AV371" s="110"/>
      <c r="AW371" s="110"/>
      <c r="AX371" s="110"/>
      <c r="AY371" s="110"/>
      <c r="AZ371" s="110"/>
      <c r="BA371" s="110"/>
      <c r="BB371" s="110"/>
      <c r="BC371" s="110"/>
    </row>
    <row r="372" spans="38:55" x14ac:dyDescent="0.3">
      <c r="AL372" s="110">
        <f t="shared" si="7"/>
        <v>367</v>
      </c>
      <c r="AM372" s="110" t="s">
        <v>422</v>
      </c>
      <c r="AN372" s="110" t="s">
        <v>2186</v>
      </c>
      <c r="AO372" s="110" t="s">
        <v>1100</v>
      </c>
      <c r="AP372" s="110" t="s">
        <v>1815</v>
      </c>
      <c r="AQ372" s="110" t="s">
        <v>3106</v>
      </c>
      <c r="AR372" s="110"/>
      <c r="AS372" s="110" t="s">
        <v>1232</v>
      </c>
      <c r="AT372" s="110" t="s">
        <v>2899</v>
      </c>
      <c r="AU372" s="110" t="s">
        <v>1219</v>
      </c>
      <c r="AV372" s="110"/>
      <c r="AW372" s="110"/>
      <c r="AX372" s="110"/>
      <c r="AY372" s="110"/>
      <c r="AZ372" s="110"/>
      <c r="BA372" s="110"/>
      <c r="BB372" s="110"/>
      <c r="BC372" s="110"/>
    </row>
    <row r="373" spans="38:55" x14ac:dyDescent="0.3">
      <c r="AL373" s="110">
        <f t="shared" si="7"/>
        <v>368</v>
      </c>
      <c r="AM373" s="110" t="s">
        <v>958</v>
      </c>
      <c r="AN373" s="110" t="s">
        <v>2272</v>
      </c>
      <c r="AO373" s="110" t="s">
        <v>936</v>
      </c>
      <c r="AP373" s="110" t="s">
        <v>1817</v>
      </c>
      <c r="AQ373" s="105" t="s">
        <v>3107</v>
      </c>
      <c r="AR373" s="110"/>
      <c r="AS373" s="110" t="s">
        <v>422</v>
      </c>
      <c r="AT373" s="110" t="s">
        <v>2665</v>
      </c>
      <c r="AU373" s="110" t="s">
        <v>1100</v>
      </c>
      <c r="AV373" s="110"/>
      <c r="AW373" s="110"/>
      <c r="AX373" s="110"/>
      <c r="AY373" s="110"/>
      <c r="AZ373" s="110"/>
      <c r="BA373" s="110"/>
      <c r="BB373" s="110"/>
      <c r="BC373" s="110"/>
    </row>
    <row r="374" spans="38:55" x14ac:dyDescent="0.3">
      <c r="AL374" s="110">
        <f t="shared" si="7"/>
        <v>369</v>
      </c>
      <c r="AM374" s="110" t="s">
        <v>626</v>
      </c>
      <c r="AN374" s="110" t="s">
        <v>2213</v>
      </c>
      <c r="AO374" s="110" t="s">
        <v>1198</v>
      </c>
      <c r="AP374" s="110" t="s">
        <v>1818</v>
      </c>
      <c r="AQ374" s="110" t="s">
        <v>3105</v>
      </c>
      <c r="AR374" s="110"/>
      <c r="AS374" s="110" t="s">
        <v>958</v>
      </c>
      <c r="AT374" s="110" t="s">
        <v>2900</v>
      </c>
      <c r="AU374" s="110" t="s">
        <v>936</v>
      </c>
      <c r="AV374" s="110"/>
      <c r="AW374" s="110"/>
      <c r="AX374" s="110"/>
      <c r="AY374" s="110"/>
      <c r="AZ374" s="110"/>
      <c r="BA374" s="110"/>
      <c r="BB374" s="110"/>
      <c r="BC374" s="110"/>
    </row>
    <row r="375" spans="38:55" x14ac:dyDescent="0.3">
      <c r="AL375" s="110">
        <f t="shared" si="7"/>
        <v>370</v>
      </c>
      <c r="AM375" s="110" t="s">
        <v>959</v>
      </c>
      <c r="AN375" s="110" t="s">
        <v>1956</v>
      </c>
      <c r="AO375" s="110" t="s">
        <v>936</v>
      </c>
      <c r="AP375" s="110" t="s">
        <v>1815</v>
      </c>
      <c r="AQ375" s="105" t="s">
        <v>3107</v>
      </c>
      <c r="AR375" s="110"/>
      <c r="AS375" s="110" t="s">
        <v>626</v>
      </c>
      <c r="AT375" s="110" t="s">
        <v>2666</v>
      </c>
      <c r="AU375" s="110" t="s">
        <v>1198</v>
      </c>
      <c r="AV375" s="110"/>
      <c r="AW375" s="110"/>
      <c r="AX375" s="110"/>
      <c r="AY375" s="110"/>
      <c r="AZ375" s="110"/>
      <c r="BA375" s="110"/>
      <c r="BB375" s="110"/>
      <c r="BC375" s="110"/>
    </row>
    <row r="376" spans="38:55" x14ac:dyDescent="0.3">
      <c r="AL376" s="110">
        <f t="shared" si="7"/>
        <v>371</v>
      </c>
      <c r="AM376" s="110" t="s">
        <v>1048</v>
      </c>
      <c r="AN376" s="110" t="s">
        <v>3104</v>
      </c>
      <c r="AO376" s="110" t="s">
        <v>1037</v>
      </c>
      <c r="AP376" s="110" t="s">
        <v>1819</v>
      </c>
      <c r="AQ376" s="105" t="s">
        <v>3107</v>
      </c>
      <c r="AR376" s="110"/>
      <c r="AS376" s="110" t="s">
        <v>959</v>
      </c>
      <c r="AT376" s="110" t="s">
        <v>2901</v>
      </c>
      <c r="AU376" s="110" t="s">
        <v>936</v>
      </c>
      <c r="AV376" s="110"/>
      <c r="AW376" s="110"/>
      <c r="AX376" s="110"/>
      <c r="AY376" s="110"/>
      <c r="AZ376" s="110"/>
      <c r="BA376" s="110"/>
      <c r="BB376" s="110"/>
      <c r="BC376" s="110"/>
    </row>
    <row r="377" spans="38:55" x14ac:dyDescent="0.3">
      <c r="AL377" s="110">
        <f t="shared" si="7"/>
        <v>372</v>
      </c>
      <c r="AM377" s="110" t="s">
        <v>1265</v>
      </c>
      <c r="AN377" s="110" t="s">
        <v>1892</v>
      </c>
      <c r="AO377" s="110" t="s">
        <v>1253</v>
      </c>
      <c r="AP377" s="110" t="s">
        <v>1818</v>
      </c>
      <c r="AQ377" s="105" t="s">
        <v>3107</v>
      </c>
      <c r="AR377" s="110"/>
      <c r="AS377" s="110" t="s">
        <v>1265</v>
      </c>
      <c r="AT377" s="110" t="s">
        <v>2667</v>
      </c>
      <c r="AU377" s="110" t="s">
        <v>1253</v>
      </c>
      <c r="AV377" s="110"/>
      <c r="AW377" s="110"/>
      <c r="AX377" s="110"/>
      <c r="AY377" s="110"/>
      <c r="AZ377" s="110"/>
      <c r="BA377" s="110"/>
      <c r="BB377" s="110"/>
      <c r="BC377" s="110"/>
    </row>
    <row r="378" spans="38:55" x14ac:dyDescent="0.3">
      <c r="AL378" s="110">
        <f t="shared" si="7"/>
        <v>373</v>
      </c>
      <c r="AM378" s="110" t="s">
        <v>960</v>
      </c>
      <c r="AN378" s="110" t="s">
        <v>1950</v>
      </c>
      <c r="AO378" s="110" t="s">
        <v>936</v>
      </c>
      <c r="AP378" s="110" t="s">
        <v>1819</v>
      </c>
      <c r="AQ378" s="105" t="s">
        <v>3107</v>
      </c>
      <c r="AR378" s="110"/>
      <c r="AS378" s="110" t="s">
        <v>960</v>
      </c>
      <c r="AT378" s="110" t="s">
        <v>2902</v>
      </c>
      <c r="AU378" s="110" t="s">
        <v>936</v>
      </c>
      <c r="AV378" s="110"/>
      <c r="AW378" s="110"/>
      <c r="AX378" s="110"/>
      <c r="AY378" s="110"/>
      <c r="AZ378" s="110"/>
      <c r="BA378" s="110"/>
      <c r="BB378" s="110"/>
      <c r="BC378" s="110"/>
    </row>
    <row r="379" spans="38:55" x14ac:dyDescent="0.3">
      <c r="AL379" s="110">
        <f t="shared" si="7"/>
        <v>374</v>
      </c>
      <c r="AM379" s="110" t="s">
        <v>986</v>
      </c>
      <c r="AN379" s="110" t="s">
        <v>2155</v>
      </c>
      <c r="AO379" s="110" t="s">
        <v>977</v>
      </c>
      <c r="AP379" s="110" t="s">
        <v>1819</v>
      </c>
      <c r="AQ379" s="110" t="s">
        <v>3105</v>
      </c>
      <c r="AR379" s="110"/>
      <c r="AS379" s="110" t="s">
        <v>986</v>
      </c>
      <c r="AT379" s="110" t="s">
        <v>2903</v>
      </c>
      <c r="AU379" s="110" t="s">
        <v>977</v>
      </c>
      <c r="AV379" s="110"/>
      <c r="AW379" s="110"/>
      <c r="AX379" s="110"/>
      <c r="AY379" s="110"/>
      <c r="AZ379" s="110"/>
      <c r="BA379" s="110"/>
      <c r="BB379" s="110"/>
      <c r="BC379" s="110"/>
    </row>
    <row r="380" spans="38:55" x14ac:dyDescent="0.3">
      <c r="AL380" s="110">
        <f t="shared" si="7"/>
        <v>375</v>
      </c>
      <c r="AM380" s="110" t="s">
        <v>961</v>
      </c>
      <c r="AN380" s="110" t="s">
        <v>2345</v>
      </c>
      <c r="AO380" s="110" t="s">
        <v>936</v>
      </c>
      <c r="AP380" s="110" t="s">
        <v>1815</v>
      </c>
      <c r="AQ380" s="105" t="s">
        <v>3107</v>
      </c>
      <c r="AR380" s="110"/>
      <c r="AS380" s="110" t="s">
        <v>961</v>
      </c>
      <c r="AT380" s="110" t="s">
        <v>2904</v>
      </c>
      <c r="AU380" s="110" t="s">
        <v>936</v>
      </c>
      <c r="AV380" s="110"/>
      <c r="AW380" s="110"/>
      <c r="AX380" s="110"/>
      <c r="AY380" s="110"/>
      <c r="AZ380" s="110"/>
      <c r="BA380" s="110"/>
      <c r="BB380" s="110"/>
      <c r="BC380" s="110"/>
    </row>
    <row r="381" spans="38:55" x14ac:dyDescent="0.3">
      <c r="AL381" s="110">
        <f t="shared" si="7"/>
        <v>376</v>
      </c>
      <c r="AM381" s="110" t="s">
        <v>77</v>
      </c>
      <c r="AN381" s="110" t="s">
        <v>2332</v>
      </c>
      <c r="AO381" s="110" t="s">
        <v>936</v>
      </c>
      <c r="AP381" s="110" t="s">
        <v>1815</v>
      </c>
      <c r="AQ381" s="105" t="s">
        <v>3107</v>
      </c>
      <c r="AR381" s="110"/>
      <c r="AS381" s="110" t="s">
        <v>77</v>
      </c>
      <c r="AT381" s="110" t="s">
        <v>2905</v>
      </c>
      <c r="AU381" s="110" t="s">
        <v>936</v>
      </c>
      <c r="AV381" s="110"/>
      <c r="AW381" s="110"/>
      <c r="AX381" s="110"/>
      <c r="AY381" s="110"/>
      <c r="AZ381" s="110"/>
      <c r="BA381" s="110"/>
      <c r="BB381" s="110"/>
      <c r="BC381" s="110"/>
    </row>
    <row r="382" spans="38:55" x14ac:dyDescent="0.3">
      <c r="AL382" s="110">
        <f t="shared" si="7"/>
        <v>377</v>
      </c>
      <c r="AM382" s="110" t="s">
        <v>580</v>
      </c>
      <c r="AN382" s="110" t="s">
        <v>2187</v>
      </c>
      <c r="AO382" s="110" t="s">
        <v>1136</v>
      </c>
      <c r="AP382" s="110" t="s">
        <v>1815</v>
      </c>
      <c r="AQ382" s="105" t="s">
        <v>3107</v>
      </c>
      <c r="AR382" s="110"/>
      <c r="AS382" s="110" t="s">
        <v>580</v>
      </c>
      <c r="AT382" s="110" t="s">
        <v>2668</v>
      </c>
      <c r="AU382" s="110" t="s">
        <v>1136</v>
      </c>
      <c r="AV382" s="110"/>
      <c r="AW382" s="110"/>
      <c r="AX382" s="110"/>
      <c r="AY382" s="110"/>
      <c r="AZ382" s="110"/>
      <c r="BA382" s="110"/>
      <c r="BB382" s="110"/>
      <c r="BC382" s="110"/>
    </row>
    <row r="383" spans="38:55" x14ac:dyDescent="0.3">
      <c r="AL383" s="110">
        <f t="shared" si="7"/>
        <v>378</v>
      </c>
      <c r="AM383" s="110" t="s">
        <v>614</v>
      </c>
      <c r="AN383" s="110" t="s">
        <v>2257</v>
      </c>
      <c r="AO383" s="110" t="s">
        <v>1185</v>
      </c>
      <c r="AP383" s="110" t="s">
        <v>1819</v>
      </c>
      <c r="AQ383" s="105" t="s">
        <v>3107</v>
      </c>
      <c r="AR383" s="110"/>
      <c r="AS383" s="110" t="s">
        <v>614</v>
      </c>
      <c r="AT383" s="110" t="s">
        <v>1185</v>
      </c>
      <c r="AU383" s="110" t="s">
        <v>1185</v>
      </c>
      <c r="AV383" s="110"/>
      <c r="AW383" s="110"/>
      <c r="AX383" s="110"/>
      <c r="AY383" s="110"/>
      <c r="AZ383" s="110"/>
      <c r="BA383" s="110"/>
      <c r="BB383" s="110"/>
      <c r="BC383" s="110"/>
    </row>
    <row r="384" spans="38:55" x14ac:dyDescent="0.3">
      <c r="AL384" s="110">
        <f t="shared" si="7"/>
        <v>379</v>
      </c>
      <c r="AM384" s="110" t="s">
        <v>1190</v>
      </c>
      <c r="AN384" s="110" t="s">
        <v>2220</v>
      </c>
      <c r="AO384" s="110" t="s">
        <v>1185</v>
      </c>
      <c r="AP384" s="110" t="s">
        <v>1819</v>
      </c>
      <c r="AQ384" s="105" t="s">
        <v>3107</v>
      </c>
      <c r="AR384" s="110"/>
      <c r="AS384" s="110" t="s">
        <v>1190</v>
      </c>
      <c r="AT384" s="110" t="s">
        <v>2475</v>
      </c>
      <c r="AU384" s="110" t="s">
        <v>1185</v>
      </c>
      <c r="AV384" s="110"/>
      <c r="AW384" s="110"/>
      <c r="AX384" s="110"/>
      <c r="AY384" s="110"/>
      <c r="AZ384" s="110"/>
      <c r="BA384" s="110"/>
      <c r="BB384" s="110"/>
      <c r="BC384" s="110"/>
    </row>
    <row r="385" spans="38:55" x14ac:dyDescent="0.3">
      <c r="AL385" s="110">
        <f t="shared" si="7"/>
        <v>380</v>
      </c>
      <c r="AM385" s="110" t="s">
        <v>1058</v>
      </c>
      <c r="AN385" s="110" t="s">
        <v>1889</v>
      </c>
      <c r="AO385" s="110" t="s">
        <v>1051</v>
      </c>
      <c r="AP385" s="110" t="s">
        <v>1815</v>
      </c>
      <c r="AQ385" s="110" t="s">
        <v>3105</v>
      </c>
      <c r="AR385" s="110"/>
      <c r="AS385" s="110" t="s">
        <v>1058</v>
      </c>
      <c r="AT385" s="110" t="s">
        <v>2906</v>
      </c>
      <c r="AU385" s="110" t="s">
        <v>1051</v>
      </c>
      <c r="AV385" s="110"/>
      <c r="AW385" s="110"/>
      <c r="AX385" s="110"/>
      <c r="AY385" s="110"/>
      <c r="AZ385" s="110"/>
      <c r="BA385" s="110"/>
      <c r="BB385" s="110"/>
      <c r="BC385" s="110"/>
    </row>
    <row r="386" spans="38:55" x14ac:dyDescent="0.3">
      <c r="AL386" s="110">
        <f t="shared" si="7"/>
        <v>381</v>
      </c>
      <c r="AM386" s="110" t="s">
        <v>648</v>
      </c>
      <c r="AN386" s="110" t="s">
        <v>2431</v>
      </c>
      <c r="AO386" s="110" t="s">
        <v>512</v>
      </c>
      <c r="AP386" s="110" t="s">
        <v>1818</v>
      </c>
      <c r="AQ386" s="110" t="s">
        <v>3106</v>
      </c>
      <c r="AR386" s="110"/>
      <c r="AS386" s="110" t="s">
        <v>648</v>
      </c>
      <c r="AT386" s="110" t="s">
        <v>2907</v>
      </c>
      <c r="AU386" s="110" t="s">
        <v>512</v>
      </c>
      <c r="AV386" s="110"/>
      <c r="AW386" s="110"/>
      <c r="AX386" s="110"/>
      <c r="AY386" s="110"/>
      <c r="AZ386" s="110"/>
      <c r="BA386" s="110"/>
      <c r="BB386" s="110"/>
      <c r="BC386" s="110"/>
    </row>
    <row r="387" spans="38:55" x14ac:dyDescent="0.3">
      <c r="AL387" s="110">
        <f t="shared" si="7"/>
        <v>382</v>
      </c>
      <c r="AM387" s="110" t="s">
        <v>987</v>
      </c>
      <c r="AN387" s="110" t="s">
        <v>2354</v>
      </c>
      <c r="AO387" s="110" t="s">
        <v>977</v>
      </c>
      <c r="AP387" s="110" t="s">
        <v>1820</v>
      </c>
      <c r="AQ387" s="110" t="s">
        <v>3105</v>
      </c>
      <c r="AR387" s="110"/>
      <c r="AS387" s="110" t="s">
        <v>987</v>
      </c>
      <c r="AT387" s="110" t="s">
        <v>2908</v>
      </c>
      <c r="AU387" s="110" t="s">
        <v>977</v>
      </c>
      <c r="AV387" s="110"/>
      <c r="AW387" s="110"/>
      <c r="AX387" s="110"/>
      <c r="AY387" s="110"/>
      <c r="AZ387" s="110"/>
      <c r="BA387" s="110"/>
      <c r="BB387" s="110"/>
      <c r="BC387" s="110"/>
    </row>
    <row r="388" spans="38:55" x14ac:dyDescent="0.3">
      <c r="AL388" s="110">
        <f t="shared" si="7"/>
        <v>383</v>
      </c>
      <c r="AM388" s="110" t="s">
        <v>709</v>
      </c>
      <c r="AN388" s="110" t="s">
        <v>2206</v>
      </c>
      <c r="AO388" s="110" t="s">
        <v>977</v>
      </c>
      <c r="AP388" s="110" t="s">
        <v>1818</v>
      </c>
      <c r="AQ388" s="110" t="s">
        <v>3105</v>
      </c>
      <c r="AR388" s="110"/>
      <c r="AS388" s="110" t="s">
        <v>709</v>
      </c>
      <c r="AT388" s="110" t="s">
        <v>2669</v>
      </c>
      <c r="AU388" s="110" t="s">
        <v>977</v>
      </c>
      <c r="AV388" s="110"/>
      <c r="AW388" s="110"/>
      <c r="AX388" s="110"/>
      <c r="AY388" s="110"/>
      <c r="AZ388" s="110"/>
      <c r="BA388" s="110"/>
      <c r="BB388" s="110"/>
      <c r="BC388" s="110"/>
    </row>
    <row r="389" spans="38:55" x14ac:dyDescent="0.3">
      <c r="AL389" s="110">
        <f t="shared" si="7"/>
        <v>384</v>
      </c>
      <c r="AM389" s="110" t="s">
        <v>1098</v>
      </c>
      <c r="AN389" s="110" t="s">
        <v>2335</v>
      </c>
      <c r="AO389" s="110" t="s">
        <v>1095</v>
      </c>
      <c r="AP389" s="110" t="s">
        <v>1820</v>
      </c>
      <c r="AQ389" s="110" t="s">
        <v>3106</v>
      </c>
      <c r="AR389" s="110"/>
      <c r="AS389" s="110" t="s">
        <v>1098</v>
      </c>
      <c r="AT389" s="110" t="s">
        <v>2909</v>
      </c>
      <c r="AU389" s="110" t="s">
        <v>1095</v>
      </c>
      <c r="AV389" s="110"/>
      <c r="AW389" s="110"/>
      <c r="AX389" s="110"/>
      <c r="AY389" s="110"/>
      <c r="AZ389" s="110"/>
      <c r="BA389" s="110"/>
      <c r="BB389" s="110"/>
      <c r="BC389" s="110"/>
    </row>
    <row r="390" spans="38:55" x14ac:dyDescent="0.3">
      <c r="AL390" s="110">
        <f t="shared" si="7"/>
        <v>385</v>
      </c>
      <c r="AM390" s="110" t="s">
        <v>627</v>
      </c>
      <c r="AN390" s="110" t="s">
        <v>2200</v>
      </c>
      <c r="AO390" s="110" t="s">
        <v>1198</v>
      </c>
      <c r="AP390" s="110" t="s">
        <v>1815</v>
      </c>
      <c r="AQ390" s="110" t="s">
        <v>3105</v>
      </c>
      <c r="AR390" s="110"/>
      <c r="AS390" s="110" t="s">
        <v>627</v>
      </c>
      <c r="AT390" s="110" t="s">
        <v>2910</v>
      </c>
      <c r="AU390" s="110" t="s">
        <v>1198</v>
      </c>
      <c r="AV390" s="110"/>
      <c r="AW390" s="110"/>
      <c r="AX390" s="110"/>
      <c r="AY390" s="110"/>
      <c r="AZ390" s="110"/>
      <c r="BA390" s="110"/>
      <c r="BB390" s="110"/>
      <c r="BC390" s="110"/>
    </row>
    <row r="391" spans="38:55" x14ac:dyDescent="0.3">
      <c r="AL391" s="110">
        <f t="shared" si="7"/>
        <v>386</v>
      </c>
      <c r="AM391" s="110" t="s">
        <v>177</v>
      </c>
      <c r="AN391" s="110" t="s">
        <v>2223</v>
      </c>
      <c r="AO391" s="110" t="s">
        <v>997</v>
      </c>
      <c r="AP391" s="110" t="s">
        <v>1815</v>
      </c>
      <c r="AQ391" s="110" t="s">
        <v>3105</v>
      </c>
      <c r="AR391" s="110"/>
      <c r="AS391" s="110" t="s">
        <v>177</v>
      </c>
      <c r="AT391" s="110" t="s">
        <v>2670</v>
      </c>
      <c r="AU391" s="110" t="s">
        <v>997</v>
      </c>
      <c r="AV391" s="110"/>
      <c r="AW391" s="110"/>
      <c r="AX391" s="110"/>
      <c r="AY391" s="110"/>
      <c r="AZ391" s="110"/>
      <c r="BA391" s="110"/>
      <c r="BB391" s="110"/>
      <c r="BC391" s="110"/>
    </row>
    <row r="392" spans="38:55" x14ac:dyDescent="0.3">
      <c r="AL392" s="110">
        <f t="shared" ref="AL392:AL455" si="8">AL391+1</f>
        <v>387</v>
      </c>
      <c r="AM392" s="110" t="s">
        <v>630</v>
      </c>
      <c r="AN392" s="110" t="s">
        <v>2430</v>
      </c>
      <c r="AO392" s="110" t="s">
        <v>1198</v>
      </c>
      <c r="AP392" s="110" t="s">
        <v>1818</v>
      </c>
      <c r="AQ392" s="110" t="s">
        <v>3105</v>
      </c>
      <c r="AR392" s="110"/>
      <c r="AS392" s="110" t="s">
        <v>630</v>
      </c>
      <c r="AT392" s="110" t="s">
        <v>2671</v>
      </c>
      <c r="AU392" s="110" t="s">
        <v>1198</v>
      </c>
      <c r="AV392" s="110"/>
      <c r="AW392" s="110"/>
      <c r="AX392" s="110"/>
      <c r="AY392" s="110"/>
      <c r="AZ392" s="110"/>
      <c r="BA392" s="110"/>
      <c r="BB392" s="110"/>
      <c r="BC392" s="110"/>
    </row>
    <row r="393" spans="38:55" x14ac:dyDescent="0.3">
      <c r="AL393" s="110">
        <f t="shared" si="8"/>
        <v>388</v>
      </c>
      <c r="AM393" s="110" t="s">
        <v>1154</v>
      </c>
      <c r="AN393" s="110" t="s">
        <v>2101</v>
      </c>
      <c r="AO393" s="110" t="s">
        <v>1136</v>
      </c>
      <c r="AP393" s="110" t="s">
        <v>1815</v>
      </c>
      <c r="AQ393" s="105" t="s">
        <v>3107</v>
      </c>
      <c r="AR393" s="110"/>
      <c r="AS393" s="110" t="s">
        <v>1154</v>
      </c>
      <c r="AT393" s="110" t="s">
        <v>2672</v>
      </c>
      <c r="AU393" s="110" t="s">
        <v>1136</v>
      </c>
      <c r="AV393" s="110"/>
      <c r="AW393" s="110"/>
      <c r="AX393" s="110"/>
      <c r="AY393" s="110"/>
      <c r="AZ393" s="110"/>
      <c r="BA393" s="110"/>
      <c r="BB393" s="110"/>
      <c r="BC393" s="110"/>
    </row>
    <row r="394" spans="38:55" x14ac:dyDescent="0.3">
      <c r="AL394" s="110">
        <f t="shared" si="8"/>
        <v>389</v>
      </c>
      <c r="AM394" s="110" t="s">
        <v>441</v>
      </c>
      <c r="AN394" s="110" t="s">
        <v>1994</v>
      </c>
      <c r="AO394" s="110" t="s">
        <v>1100</v>
      </c>
      <c r="AP394" s="110" t="s">
        <v>1819</v>
      </c>
      <c r="AQ394" s="110" t="s">
        <v>3106</v>
      </c>
      <c r="AR394" s="110"/>
      <c r="AS394" s="110" t="s">
        <v>441</v>
      </c>
      <c r="AT394" s="110" t="s">
        <v>2504</v>
      </c>
      <c r="AU394" s="110" t="s">
        <v>1100</v>
      </c>
      <c r="AV394" s="110"/>
      <c r="AW394" s="110"/>
      <c r="AX394" s="110"/>
      <c r="AY394" s="110"/>
      <c r="AZ394" s="110"/>
      <c r="BA394" s="110"/>
      <c r="BB394" s="110"/>
      <c r="BC394" s="110"/>
    </row>
    <row r="395" spans="38:55" x14ac:dyDescent="0.3">
      <c r="AL395" s="110">
        <f t="shared" si="8"/>
        <v>390</v>
      </c>
      <c r="AM395" s="110" t="s">
        <v>705</v>
      </c>
      <c r="AN395" s="110" t="s">
        <v>2079</v>
      </c>
      <c r="AO395" s="110" t="s">
        <v>1253</v>
      </c>
      <c r="AP395" s="110" t="s">
        <v>1819</v>
      </c>
      <c r="AQ395" s="105" t="s">
        <v>3107</v>
      </c>
      <c r="AR395" s="110"/>
      <c r="AS395" s="110" t="s">
        <v>705</v>
      </c>
      <c r="AT395" s="110" t="s">
        <v>2515</v>
      </c>
      <c r="AU395" s="110" t="s">
        <v>1253</v>
      </c>
      <c r="AV395" s="110"/>
      <c r="AW395" s="110"/>
      <c r="AX395" s="110"/>
      <c r="AY395" s="110"/>
      <c r="AZ395" s="110"/>
      <c r="BA395" s="110"/>
      <c r="BB395" s="110"/>
      <c r="BC395" s="110"/>
    </row>
    <row r="396" spans="38:55" x14ac:dyDescent="0.3">
      <c r="AL396" s="110">
        <f t="shared" si="8"/>
        <v>391</v>
      </c>
      <c r="AM396" s="110" t="s">
        <v>1203</v>
      </c>
      <c r="AN396" s="110" t="s">
        <v>2243</v>
      </c>
      <c r="AO396" s="110" t="s">
        <v>1198</v>
      </c>
      <c r="AP396" s="110" t="s">
        <v>1818</v>
      </c>
      <c r="AQ396" s="110" t="s">
        <v>3105</v>
      </c>
      <c r="AR396" s="110"/>
      <c r="AS396" s="110" t="s">
        <v>1203</v>
      </c>
      <c r="AT396" s="110" t="s">
        <v>2673</v>
      </c>
      <c r="AU396" s="110" t="s">
        <v>1198</v>
      </c>
      <c r="AV396" s="110"/>
      <c r="AW396" s="110"/>
      <c r="AX396" s="110"/>
      <c r="AY396" s="110"/>
      <c r="AZ396" s="110"/>
      <c r="BA396" s="110"/>
      <c r="BB396" s="110"/>
      <c r="BC396" s="110"/>
    </row>
    <row r="397" spans="38:55" x14ac:dyDescent="0.3">
      <c r="AL397" s="110">
        <f t="shared" si="8"/>
        <v>392</v>
      </c>
      <c r="AM397" s="110" t="s">
        <v>1175</v>
      </c>
      <c r="AN397" s="110" t="s">
        <v>2261</v>
      </c>
      <c r="AO397" s="110" t="s">
        <v>1162</v>
      </c>
      <c r="AP397" s="110" t="s">
        <v>1815</v>
      </c>
      <c r="AQ397" s="110" t="s">
        <v>3105</v>
      </c>
      <c r="AR397" s="110"/>
      <c r="AS397" s="110" t="s">
        <v>1175</v>
      </c>
      <c r="AT397" s="110" t="s">
        <v>2911</v>
      </c>
      <c r="AU397" s="110" t="s">
        <v>1162</v>
      </c>
      <c r="AV397" s="110"/>
      <c r="AW397" s="110"/>
      <c r="AX397" s="110"/>
      <c r="AY397" s="110"/>
      <c r="AZ397" s="110"/>
      <c r="BA397" s="110"/>
      <c r="BB397" s="110"/>
      <c r="BC397" s="110"/>
    </row>
    <row r="398" spans="38:55" x14ac:dyDescent="0.3">
      <c r="AL398" s="110">
        <f t="shared" si="8"/>
        <v>393</v>
      </c>
      <c r="AM398" s="110" t="s">
        <v>183</v>
      </c>
      <c r="AN398" s="110" t="s">
        <v>2177</v>
      </c>
      <c r="AO398" s="110" t="s">
        <v>997</v>
      </c>
      <c r="AP398" s="110" t="s">
        <v>1819</v>
      </c>
      <c r="AQ398" s="110" t="s">
        <v>3105</v>
      </c>
      <c r="AR398" s="110"/>
      <c r="AS398" s="110" t="s">
        <v>183</v>
      </c>
      <c r="AT398" s="110" t="s">
        <v>2912</v>
      </c>
      <c r="AU398" s="110" t="s">
        <v>997</v>
      </c>
      <c r="AV398" s="110"/>
      <c r="AW398" s="110"/>
      <c r="AX398" s="110"/>
      <c r="AY398" s="110"/>
      <c r="AZ398" s="110"/>
      <c r="BA398" s="110"/>
      <c r="BB398" s="110"/>
      <c r="BC398" s="110"/>
    </row>
    <row r="399" spans="38:55" x14ac:dyDescent="0.3">
      <c r="AL399" s="110">
        <f t="shared" si="8"/>
        <v>394</v>
      </c>
      <c r="AM399" s="110" t="s">
        <v>442</v>
      </c>
      <c r="AN399" s="110" t="s">
        <v>2188</v>
      </c>
      <c r="AO399" s="110" t="s">
        <v>1100</v>
      </c>
      <c r="AP399" s="110" t="s">
        <v>1817</v>
      </c>
      <c r="AQ399" s="110" t="s">
        <v>3106</v>
      </c>
      <c r="AR399" s="110"/>
      <c r="AS399" s="110" t="s">
        <v>442</v>
      </c>
      <c r="AT399" s="110" t="s">
        <v>2674</v>
      </c>
      <c r="AU399" s="110" t="s">
        <v>1100</v>
      </c>
      <c r="AV399" s="110"/>
      <c r="AW399" s="110"/>
      <c r="AX399" s="110"/>
      <c r="AY399" s="110"/>
      <c r="AZ399" s="110"/>
      <c r="BA399" s="110"/>
      <c r="BB399" s="110"/>
      <c r="BC399" s="110"/>
    </row>
    <row r="400" spans="38:55" x14ac:dyDescent="0.3">
      <c r="AL400" s="110">
        <f t="shared" si="8"/>
        <v>395</v>
      </c>
      <c r="AM400" s="110" t="s">
        <v>1059</v>
      </c>
      <c r="AN400" s="110" t="s">
        <v>2157</v>
      </c>
      <c r="AO400" s="110" t="s">
        <v>1051</v>
      </c>
      <c r="AP400" s="110" t="s">
        <v>1815</v>
      </c>
      <c r="AQ400" s="110" t="s">
        <v>3105</v>
      </c>
      <c r="AR400" s="110"/>
      <c r="AS400" s="110" t="s">
        <v>1059</v>
      </c>
      <c r="AT400" s="110" t="s">
        <v>2913</v>
      </c>
      <c r="AU400" s="110" t="s">
        <v>1051</v>
      </c>
      <c r="AV400" s="110"/>
      <c r="AW400" s="110"/>
      <c r="AX400" s="110"/>
      <c r="AY400" s="110"/>
      <c r="AZ400" s="110"/>
      <c r="BA400" s="110"/>
      <c r="BB400" s="110"/>
      <c r="BC400" s="110"/>
    </row>
    <row r="401" spans="38:55" x14ac:dyDescent="0.3">
      <c r="AL401" s="110">
        <f t="shared" si="8"/>
        <v>396</v>
      </c>
      <c r="AM401" s="110" t="s">
        <v>1204</v>
      </c>
      <c r="AN401" s="110" t="s">
        <v>2359</v>
      </c>
      <c r="AO401" s="110" t="s">
        <v>1198</v>
      </c>
      <c r="AP401" s="110" t="s">
        <v>1818</v>
      </c>
      <c r="AQ401" s="110" t="s">
        <v>3105</v>
      </c>
      <c r="AR401" s="110"/>
      <c r="AS401" s="110" t="s">
        <v>1204</v>
      </c>
      <c r="AT401" s="110" t="s">
        <v>2675</v>
      </c>
      <c r="AU401" s="110" t="s">
        <v>1198</v>
      </c>
      <c r="AV401" s="110"/>
      <c r="AW401" s="110"/>
      <c r="AX401" s="110"/>
      <c r="AY401" s="110"/>
      <c r="AZ401" s="110"/>
      <c r="BA401" s="110"/>
      <c r="BB401" s="110"/>
      <c r="BC401" s="110"/>
    </row>
    <row r="402" spans="38:55" x14ac:dyDescent="0.3">
      <c r="AL402" s="110">
        <f t="shared" si="8"/>
        <v>397</v>
      </c>
      <c r="AM402" s="110" t="s">
        <v>689</v>
      </c>
      <c r="AN402" s="110" t="s">
        <v>2163</v>
      </c>
      <c r="AO402" s="110" t="s">
        <v>1241</v>
      </c>
      <c r="AP402" s="110" t="s">
        <v>1819</v>
      </c>
      <c r="AQ402" s="105" t="s">
        <v>3107</v>
      </c>
      <c r="AR402" s="110"/>
      <c r="AS402" s="110" t="s">
        <v>689</v>
      </c>
      <c r="AT402" s="110" t="s">
        <v>2501</v>
      </c>
      <c r="AU402" s="110" t="s">
        <v>1241</v>
      </c>
      <c r="AV402" s="110"/>
      <c r="AW402" s="110"/>
      <c r="AX402" s="110"/>
      <c r="AY402" s="110"/>
      <c r="AZ402" s="110"/>
      <c r="BA402" s="110"/>
      <c r="BB402" s="110"/>
      <c r="BC402" s="110"/>
    </row>
    <row r="403" spans="38:55" x14ac:dyDescent="0.3">
      <c r="AL403" s="110">
        <f t="shared" si="8"/>
        <v>398</v>
      </c>
      <c r="AM403" s="110" t="s">
        <v>443</v>
      </c>
      <c r="AN403" s="110" t="s">
        <v>1964</v>
      </c>
      <c r="AO403" s="110" t="s">
        <v>1100</v>
      </c>
      <c r="AP403" s="110" t="s">
        <v>1819</v>
      </c>
      <c r="AQ403" s="110" t="s">
        <v>3106</v>
      </c>
      <c r="AR403" s="110"/>
      <c r="AS403" s="110" t="s">
        <v>443</v>
      </c>
      <c r="AT403" s="110" t="s">
        <v>2676</v>
      </c>
      <c r="AU403" s="110" t="s">
        <v>1100</v>
      </c>
      <c r="AV403" s="110"/>
      <c r="AW403" s="110"/>
      <c r="AX403" s="110"/>
      <c r="AY403" s="110"/>
      <c r="AZ403" s="110"/>
      <c r="BA403" s="110"/>
      <c r="BB403" s="110"/>
      <c r="BC403" s="110"/>
    </row>
    <row r="404" spans="38:55" x14ac:dyDescent="0.3">
      <c r="AL404" s="110">
        <f t="shared" si="8"/>
        <v>399</v>
      </c>
      <c r="AM404" s="110" t="s">
        <v>32</v>
      </c>
      <c r="AN404" s="110" t="s">
        <v>2176</v>
      </c>
      <c r="AO404" s="110" t="s">
        <v>921</v>
      </c>
      <c r="AP404" s="110" t="s">
        <v>1815</v>
      </c>
      <c r="AQ404" s="110" t="s">
        <v>3105</v>
      </c>
      <c r="AR404" s="110"/>
      <c r="AS404" s="110" t="s">
        <v>32</v>
      </c>
      <c r="AT404" s="110" t="s">
        <v>2457</v>
      </c>
      <c r="AU404" s="110" t="s">
        <v>921</v>
      </c>
      <c r="AV404" s="110"/>
      <c r="AW404" s="110"/>
      <c r="AX404" s="110"/>
      <c r="AY404" s="110"/>
      <c r="AZ404" s="110"/>
      <c r="BA404" s="110"/>
      <c r="BB404" s="110"/>
      <c r="BC404" s="110"/>
    </row>
    <row r="405" spans="38:55" x14ac:dyDescent="0.3">
      <c r="AL405" s="110">
        <f t="shared" si="8"/>
        <v>400</v>
      </c>
      <c r="AM405" s="110" t="s">
        <v>1176</v>
      </c>
      <c r="AN405" s="110" t="s">
        <v>2108</v>
      </c>
      <c r="AO405" s="110" t="s">
        <v>1162</v>
      </c>
      <c r="AP405" s="110" t="s">
        <v>1818</v>
      </c>
      <c r="AQ405" s="110" t="s">
        <v>3105</v>
      </c>
      <c r="AR405" s="110"/>
      <c r="AS405" s="110" t="s">
        <v>1176</v>
      </c>
      <c r="AT405" s="110" t="s">
        <v>2677</v>
      </c>
      <c r="AU405" s="110" t="s">
        <v>1162</v>
      </c>
      <c r="AV405" s="110"/>
      <c r="AW405" s="110"/>
      <c r="AX405" s="110"/>
      <c r="AY405" s="110"/>
      <c r="AZ405" s="110"/>
      <c r="BA405" s="110"/>
      <c r="BB405" s="110"/>
      <c r="BC405" s="110"/>
    </row>
    <row r="406" spans="38:55" x14ac:dyDescent="0.3">
      <c r="AL406" s="110">
        <f t="shared" si="8"/>
        <v>401</v>
      </c>
      <c r="AM406" s="110" t="s">
        <v>1266</v>
      </c>
      <c r="AN406" s="110" t="s">
        <v>2211</v>
      </c>
      <c r="AO406" s="110" t="s">
        <v>1253</v>
      </c>
      <c r="AP406" s="110" t="s">
        <v>1818</v>
      </c>
      <c r="AQ406" s="105" t="s">
        <v>3107</v>
      </c>
      <c r="AR406" s="110"/>
      <c r="AS406" s="110" t="s">
        <v>1266</v>
      </c>
      <c r="AT406" s="110" t="s">
        <v>2678</v>
      </c>
      <c r="AU406" s="110" t="s">
        <v>1253</v>
      </c>
      <c r="AV406" s="110"/>
      <c r="AW406" s="110"/>
      <c r="AX406" s="110"/>
      <c r="AY406" s="110"/>
      <c r="AZ406" s="110"/>
      <c r="BA406" s="110"/>
      <c r="BB406" s="110"/>
      <c r="BC406" s="110"/>
    </row>
    <row r="407" spans="38:55" x14ac:dyDescent="0.3">
      <c r="AL407" s="110">
        <f t="shared" si="8"/>
        <v>402</v>
      </c>
      <c r="AM407" s="110" t="s">
        <v>1178</v>
      </c>
      <c r="AN407" s="110" t="s">
        <v>1947</v>
      </c>
      <c r="AO407" s="110" t="s">
        <v>1162</v>
      </c>
      <c r="AP407" s="110" t="s">
        <v>1815</v>
      </c>
      <c r="AQ407" s="110" t="s">
        <v>3105</v>
      </c>
      <c r="AR407" s="110"/>
      <c r="AS407" s="110" t="s">
        <v>1178</v>
      </c>
      <c r="AT407" s="110" t="s">
        <v>2914</v>
      </c>
      <c r="AU407" s="110" t="s">
        <v>1162</v>
      </c>
      <c r="AV407" s="110"/>
      <c r="AW407" s="110"/>
      <c r="AX407" s="110"/>
      <c r="AY407" s="110"/>
      <c r="AZ407" s="110"/>
      <c r="BA407" s="110"/>
      <c r="BB407" s="110"/>
      <c r="BC407" s="110"/>
    </row>
    <row r="408" spans="38:55" x14ac:dyDescent="0.3">
      <c r="AL408" s="110">
        <f t="shared" si="8"/>
        <v>403</v>
      </c>
      <c r="AM408" s="110" t="s">
        <v>1177</v>
      </c>
      <c r="AN408" s="110" t="s">
        <v>2312</v>
      </c>
      <c r="AO408" s="110" t="s">
        <v>1162</v>
      </c>
      <c r="AP408" s="110" t="s">
        <v>1815</v>
      </c>
      <c r="AQ408" s="110" t="s">
        <v>3105</v>
      </c>
      <c r="AR408" s="110"/>
      <c r="AS408" s="110" t="s">
        <v>1177</v>
      </c>
      <c r="AT408" s="110" t="s">
        <v>2915</v>
      </c>
      <c r="AU408" s="110" t="s">
        <v>1162</v>
      </c>
      <c r="AV408" s="110"/>
      <c r="AW408" s="110"/>
      <c r="AX408" s="110"/>
      <c r="AY408" s="110"/>
      <c r="AZ408" s="110"/>
      <c r="BA408" s="110"/>
      <c r="BB408" s="110"/>
      <c r="BC408" s="110"/>
    </row>
    <row r="409" spans="38:55" x14ac:dyDescent="0.3">
      <c r="AL409" s="110">
        <f t="shared" si="8"/>
        <v>404</v>
      </c>
      <c r="AM409" s="110" t="s">
        <v>1191</v>
      </c>
      <c r="AN409" s="110" t="s">
        <v>2016</v>
      </c>
      <c r="AO409" s="110" t="s">
        <v>1185</v>
      </c>
      <c r="AP409" s="110" t="s">
        <v>1815</v>
      </c>
      <c r="AQ409" s="105" t="s">
        <v>3107</v>
      </c>
      <c r="AR409" s="110"/>
      <c r="AS409" s="110" t="s">
        <v>1191</v>
      </c>
      <c r="AT409" s="110" t="s">
        <v>2916</v>
      </c>
      <c r="AU409" s="110" t="s">
        <v>1185</v>
      </c>
      <c r="AV409" s="110"/>
      <c r="AW409" s="110"/>
      <c r="AX409" s="110"/>
      <c r="AY409" s="110"/>
      <c r="AZ409" s="110"/>
      <c r="BA409" s="110"/>
      <c r="BB409" s="110"/>
      <c r="BC409" s="110"/>
    </row>
    <row r="410" spans="38:55" x14ac:dyDescent="0.3">
      <c r="AL410" s="110">
        <f t="shared" si="8"/>
        <v>405</v>
      </c>
      <c r="AM410" s="110" t="s">
        <v>933</v>
      </c>
      <c r="AN410" s="110" t="s">
        <v>2152</v>
      </c>
      <c r="AO410" s="110" t="s">
        <v>921</v>
      </c>
      <c r="AP410" s="110" t="s">
        <v>1818</v>
      </c>
      <c r="AQ410" s="110" t="s">
        <v>3105</v>
      </c>
      <c r="AR410" s="110"/>
      <c r="AS410" s="110" t="s">
        <v>933</v>
      </c>
      <c r="AT410" s="110" t="s">
        <v>2469</v>
      </c>
      <c r="AU410" s="110" t="s">
        <v>921</v>
      </c>
      <c r="AV410" s="110"/>
      <c r="AW410" s="110"/>
      <c r="AX410" s="110"/>
      <c r="AY410" s="110"/>
      <c r="AZ410" s="110"/>
      <c r="BA410" s="110"/>
      <c r="BB410" s="110"/>
      <c r="BC410" s="110"/>
    </row>
    <row r="411" spans="38:55" x14ac:dyDescent="0.3">
      <c r="AL411" s="110">
        <f t="shared" si="8"/>
        <v>406</v>
      </c>
      <c r="AM411" s="110" t="s">
        <v>389</v>
      </c>
      <c r="AN411" s="110" t="s">
        <v>2029</v>
      </c>
      <c r="AO411" s="110" t="s">
        <v>1095</v>
      </c>
      <c r="AP411" s="110" t="s">
        <v>1815</v>
      </c>
      <c r="AQ411" s="110" t="s">
        <v>3106</v>
      </c>
      <c r="AR411" s="110"/>
      <c r="AS411" s="110" t="s">
        <v>389</v>
      </c>
      <c r="AT411" s="110" t="s">
        <v>390</v>
      </c>
      <c r="AU411" s="110" t="s">
        <v>1095</v>
      </c>
      <c r="AV411" s="110"/>
      <c r="AW411" s="110"/>
      <c r="AX411" s="110"/>
      <c r="AY411" s="110"/>
      <c r="AZ411" s="110"/>
      <c r="BA411" s="110"/>
      <c r="BB411" s="110"/>
      <c r="BC411" s="110"/>
    </row>
    <row r="412" spans="38:55" x14ac:dyDescent="0.3">
      <c r="AL412" s="110">
        <f t="shared" si="8"/>
        <v>407</v>
      </c>
      <c r="AM412" s="110" t="s">
        <v>1192</v>
      </c>
      <c r="AN412" s="110" t="s">
        <v>2184</v>
      </c>
      <c r="AO412" s="110" t="s">
        <v>1185</v>
      </c>
      <c r="AP412" s="110" t="s">
        <v>1819</v>
      </c>
      <c r="AQ412" s="105" t="s">
        <v>3107</v>
      </c>
      <c r="AR412" s="110"/>
      <c r="AS412" s="110" t="s">
        <v>1192</v>
      </c>
      <c r="AT412" s="110" t="s">
        <v>2917</v>
      </c>
      <c r="AU412" s="110" t="s">
        <v>1185</v>
      </c>
      <c r="AV412" s="110"/>
      <c r="AW412" s="110"/>
      <c r="AX412" s="110"/>
      <c r="AY412" s="110"/>
      <c r="AZ412" s="110"/>
      <c r="BA412" s="110"/>
      <c r="BB412" s="110"/>
      <c r="BC412" s="110"/>
    </row>
    <row r="413" spans="38:55" x14ac:dyDescent="0.3">
      <c r="AL413" s="110">
        <f t="shared" si="8"/>
        <v>408</v>
      </c>
      <c r="AM413" s="110" t="s">
        <v>1205</v>
      </c>
      <c r="AN413" s="110" t="s">
        <v>1886</v>
      </c>
      <c r="AO413" s="110" t="s">
        <v>1198</v>
      </c>
      <c r="AP413" s="110" t="s">
        <v>1818</v>
      </c>
      <c r="AQ413" s="110" t="s">
        <v>3105</v>
      </c>
      <c r="AR413" s="110"/>
      <c r="AS413" s="110" t="s">
        <v>1205</v>
      </c>
      <c r="AT413" s="110" t="s">
        <v>2679</v>
      </c>
      <c r="AU413" s="110" t="s">
        <v>1198</v>
      </c>
      <c r="AV413" s="110"/>
      <c r="AW413" s="110"/>
      <c r="AX413" s="110"/>
      <c r="AY413" s="110"/>
      <c r="AZ413" s="110"/>
      <c r="BA413" s="110"/>
      <c r="BB413" s="110"/>
      <c r="BC413" s="110"/>
    </row>
    <row r="414" spans="38:55" x14ac:dyDescent="0.3">
      <c r="AL414" s="110">
        <f t="shared" si="8"/>
        <v>409</v>
      </c>
      <c r="AM414" s="110" t="s">
        <v>691</v>
      </c>
      <c r="AN414" s="110" t="s">
        <v>1968</v>
      </c>
      <c r="AO414" s="110" t="s">
        <v>1241</v>
      </c>
      <c r="AP414" s="110" t="s">
        <v>1819</v>
      </c>
      <c r="AQ414" s="105" t="s">
        <v>3107</v>
      </c>
      <c r="AR414" s="110"/>
      <c r="AS414" s="110" t="s">
        <v>691</v>
      </c>
      <c r="AT414" s="110" t="s">
        <v>2505</v>
      </c>
      <c r="AU414" s="110" t="s">
        <v>1241</v>
      </c>
      <c r="AV414" s="110"/>
      <c r="AW414" s="110"/>
      <c r="AX414" s="110"/>
      <c r="AY414" s="110"/>
      <c r="AZ414" s="110"/>
      <c r="BA414" s="110"/>
      <c r="BB414" s="110"/>
      <c r="BC414" s="110"/>
    </row>
    <row r="415" spans="38:55" x14ac:dyDescent="0.3">
      <c r="AL415" s="110">
        <f t="shared" si="8"/>
        <v>410</v>
      </c>
      <c r="AM415" s="110" t="s">
        <v>79</v>
      </c>
      <c r="AN415" s="110" t="s">
        <v>1975</v>
      </c>
      <c r="AO415" s="110" t="s">
        <v>936</v>
      </c>
      <c r="AP415" s="110" t="s">
        <v>1815</v>
      </c>
      <c r="AQ415" s="105" t="s">
        <v>3107</v>
      </c>
      <c r="AR415" s="110"/>
      <c r="AS415" s="110" t="s">
        <v>79</v>
      </c>
      <c r="AT415" s="110" t="s">
        <v>2918</v>
      </c>
      <c r="AU415" s="110" t="s">
        <v>936</v>
      </c>
      <c r="AV415" s="110"/>
      <c r="AW415" s="110"/>
      <c r="AX415" s="110"/>
      <c r="AY415" s="110"/>
      <c r="AZ415" s="110"/>
      <c r="BA415" s="110"/>
      <c r="BB415" s="110"/>
      <c r="BC415" s="110"/>
    </row>
    <row r="416" spans="38:55" x14ac:dyDescent="0.3">
      <c r="AL416" s="110">
        <f t="shared" si="8"/>
        <v>411</v>
      </c>
      <c r="AM416" s="110" t="s">
        <v>1155</v>
      </c>
      <c r="AN416" s="110" t="s">
        <v>2299</v>
      </c>
      <c r="AO416" s="110" t="s">
        <v>1136</v>
      </c>
      <c r="AP416" s="110" t="s">
        <v>1817</v>
      </c>
      <c r="AQ416" s="105" t="s">
        <v>3107</v>
      </c>
      <c r="AR416" s="110"/>
      <c r="AS416" s="110" t="s">
        <v>1155</v>
      </c>
      <c r="AT416" s="110" t="s">
        <v>2680</v>
      </c>
      <c r="AU416" s="110" t="s">
        <v>1136</v>
      </c>
      <c r="AV416" s="110"/>
      <c r="AW416" s="110"/>
      <c r="AX416" s="110"/>
      <c r="AY416" s="110"/>
      <c r="AZ416" s="110"/>
      <c r="BA416" s="110"/>
      <c r="BB416" s="110"/>
      <c r="BC416" s="110"/>
    </row>
    <row r="417" spans="38:55" x14ac:dyDescent="0.3">
      <c r="AL417" s="110">
        <f t="shared" si="8"/>
        <v>412</v>
      </c>
      <c r="AM417" s="110" t="s">
        <v>1215</v>
      </c>
      <c r="AN417" s="110" t="s">
        <v>1909</v>
      </c>
      <c r="AO417" s="110" t="s">
        <v>512</v>
      </c>
      <c r="AP417" s="110" t="s">
        <v>1815</v>
      </c>
      <c r="AQ417" s="110" t="s">
        <v>3106</v>
      </c>
      <c r="AR417" s="110"/>
      <c r="AS417" s="110" t="s">
        <v>1215</v>
      </c>
      <c r="AT417" s="110" t="s">
        <v>2919</v>
      </c>
      <c r="AU417" s="110" t="s">
        <v>512</v>
      </c>
      <c r="AV417" s="110"/>
      <c r="AW417" s="110"/>
      <c r="AX417" s="110"/>
      <c r="AY417" s="110"/>
      <c r="AZ417" s="110"/>
      <c r="BA417" s="110"/>
      <c r="BB417" s="110"/>
      <c r="BC417" s="110"/>
    </row>
    <row r="418" spans="38:55" x14ac:dyDescent="0.3">
      <c r="AL418" s="110">
        <f t="shared" si="8"/>
        <v>413</v>
      </c>
      <c r="AM418" s="110" t="s">
        <v>1089</v>
      </c>
      <c r="AN418" s="110" t="s">
        <v>2126</v>
      </c>
      <c r="AO418" s="110" t="s">
        <v>1071</v>
      </c>
      <c r="AP418" s="110" t="s">
        <v>1817</v>
      </c>
      <c r="AQ418" s="110" t="s">
        <v>3106</v>
      </c>
      <c r="AR418" s="110"/>
      <c r="AS418" s="110" t="s">
        <v>1089</v>
      </c>
      <c r="AT418" s="110" t="s">
        <v>2681</v>
      </c>
      <c r="AU418" s="110" t="s">
        <v>1071</v>
      </c>
      <c r="AV418" s="110"/>
      <c r="AW418" s="110"/>
      <c r="AX418" s="110"/>
      <c r="AY418" s="110"/>
      <c r="AZ418" s="110"/>
      <c r="BA418" s="110"/>
      <c r="BB418" s="110"/>
      <c r="BC418" s="110"/>
    </row>
    <row r="419" spans="38:55" x14ac:dyDescent="0.3">
      <c r="AL419" s="110">
        <f t="shared" si="8"/>
        <v>414</v>
      </c>
      <c r="AM419" s="110" t="s">
        <v>1090</v>
      </c>
      <c r="AN419" s="110" t="s">
        <v>2273</v>
      </c>
      <c r="AO419" s="110" t="s">
        <v>1071</v>
      </c>
      <c r="AP419" s="110" t="s">
        <v>1818</v>
      </c>
      <c r="AQ419" s="110" t="s">
        <v>3106</v>
      </c>
      <c r="AR419" s="110"/>
      <c r="AS419" s="110" t="s">
        <v>1090</v>
      </c>
      <c r="AT419" s="110" t="s">
        <v>2682</v>
      </c>
      <c r="AU419" s="110" t="s">
        <v>1071</v>
      </c>
      <c r="AV419" s="110"/>
      <c r="AW419" s="110"/>
      <c r="AX419" s="110"/>
      <c r="AY419" s="110"/>
      <c r="AZ419" s="110"/>
      <c r="BA419" s="110"/>
      <c r="BB419" s="110"/>
      <c r="BC419" s="110"/>
    </row>
    <row r="420" spans="38:55" x14ac:dyDescent="0.3">
      <c r="AL420" s="110">
        <f t="shared" si="8"/>
        <v>415</v>
      </c>
      <c r="AM420" s="110" t="s">
        <v>552</v>
      </c>
      <c r="AN420" s="110" t="s">
        <v>2038</v>
      </c>
      <c r="AO420" s="110" t="s">
        <v>1107</v>
      </c>
      <c r="AP420" s="110" t="s">
        <v>1819</v>
      </c>
      <c r="AQ420" s="110" t="s">
        <v>3106</v>
      </c>
      <c r="AR420" s="110"/>
      <c r="AS420" s="110" t="s">
        <v>552</v>
      </c>
      <c r="AT420" s="110" t="s">
        <v>2920</v>
      </c>
      <c r="AU420" s="110" t="s">
        <v>1107</v>
      </c>
      <c r="AV420" s="110"/>
      <c r="AW420" s="110"/>
      <c r="AX420" s="110"/>
      <c r="AY420" s="110"/>
      <c r="AZ420" s="110"/>
      <c r="BA420" s="110"/>
      <c r="BB420" s="110"/>
      <c r="BC420" s="110"/>
    </row>
    <row r="421" spans="38:55" x14ac:dyDescent="0.3">
      <c r="AL421" s="110">
        <f t="shared" si="8"/>
        <v>416</v>
      </c>
      <c r="AM421" s="110" t="s">
        <v>962</v>
      </c>
      <c r="AN421" s="110" t="s">
        <v>2313</v>
      </c>
      <c r="AO421" s="110" t="s">
        <v>936</v>
      </c>
      <c r="AP421" s="110" t="s">
        <v>1819</v>
      </c>
      <c r="AQ421" s="105" t="s">
        <v>3107</v>
      </c>
      <c r="AR421" s="110"/>
      <c r="AS421" s="110" t="s">
        <v>962</v>
      </c>
      <c r="AT421" s="110" t="s">
        <v>2921</v>
      </c>
      <c r="AU421" s="110" t="s">
        <v>936</v>
      </c>
      <c r="AV421" s="110"/>
      <c r="AW421" s="110"/>
      <c r="AX421" s="110"/>
      <c r="AY421" s="110"/>
      <c r="AZ421" s="110"/>
      <c r="BA421" s="110"/>
      <c r="BB421" s="110"/>
      <c r="BC421" s="110"/>
    </row>
    <row r="422" spans="38:55" x14ac:dyDescent="0.3">
      <c r="AL422" s="110">
        <f t="shared" si="8"/>
        <v>417</v>
      </c>
      <c r="AM422" s="110" t="s">
        <v>963</v>
      </c>
      <c r="AN422" s="110" t="s">
        <v>1945</v>
      </c>
      <c r="AO422" s="110" t="s">
        <v>936</v>
      </c>
      <c r="AP422" s="110" t="s">
        <v>1819</v>
      </c>
      <c r="AQ422" s="105" t="s">
        <v>3107</v>
      </c>
      <c r="AR422" s="110"/>
      <c r="AS422" s="110" t="s">
        <v>963</v>
      </c>
      <c r="AT422" s="110" t="s">
        <v>2471</v>
      </c>
      <c r="AU422" s="110" t="s">
        <v>936</v>
      </c>
      <c r="AV422" s="110"/>
      <c r="AW422" s="110"/>
      <c r="AX422" s="110"/>
      <c r="AY422" s="110"/>
      <c r="AZ422" s="110"/>
      <c r="BA422" s="110"/>
      <c r="BB422" s="110"/>
      <c r="BC422" s="110"/>
    </row>
    <row r="423" spans="38:55" x14ac:dyDescent="0.3">
      <c r="AL423" s="110">
        <f t="shared" si="8"/>
        <v>418</v>
      </c>
      <c r="AM423" s="110" t="s">
        <v>964</v>
      </c>
      <c r="AN423" s="110" t="s">
        <v>2231</v>
      </c>
      <c r="AO423" s="110" t="s">
        <v>936</v>
      </c>
      <c r="AP423" s="110" t="s">
        <v>1815</v>
      </c>
      <c r="AQ423" s="105" t="s">
        <v>3107</v>
      </c>
      <c r="AR423" s="110"/>
      <c r="AS423" s="110" t="s">
        <v>964</v>
      </c>
      <c r="AT423" s="110" t="s">
        <v>2477</v>
      </c>
      <c r="AU423" s="110" t="s">
        <v>936</v>
      </c>
      <c r="AV423" s="110"/>
      <c r="AW423" s="110"/>
      <c r="AX423" s="110"/>
      <c r="AY423" s="110"/>
      <c r="AZ423" s="110"/>
      <c r="BA423" s="110"/>
      <c r="BB423" s="110"/>
      <c r="BC423" s="110"/>
    </row>
    <row r="424" spans="38:55" x14ac:dyDescent="0.3">
      <c r="AL424" s="110">
        <f t="shared" si="8"/>
        <v>419</v>
      </c>
      <c r="AM424" s="110" t="s">
        <v>1193</v>
      </c>
      <c r="AN424" s="110" t="s">
        <v>2010</v>
      </c>
      <c r="AO424" s="110" t="s">
        <v>1185</v>
      </c>
      <c r="AP424" s="110" t="s">
        <v>1818</v>
      </c>
      <c r="AQ424" s="105" t="s">
        <v>3107</v>
      </c>
      <c r="AR424" s="110"/>
      <c r="AS424" s="110" t="s">
        <v>1193</v>
      </c>
      <c r="AT424" s="110" t="s">
        <v>2922</v>
      </c>
      <c r="AU424" s="110" t="s">
        <v>1185</v>
      </c>
      <c r="AV424" s="110"/>
      <c r="AW424" s="110"/>
      <c r="AX424" s="110"/>
      <c r="AY424" s="110"/>
      <c r="AZ424" s="110"/>
      <c r="BA424" s="110"/>
      <c r="BB424" s="110"/>
      <c r="BC424" s="110"/>
    </row>
    <row r="425" spans="38:55" x14ac:dyDescent="0.3">
      <c r="AL425" s="110">
        <f t="shared" si="8"/>
        <v>420</v>
      </c>
      <c r="AM425" s="110" t="s">
        <v>965</v>
      </c>
      <c r="AN425" s="110" t="s">
        <v>2234</v>
      </c>
      <c r="AO425" s="110" t="s">
        <v>936</v>
      </c>
      <c r="AP425" s="110" t="s">
        <v>1815</v>
      </c>
      <c r="AQ425" s="105" t="s">
        <v>3107</v>
      </c>
      <c r="AR425" s="110"/>
      <c r="AS425" s="110" t="s">
        <v>965</v>
      </c>
      <c r="AT425" s="110" t="s">
        <v>2923</v>
      </c>
      <c r="AU425" s="110" t="s">
        <v>936</v>
      </c>
      <c r="AV425" s="110"/>
      <c r="AW425" s="110"/>
      <c r="AX425" s="110"/>
      <c r="AY425" s="110"/>
      <c r="AZ425" s="110"/>
      <c r="BA425" s="110"/>
      <c r="BB425" s="110"/>
      <c r="BC425" s="110"/>
    </row>
    <row r="426" spans="38:55" x14ac:dyDescent="0.3">
      <c r="AL426" s="110">
        <f t="shared" si="8"/>
        <v>421</v>
      </c>
      <c r="AM426" s="110" t="s">
        <v>83</v>
      </c>
      <c r="AN426" s="110" t="s">
        <v>1976</v>
      </c>
      <c r="AO426" s="110" t="s">
        <v>936</v>
      </c>
      <c r="AP426" s="110" t="s">
        <v>1815</v>
      </c>
      <c r="AQ426" s="105" t="s">
        <v>3107</v>
      </c>
      <c r="AR426" s="110"/>
      <c r="AS426" s="110" t="s">
        <v>83</v>
      </c>
      <c r="AT426" s="110" t="s">
        <v>2683</v>
      </c>
      <c r="AU426" s="110" t="s">
        <v>936</v>
      </c>
      <c r="AV426" s="110"/>
      <c r="AW426" s="110"/>
      <c r="AX426" s="110"/>
      <c r="AY426" s="110"/>
      <c r="AZ426" s="110"/>
      <c r="BA426" s="110"/>
      <c r="BB426" s="110"/>
      <c r="BC426" s="110"/>
    </row>
    <row r="427" spans="38:55" x14ac:dyDescent="0.3">
      <c r="AL427" s="110">
        <f t="shared" si="8"/>
        <v>422</v>
      </c>
      <c r="AM427" s="110" t="s">
        <v>1156</v>
      </c>
      <c r="AN427" s="110" t="s">
        <v>2426</v>
      </c>
      <c r="AO427" s="110" t="s">
        <v>1136</v>
      </c>
      <c r="AP427" s="110" t="s">
        <v>1819</v>
      </c>
      <c r="AQ427" s="105" t="s">
        <v>3107</v>
      </c>
      <c r="AR427" s="110"/>
      <c r="AS427" s="110" t="s">
        <v>1156</v>
      </c>
      <c r="AT427" s="110" t="s">
        <v>2924</v>
      </c>
      <c r="AU427" s="110" t="s">
        <v>1136</v>
      </c>
      <c r="AV427" s="110"/>
      <c r="AW427" s="110"/>
      <c r="AX427" s="110"/>
      <c r="AY427" s="110"/>
      <c r="AZ427" s="110"/>
      <c r="BA427" s="110"/>
      <c r="BB427" s="110"/>
      <c r="BC427" s="110"/>
    </row>
    <row r="428" spans="38:55" x14ac:dyDescent="0.3">
      <c r="AL428" s="110">
        <f t="shared" si="8"/>
        <v>423</v>
      </c>
      <c r="AM428" s="110" t="s">
        <v>988</v>
      </c>
      <c r="AN428" s="110" t="s">
        <v>2179</v>
      </c>
      <c r="AO428" s="110" t="s">
        <v>977</v>
      </c>
      <c r="AP428" s="110" t="s">
        <v>1815</v>
      </c>
      <c r="AQ428" s="110" t="s">
        <v>3105</v>
      </c>
      <c r="AR428" s="110"/>
      <c r="AS428" s="110" t="s">
        <v>988</v>
      </c>
      <c r="AT428" s="110" t="s">
        <v>2684</v>
      </c>
      <c r="AU428" s="110" t="s">
        <v>977</v>
      </c>
      <c r="AV428" s="110"/>
      <c r="AW428" s="110"/>
      <c r="AX428" s="110"/>
      <c r="AY428" s="110"/>
      <c r="AZ428" s="110"/>
      <c r="BA428" s="110"/>
      <c r="BB428" s="110"/>
      <c r="BC428" s="110"/>
    </row>
    <row r="429" spans="38:55" x14ac:dyDescent="0.3">
      <c r="AL429" s="110">
        <f t="shared" si="8"/>
        <v>424</v>
      </c>
      <c r="AM429" s="110" t="s">
        <v>989</v>
      </c>
      <c r="AN429" s="110" t="s">
        <v>2265</v>
      </c>
      <c r="AO429" s="110" t="s">
        <v>977</v>
      </c>
      <c r="AP429" s="110" t="s">
        <v>1815</v>
      </c>
      <c r="AQ429" s="110" t="s">
        <v>3105</v>
      </c>
      <c r="AR429" s="110"/>
      <c r="AS429" s="110" t="s">
        <v>989</v>
      </c>
      <c r="AT429" s="110" t="s">
        <v>2925</v>
      </c>
      <c r="AU429" s="110" t="s">
        <v>977</v>
      </c>
      <c r="AV429" s="110"/>
      <c r="AW429" s="110"/>
      <c r="AX429" s="110"/>
      <c r="AY429" s="110"/>
      <c r="AZ429" s="110"/>
      <c r="BA429" s="110"/>
      <c r="BB429" s="110"/>
      <c r="BC429" s="110"/>
    </row>
    <row r="430" spans="38:55" x14ac:dyDescent="0.3">
      <c r="AL430" s="110">
        <f t="shared" si="8"/>
        <v>425</v>
      </c>
      <c r="AM430" s="110" t="s">
        <v>378</v>
      </c>
      <c r="AN430" s="110" t="s">
        <v>2248</v>
      </c>
      <c r="AO430" s="110" t="s">
        <v>1095</v>
      </c>
      <c r="AP430" s="110" t="s">
        <v>1817</v>
      </c>
      <c r="AQ430" s="110" t="s">
        <v>3106</v>
      </c>
      <c r="AR430" s="110"/>
      <c r="AS430" s="110" t="s">
        <v>378</v>
      </c>
      <c r="AT430" s="110" t="s">
        <v>2685</v>
      </c>
      <c r="AU430" s="110" t="s">
        <v>1095</v>
      </c>
      <c r="AV430" s="110"/>
      <c r="AW430" s="110"/>
      <c r="AX430" s="110"/>
      <c r="AY430" s="110"/>
      <c r="AZ430" s="110"/>
      <c r="BA430" s="110"/>
      <c r="BB430" s="110"/>
      <c r="BC430" s="110"/>
    </row>
    <row r="431" spans="38:55" x14ac:dyDescent="0.3">
      <c r="AL431" s="110">
        <f t="shared" si="8"/>
        <v>426</v>
      </c>
      <c r="AM431" s="110" t="s">
        <v>966</v>
      </c>
      <c r="AN431" s="110" t="s">
        <v>2303</v>
      </c>
      <c r="AO431" s="110" t="s">
        <v>936</v>
      </c>
      <c r="AP431" s="110" t="s">
        <v>1815</v>
      </c>
      <c r="AQ431" s="105" t="s">
        <v>3107</v>
      </c>
      <c r="AR431" s="110"/>
      <c r="AS431" s="110" t="s">
        <v>966</v>
      </c>
      <c r="AT431" s="110" t="s">
        <v>2686</v>
      </c>
      <c r="AU431" s="110" t="s">
        <v>936</v>
      </c>
      <c r="AV431" s="110"/>
      <c r="AW431" s="110"/>
      <c r="AX431" s="110"/>
      <c r="AY431" s="110"/>
      <c r="AZ431" s="110"/>
      <c r="BA431" s="110"/>
      <c r="BB431" s="110"/>
      <c r="BC431" s="110"/>
    </row>
    <row r="432" spans="38:55" x14ac:dyDescent="0.3">
      <c r="AL432" s="110">
        <f t="shared" si="8"/>
        <v>427</v>
      </c>
      <c r="AM432" s="110" t="s">
        <v>1157</v>
      </c>
      <c r="AN432" s="110" t="s">
        <v>1963</v>
      </c>
      <c r="AO432" s="110" t="s">
        <v>1136</v>
      </c>
      <c r="AP432" s="110" t="s">
        <v>1815</v>
      </c>
      <c r="AQ432" s="105" t="s">
        <v>3107</v>
      </c>
      <c r="AR432" s="110"/>
      <c r="AS432" s="110" t="s">
        <v>1157</v>
      </c>
      <c r="AT432" s="110" t="s">
        <v>2926</v>
      </c>
      <c r="AU432" s="110" t="s">
        <v>1136</v>
      </c>
      <c r="AV432" s="110"/>
      <c r="AW432" s="110"/>
      <c r="AX432" s="110"/>
      <c r="AY432" s="110"/>
      <c r="AZ432" s="110"/>
      <c r="BA432" s="110"/>
      <c r="BB432" s="110"/>
      <c r="BC432" s="110"/>
    </row>
    <row r="433" spans="38:55" x14ac:dyDescent="0.3">
      <c r="AL433" s="110">
        <f t="shared" si="8"/>
        <v>428</v>
      </c>
      <c r="AM433" s="110" t="s">
        <v>713</v>
      </c>
      <c r="AN433" s="110" t="s">
        <v>2127</v>
      </c>
      <c r="AO433" s="110" t="s">
        <v>1136</v>
      </c>
      <c r="AP433" s="110" t="s">
        <v>1818</v>
      </c>
      <c r="AQ433" s="105" t="s">
        <v>3107</v>
      </c>
      <c r="AR433" s="110"/>
      <c r="AS433" s="110" t="s">
        <v>713</v>
      </c>
      <c r="AT433" s="110" t="s">
        <v>2687</v>
      </c>
      <c r="AU433" s="110" t="s">
        <v>1136</v>
      </c>
      <c r="AV433" s="110"/>
      <c r="AW433" s="110"/>
      <c r="AX433" s="110"/>
      <c r="AY433" s="110"/>
      <c r="AZ433" s="110"/>
      <c r="BA433" s="110"/>
      <c r="BB433" s="110"/>
      <c r="BC433" s="110"/>
    </row>
    <row r="434" spans="38:55" x14ac:dyDescent="0.3">
      <c r="AL434" s="110">
        <f t="shared" si="8"/>
        <v>429</v>
      </c>
      <c r="AM434" s="110" t="s">
        <v>84</v>
      </c>
      <c r="AN434" s="110" t="s">
        <v>2404</v>
      </c>
      <c r="AO434" s="110" t="s">
        <v>936</v>
      </c>
      <c r="AP434" s="110" t="s">
        <v>1815</v>
      </c>
      <c r="AQ434" s="105" t="s">
        <v>3107</v>
      </c>
      <c r="AR434" s="110"/>
      <c r="AS434" s="110" t="s">
        <v>84</v>
      </c>
      <c r="AT434" s="110" t="s">
        <v>2927</v>
      </c>
      <c r="AU434" s="110" t="s">
        <v>936</v>
      </c>
      <c r="AV434" s="110"/>
      <c r="AW434" s="110"/>
      <c r="AX434" s="110"/>
      <c r="AY434" s="110"/>
      <c r="AZ434" s="110"/>
      <c r="BA434" s="110"/>
      <c r="BB434" s="110"/>
      <c r="BC434" s="110"/>
    </row>
    <row r="435" spans="38:55" x14ac:dyDescent="0.3">
      <c r="AL435" s="110">
        <f t="shared" si="8"/>
        <v>430</v>
      </c>
      <c r="AM435" s="110" t="s">
        <v>1216</v>
      </c>
      <c r="AN435" s="110" t="s">
        <v>2240</v>
      </c>
      <c r="AO435" s="110" t="s">
        <v>512</v>
      </c>
      <c r="AP435" s="110" t="s">
        <v>1815</v>
      </c>
      <c r="AQ435" s="110" t="s">
        <v>3106</v>
      </c>
      <c r="AR435" s="110"/>
      <c r="AS435" s="110" t="s">
        <v>1216</v>
      </c>
      <c r="AT435" s="110" t="s">
        <v>2928</v>
      </c>
      <c r="AU435" s="110" t="s">
        <v>512</v>
      </c>
      <c r="AV435" s="110"/>
      <c r="AW435" s="110"/>
      <c r="AX435" s="110"/>
      <c r="AY435" s="110"/>
      <c r="AZ435" s="110"/>
      <c r="BA435" s="110"/>
      <c r="BB435" s="110"/>
      <c r="BC435" s="110"/>
    </row>
    <row r="436" spans="38:55" x14ac:dyDescent="0.3">
      <c r="AL436" s="110">
        <f t="shared" si="8"/>
        <v>431</v>
      </c>
      <c r="AM436" s="110" t="s">
        <v>1124</v>
      </c>
      <c r="AN436" s="110" t="s">
        <v>2090</v>
      </c>
      <c r="AO436" s="110" t="s">
        <v>1107</v>
      </c>
      <c r="AP436" s="110" t="s">
        <v>1818</v>
      </c>
      <c r="AQ436" s="110" t="s">
        <v>3106</v>
      </c>
      <c r="AR436" s="110"/>
      <c r="AS436" s="110" t="s">
        <v>1124</v>
      </c>
      <c r="AT436" s="110" t="s">
        <v>2929</v>
      </c>
      <c r="AU436" s="110" t="s">
        <v>1107</v>
      </c>
      <c r="AV436" s="110"/>
      <c r="AW436" s="110"/>
      <c r="AX436" s="110"/>
      <c r="AY436" s="110"/>
      <c r="AZ436" s="110"/>
      <c r="BA436" s="110"/>
      <c r="BB436" s="110"/>
      <c r="BC436" s="110"/>
    </row>
    <row r="437" spans="38:55" x14ac:dyDescent="0.3">
      <c r="AL437" s="110">
        <f t="shared" si="8"/>
        <v>432</v>
      </c>
      <c r="AM437" s="110" t="s">
        <v>1049</v>
      </c>
      <c r="AN437" s="110" t="s">
        <v>1901</v>
      </c>
      <c r="AO437" s="110" t="s">
        <v>1037</v>
      </c>
      <c r="AP437" s="110" t="s">
        <v>1819</v>
      </c>
      <c r="AQ437" s="105" t="s">
        <v>3107</v>
      </c>
      <c r="AR437" s="110"/>
      <c r="AS437" s="110" t="s">
        <v>1049</v>
      </c>
      <c r="AT437" s="110" t="s">
        <v>2930</v>
      </c>
      <c r="AU437" s="110" t="s">
        <v>1037</v>
      </c>
      <c r="AV437" s="110"/>
      <c r="AW437" s="110"/>
      <c r="AX437" s="110"/>
      <c r="AY437" s="110"/>
      <c r="AZ437" s="110"/>
      <c r="BA437" s="110"/>
      <c r="BB437" s="110"/>
      <c r="BC437" s="110"/>
    </row>
    <row r="438" spans="38:55" x14ac:dyDescent="0.3">
      <c r="AL438" s="110">
        <f t="shared" si="8"/>
        <v>433</v>
      </c>
      <c r="AM438" s="110" t="s">
        <v>716</v>
      </c>
      <c r="AN438" s="110" t="s">
        <v>2385</v>
      </c>
      <c r="AO438" s="110" t="s">
        <v>1241</v>
      </c>
      <c r="AP438" s="110" t="s">
        <v>1819</v>
      </c>
      <c r="AQ438" s="105" t="s">
        <v>3107</v>
      </c>
      <c r="AR438" s="110"/>
      <c r="AS438" s="110" t="s">
        <v>716</v>
      </c>
      <c r="AT438" s="110" t="s">
        <v>2931</v>
      </c>
      <c r="AU438" s="110" t="s">
        <v>1241</v>
      </c>
      <c r="AV438" s="110"/>
      <c r="AW438" s="110"/>
      <c r="AX438" s="110"/>
      <c r="AY438" s="110"/>
      <c r="AZ438" s="110"/>
      <c r="BA438" s="110"/>
      <c r="BB438" s="110"/>
      <c r="BC438" s="110"/>
    </row>
    <row r="439" spans="38:55" x14ac:dyDescent="0.3">
      <c r="AL439" s="110">
        <f t="shared" si="8"/>
        <v>434</v>
      </c>
      <c r="AM439" s="110" t="s">
        <v>1247</v>
      </c>
      <c r="AN439" s="110" t="s">
        <v>1982</v>
      </c>
      <c r="AO439" s="110" t="s">
        <v>1241</v>
      </c>
      <c r="AP439" s="110" t="s">
        <v>1815</v>
      </c>
      <c r="AQ439" s="105" t="s">
        <v>3107</v>
      </c>
      <c r="AR439" s="110"/>
      <c r="AS439" s="110" t="s">
        <v>1247</v>
      </c>
      <c r="AT439" s="110" t="s">
        <v>2932</v>
      </c>
      <c r="AU439" s="110" t="s">
        <v>1241</v>
      </c>
      <c r="AV439" s="110"/>
      <c r="AW439" s="110"/>
      <c r="AX439" s="110"/>
      <c r="AY439" s="110"/>
      <c r="AZ439" s="110"/>
      <c r="BA439" s="110"/>
      <c r="BB439" s="110"/>
      <c r="BC439" s="110"/>
    </row>
    <row r="440" spans="38:55" x14ac:dyDescent="0.3">
      <c r="AL440" s="110">
        <f t="shared" si="8"/>
        <v>435</v>
      </c>
      <c r="AM440" s="110" t="s">
        <v>1158</v>
      </c>
      <c r="AN440" s="110" t="s">
        <v>2125</v>
      </c>
      <c r="AO440" s="110" t="s">
        <v>1136</v>
      </c>
      <c r="AP440" s="110" t="s">
        <v>1817</v>
      </c>
      <c r="AQ440" s="105" t="s">
        <v>3107</v>
      </c>
      <c r="AR440" s="110"/>
      <c r="AS440" s="110" t="s">
        <v>1158</v>
      </c>
      <c r="AT440" s="110" t="s">
        <v>2688</v>
      </c>
      <c r="AU440" s="110" t="s">
        <v>1136</v>
      </c>
      <c r="AV440" s="110"/>
      <c r="AW440" s="110"/>
      <c r="AX440" s="110"/>
      <c r="AY440" s="110"/>
      <c r="AZ440" s="110"/>
      <c r="BA440" s="110"/>
      <c r="BB440" s="110"/>
      <c r="BC440" s="110"/>
    </row>
    <row r="441" spans="38:55" x14ac:dyDescent="0.3">
      <c r="AL441" s="110">
        <f t="shared" si="8"/>
        <v>436</v>
      </c>
      <c r="AM441" s="110" t="s">
        <v>1125</v>
      </c>
      <c r="AN441" s="110" t="s">
        <v>2057</v>
      </c>
      <c r="AO441" s="110" t="s">
        <v>1107</v>
      </c>
      <c r="AP441" s="110" t="s">
        <v>1815</v>
      </c>
      <c r="AQ441" s="110" t="s">
        <v>3106</v>
      </c>
      <c r="AR441" s="110"/>
      <c r="AS441" s="110" t="s">
        <v>1125</v>
      </c>
      <c r="AT441" s="110" t="s">
        <v>2933</v>
      </c>
      <c r="AU441" s="110" t="s">
        <v>1107</v>
      </c>
      <c r="AV441" s="110"/>
      <c r="AW441" s="110"/>
      <c r="AX441" s="110"/>
      <c r="AY441" s="110"/>
      <c r="AZ441" s="110"/>
      <c r="BA441" s="110"/>
      <c r="BB441" s="110"/>
      <c r="BC441" s="110"/>
    </row>
    <row r="442" spans="38:55" x14ac:dyDescent="0.3">
      <c r="AL442" s="110">
        <f t="shared" si="8"/>
        <v>437</v>
      </c>
      <c r="AM442" s="110" t="s">
        <v>184</v>
      </c>
      <c r="AN442" s="110" t="s">
        <v>2130</v>
      </c>
      <c r="AO442" s="110" t="s">
        <v>997</v>
      </c>
      <c r="AP442" s="110" t="s">
        <v>1815</v>
      </c>
      <c r="AQ442" s="110" t="s">
        <v>3105</v>
      </c>
      <c r="AR442" s="110"/>
      <c r="AS442" s="110" t="s">
        <v>184</v>
      </c>
      <c r="AT442" s="110" t="s">
        <v>2934</v>
      </c>
      <c r="AU442" s="110" t="s">
        <v>997</v>
      </c>
      <c r="AV442" s="110"/>
      <c r="AW442" s="110"/>
      <c r="AX442" s="110"/>
      <c r="AY442" s="110"/>
      <c r="AZ442" s="110"/>
      <c r="BA442" s="110"/>
      <c r="BB442" s="110"/>
      <c r="BC442" s="110"/>
    </row>
    <row r="443" spans="38:55" x14ac:dyDescent="0.3">
      <c r="AL443" s="110">
        <f t="shared" si="8"/>
        <v>438</v>
      </c>
      <c r="AM443" s="110" t="s">
        <v>85</v>
      </c>
      <c r="AN443" s="110" t="s">
        <v>2233</v>
      </c>
      <c r="AO443" s="110" t="s">
        <v>936</v>
      </c>
      <c r="AP443" s="110" t="s">
        <v>1815</v>
      </c>
      <c r="AQ443" s="105" t="s">
        <v>3107</v>
      </c>
      <c r="AR443" s="110"/>
      <c r="AS443" s="110" t="s">
        <v>85</v>
      </c>
      <c r="AT443" s="110" t="s">
        <v>2935</v>
      </c>
      <c r="AU443" s="110" t="s">
        <v>936</v>
      </c>
      <c r="AV443" s="110"/>
      <c r="AW443" s="110"/>
      <c r="AX443" s="110"/>
      <c r="AY443" s="110"/>
      <c r="AZ443" s="110"/>
      <c r="BA443" s="110"/>
      <c r="BB443" s="110"/>
      <c r="BC443" s="110"/>
    </row>
    <row r="444" spans="38:55" x14ac:dyDescent="0.3">
      <c r="AL444" s="110">
        <f t="shared" si="8"/>
        <v>439</v>
      </c>
      <c r="AM444" s="110" t="s">
        <v>967</v>
      </c>
      <c r="AN444" s="110" t="s">
        <v>2056</v>
      </c>
      <c r="AO444" s="110" t="s">
        <v>936</v>
      </c>
      <c r="AP444" s="110" t="s">
        <v>1815</v>
      </c>
      <c r="AQ444" s="105" t="s">
        <v>3107</v>
      </c>
      <c r="AR444" s="110"/>
      <c r="AS444" s="110" t="s">
        <v>967</v>
      </c>
      <c r="AT444" s="110" t="s">
        <v>2689</v>
      </c>
      <c r="AU444" s="110" t="s">
        <v>936</v>
      </c>
      <c r="AV444" s="110"/>
      <c r="AW444" s="110"/>
      <c r="AX444" s="110"/>
      <c r="AY444" s="110"/>
      <c r="AZ444" s="110"/>
      <c r="BA444" s="110"/>
      <c r="BB444" s="110"/>
      <c r="BC444" s="110"/>
    </row>
    <row r="445" spans="38:55" x14ac:dyDescent="0.3">
      <c r="AL445" s="110">
        <f t="shared" si="8"/>
        <v>440</v>
      </c>
      <c r="AM445" s="110" t="s">
        <v>968</v>
      </c>
      <c r="AN445" s="110" t="s">
        <v>2356</v>
      </c>
      <c r="AO445" s="110" t="s">
        <v>936</v>
      </c>
      <c r="AP445" s="110" t="s">
        <v>1817</v>
      </c>
      <c r="AQ445" s="105" t="s">
        <v>3107</v>
      </c>
      <c r="AR445" s="110"/>
      <c r="AS445" s="110" t="s">
        <v>968</v>
      </c>
      <c r="AT445" s="110" t="s">
        <v>2936</v>
      </c>
      <c r="AU445" s="110" t="s">
        <v>936</v>
      </c>
      <c r="AV445" s="110"/>
      <c r="AW445" s="110"/>
      <c r="AX445" s="110"/>
      <c r="AY445" s="110"/>
      <c r="AZ445" s="110"/>
      <c r="BA445" s="110"/>
      <c r="BB445" s="110"/>
      <c r="BC445" s="110"/>
    </row>
    <row r="446" spans="38:55" x14ac:dyDescent="0.3">
      <c r="AL446" s="110">
        <f t="shared" si="8"/>
        <v>441</v>
      </c>
      <c r="AM446" s="110" t="s">
        <v>632</v>
      </c>
      <c r="AN446" s="110" t="s">
        <v>2201</v>
      </c>
      <c r="AO446" s="110" t="s">
        <v>1198</v>
      </c>
      <c r="AP446" s="110" t="s">
        <v>1820</v>
      </c>
      <c r="AQ446" s="110" t="s">
        <v>3105</v>
      </c>
      <c r="AR446" s="110"/>
      <c r="AS446" s="110" t="s">
        <v>632</v>
      </c>
      <c r="AT446" s="110" t="s">
        <v>1198</v>
      </c>
      <c r="AU446" s="110" t="s">
        <v>1198</v>
      </c>
      <c r="AV446" s="110"/>
      <c r="AW446" s="110"/>
      <c r="AX446" s="110"/>
      <c r="AY446" s="110"/>
      <c r="AZ446" s="110"/>
      <c r="BA446" s="110"/>
      <c r="BB446" s="110"/>
      <c r="BC446" s="110"/>
    </row>
    <row r="447" spans="38:55" x14ac:dyDescent="0.3">
      <c r="AL447" s="110">
        <f t="shared" si="8"/>
        <v>442</v>
      </c>
      <c r="AM447" s="110" t="s">
        <v>1233</v>
      </c>
      <c r="AN447" s="110" t="s">
        <v>2237</v>
      </c>
      <c r="AO447" s="110" t="s">
        <v>1219</v>
      </c>
      <c r="AP447" s="110" t="s">
        <v>1818</v>
      </c>
      <c r="AQ447" s="105" t="s">
        <v>3107</v>
      </c>
      <c r="AR447" s="110"/>
      <c r="AS447" s="110" t="s">
        <v>1233</v>
      </c>
      <c r="AT447" s="110" t="s">
        <v>2690</v>
      </c>
      <c r="AU447" s="110" t="s">
        <v>1219</v>
      </c>
      <c r="AV447" s="110"/>
      <c r="AW447" s="110"/>
      <c r="AX447" s="110"/>
      <c r="AY447" s="110"/>
      <c r="AZ447" s="110"/>
      <c r="BA447" s="110"/>
      <c r="BB447" s="110"/>
      <c r="BC447" s="110"/>
    </row>
    <row r="448" spans="38:55" x14ac:dyDescent="0.3">
      <c r="AL448" s="110">
        <f t="shared" si="8"/>
        <v>443</v>
      </c>
      <c r="AM448" s="110" t="s">
        <v>447</v>
      </c>
      <c r="AN448" s="110" t="s">
        <v>1984</v>
      </c>
      <c r="AO448" s="110" t="s">
        <v>1100</v>
      </c>
      <c r="AP448" s="110" t="s">
        <v>1815</v>
      </c>
      <c r="AQ448" s="110" t="s">
        <v>3106</v>
      </c>
      <c r="AR448" s="110"/>
      <c r="AS448" s="110" t="s">
        <v>447</v>
      </c>
      <c r="AT448" s="110" t="s">
        <v>2937</v>
      </c>
      <c r="AU448" s="110" t="s">
        <v>1100</v>
      </c>
      <c r="AV448" s="110"/>
      <c r="AW448" s="110"/>
      <c r="AX448" s="110"/>
      <c r="AY448" s="110"/>
      <c r="AZ448" s="110"/>
      <c r="BA448" s="110"/>
      <c r="BB448" s="110"/>
      <c r="BC448" s="110"/>
    </row>
    <row r="449" spans="38:55" x14ac:dyDescent="0.3">
      <c r="AL449" s="110">
        <f t="shared" si="8"/>
        <v>444</v>
      </c>
      <c r="AM449" s="110" t="s">
        <v>694</v>
      </c>
      <c r="AN449" s="110" t="s">
        <v>2293</v>
      </c>
      <c r="AO449" s="110" t="s">
        <v>1241</v>
      </c>
      <c r="AP449" s="110" t="s">
        <v>1815</v>
      </c>
      <c r="AQ449" s="105" t="s">
        <v>3107</v>
      </c>
      <c r="AR449" s="110"/>
      <c r="AS449" s="110" t="s">
        <v>694</v>
      </c>
      <c r="AT449" s="110" t="s">
        <v>2691</v>
      </c>
      <c r="AU449" s="110" t="s">
        <v>1241</v>
      </c>
      <c r="AV449" s="110"/>
      <c r="AW449" s="110"/>
      <c r="AX449" s="110"/>
      <c r="AY449" s="110"/>
      <c r="AZ449" s="110"/>
      <c r="BA449" s="110"/>
      <c r="BB449" s="110"/>
      <c r="BC449" s="110"/>
    </row>
    <row r="450" spans="38:55" x14ac:dyDescent="0.3">
      <c r="AL450" s="110">
        <f t="shared" si="8"/>
        <v>445</v>
      </c>
      <c r="AM450" s="110" t="s">
        <v>1126</v>
      </c>
      <c r="AN450" s="110" t="s">
        <v>2159</v>
      </c>
      <c r="AO450" s="110" t="s">
        <v>1107</v>
      </c>
      <c r="AP450" s="110" t="s">
        <v>1819</v>
      </c>
      <c r="AQ450" s="110" t="s">
        <v>3106</v>
      </c>
      <c r="AR450" s="110"/>
      <c r="AS450" s="110" t="s">
        <v>1126</v>
      </c>
      <c r="AT450" s="110" t="s">
        <v>2938</v>
      </c>
      <c r="AU450" s="110" t="s">
        <v>1107</v>
      </c>
      <c r="AV450" s="110"/>
      <c r="AW450" s="110"/>
      <c r="AX450" s="110"/>
      <c r="AY450" s="110"/>
      <c r="AZ450" s="110"/>
      <c r="BA450" s="110"/>
      <c r="BB450" s="110"/>
      <c r="BC450" s="110"/>
    </row>
    <row r="451" spans="38:55" x14ac:dyDescent="0.3">
      <c r="AL451" s="110">
        <f t="shared" si="8"/>
        <v>446</v>
      </c>
      <c r="AM451" s="110" t="s">
        <v>1127</v>
      </c>
      <c r="AN451" s="110" t="s">
        <v>2423</v>
      </c>
      <c r="AO451" s="110" t="s">
        <v>1107</v>
      </c>
      <c r="AP451" s="110" t="s">
        <v>1815</v>
      </c>
      <c r="AQ451" s="110" t="s">
        <v>3106</v>
      </c>
      <c r="AR451" s="110"/>
      <c r="AS451" s="110" t="s">
        <v>1127</v>
      </c>
      <c r="AT451" s="110" t="s">
        <v>2939</v>
      </c>
      <c r="AU451" s="110" t="s">
        <v>1107</v>
      </c>
      <c r="AV451" s="110"/>
      <c r="AW451" s="110"/>
      <c r="AX451" s="110"/>
      <c r="AY451" s="110"/>
      <c r="AZ451" s="110"/>
      <c r="BA451" s="110"/>
      <c r="BB451" s="110"/>
      <c r="BC451" s="110"/>
    </row>
    <row r="452" spans="38:55" x14ac:dyDescent="0.3">
      <c r="AL452" s="110">
        <f t="shared" si="8"/>
        <v>447</v>
      </c>
      <c r="AM452" s="110" t="s">
        <v>1019</v>
      </c>
      <c r="AN452" s="110" t="s">
        <v>2412</v>
      </c>
      <c r="AO452" s="110" t="s">
        <v>1013</v>
      </c>
      <c r="AP452" s="110" t="s">
        <v>1820</v>
      </c>
      <c r="AQ452" s="110" t="s">
        <v>3105</v>
      </c>
      <c r="AR452" s="110"/>
      <c r="AS452" s="110" t="s">
        <v>1019</v>
      </c>
      <c r="AT452" s="110" t="s">
        <v>2481</v>
      </c>
      <c r="AU452" s="110" t="s">
        <v>1013</v>
      </c>
      <c r="AV452" s="110"/>
      <c r="AW452" s="110"/>
      <c r="AX452" s="110"/>
      <c r="AY452" s="110"/>
      <c r="AZ452" s="110"/>
      <c r="BA452" s="110"/>
      <c r="BB452" s="110"/>
      <c r="BC452" s="110"/>
    </row>
    <row r="453" spans="38:55" x14ac:dyDescent="0.3">
      <c r="AL453" s="110">
        <f t="shared" si="8"/>
        <v>448</v>
      </c>
      <c r="AM453" s="110" t="s">
        <v>1179</v>
      </c>
      <c r="AN453" s="110" t="s">
        <v>1911</v>
      </c>
      <c r="AO453" s="110" t="s">
        <v>1162</v>
      </c>
      <c r="AP453" s="110" t="s">
        <v>1819</v>
      </c>
      <c r="AQ453" s="110" t="s">
        <v>3105</v>
      </c>
      <c r="AR453" s="110"/>
      <c r="AS453" s="110" t="s">
        <v>1179</v>
      </c>
      <c r="AT453" s="110" t="s">
        <v>2940</v>
      </c>
      <c r="AU453" s="110" t="s">
        <v>1162</v>
      </c>
      <c r="AV453" s="110"/>
      <c r="AW453" s="110"/>
      <c r="AX453" s="110"/>
      <c r="AY453" s="110"/>
      <c r="AZ453" s="110"/>
      <c r="BA453" s="110"/>
      <c r="BB453" s="110"/>
      <c r="BC453" s="110"/>
    </row>
    <row r="454" spans="38:55" x14ac:dyDescent="0.3">
      <c r="AL454" s="110">
        <f t="shared" si="8"/>
        <v>449</v>
      </c>
      <c r="AM454" s="110" t="s">
        <v>1180</v>
      </c>
      <c r="AN454" s="110" t="s">
        <v>2388</v>
      </c>
      <c r="AO454" s="110" t="s">
        <v>1162</v>
      </c>
      <c r="AP454" s="110" t="s">
        <v>1815</v>
      </c>
      <c r="AQ454" s="110" t="s">
        <v>3105</v>
      </c>
      <c r="AR454" s="110"/>
      <c r="AS454" s="110" t="s">
        <v>1180</v>
      </c>
      <c r="AT454" s="110" t="s">
        <v>2941</v>
      </c>
      <c r="AU454" s="110" t="s">
        <v>1162</v>
      </c>
      <c r="AV454" s="110"/>
      <c r="AW454" s="110"/>
      <c r="AX454" s="110"/>
      <c r="AY454" s="110"/>
      <c r="AZ454" s="110"/>
      <c r="BA454" s="110"/>
      <c r="BB454" s="110"/>
      <c r="BC454" s="110"/>
    </row>
    <row r="455" spans="38:55" x14ac:dyDescent="0.3">
      <c r="AL455" s="110">
        <f t="shared" si="8"/>
        <v>450</v>
      </c>
      <c r="AM455" s="110" t="s">
        <v>344</v>
      </c>
      <c r="AN455" s="110" t="s">
        <v>2322</v>
      </c>
      <c r="AO455" s="110" t="s">
        <v>1065</v>
      </c>
      <c r="AP455" s="110" t="s">
        <v>1819</v>
      </c>
      <c r="AQ455" s="105" t="s">
        <v>3107</v>
      </c>
      <c r="AR455" s="110"/>
      <c r="AS455" s="110" t="s">
        <v>344</v>
      </c>
      <c r="AT455" s="110" t="s">
        <v>2473</v>
      </c>
      <c r="AU455" s="110" t="s">
        <v>1065</v>
      </c>
      <c r="AV455" s="110"/>
      <c r="AW455" s="110"/>
      <c r="AX455" s="110"/>
      <c r="AY455" s="110"/>
      <c r="AZ455" s="110"/>
      <c r="BA455" s="110"/>
      <c r="BB455" s="110"/>
      <c r="BC455" s="110"/>
    </row>
    <row r="456" spans="38:55" x14ac:dyDescent="0.3">
      <c r="AL456" s="110">
        <f t="shared" ref="AL456:AL519" si="9">AL455+1</f>
        <v>451</v>
      </c>
      <c r="AM456" s="110" t="s">
        <v>990</v>
      </c>
      <c r="AN456" s="110" t="s">
        <v>2148</v>
      </c>
      <c r="AO456" s="110" t="s">
        <v>977</v>
      </c>
      <c r="AP456" s="110" t="s">
        <v>1818</v>
      </c>
      <c r="AQ456" s="110" t="s">
        <v>3105</v>
      </c>
      <c r="AR456" s="110"/>
      <c r="AS456" s="110" t="s">
        <v>990</v>
      </c>
      <c r="AT456" s="110" t="s">
        <v>2692</v>
      </c>
      <c r="AU456" s="110" t="s">
        <v>977</v>
      </c>
      <c r="AV456" s="110"/>
      <c r="AW456" s="110"/>
      <c r="AX456" s="110"/>
      <c r="AY456" s="110"/>
      <c r="AZ456" s="110"/>
      <c r="BA456" s="110"/>
      <c r="BB456" s="110"/>
      <c r="BC456" s="110"/>
    </row>
    <row r="457" spans="38:55" x14ac:dyDescent="0.3">
      <c r="AL457" s="110">
        <f t="shared" si="9"/>
        <v>452</v>
      </c>
      <c r="AM457" s="110" t="s">
        <v>1034</v>
      </c>
      <c r="AN457" s="110" t="s">
        <v>1888</v>
      </c>
      <c r="AO457" s="110" t="s">
        <v>1027</v>
      </c>
      <c r="AP457" s="110" t="s">
        <v>1818</v>
      </c>
      <c r="AQ457" s="110" t="s">
        <v>3105</v>
      </c>
      <c r="AR457" s="110"/>
      <c r="AS457" s="110" t="s">
        <v>1034</v>
      </c>
      <c r="AT457" s="110" t="s">
        <v>2942</v>
      </c>
      <c r="AU457" s="110" t="s">
        <v>1027</v>
      </c>
      <c r="AV457" s="110"/>
      <c r="AW457" s="110"/>
      <c r="AX457" s="110"/>
      <c r="AY457" s="110"/>
      <c r="AZ457" s="110"/>
      <c r="BA457" s="110"/>
      <c r="BB457" s="110"/>
      <c r="BC457" s="110"/>
    </row>
    <row r="458" spans="38:55" x14ac:dyDescent="0.3">
      <c r="AL458" s="110">
        <f t="shared" si="9"/>
        <v>453</v>
      </c>
      <c r="AM458" s="110" t="s">
        <v>1181</v>
      </c>
      <c r="AN458" s="110" t="s">
        <v>2360</v>
      </c>
      <c r="AO458" s="110" t="s">
        <v>1162</v>
      </c>
      <c r="AP458" s="110" t="s">
        <v>1815</v>
      </c>
      <c r="AQ458" s="110" t="s">
        <v>3105</v>
      </c>
      <c r="AR458" s="110"/>
      <c r="AS458" s="110" t="s">
        <v>1181</v>
      </c>
      <c r="AT458" s="110" t="s">
        <v>2943</v>
      </c>
      <c r="AU458" s="110" t="s">
        <v>1162</v>
      </c>
      <c r="AV458" s="110"/>
      <c r="AW458" s="110"/>
      <c r="AX458" s="110"/>
      <c r="AY458" s="110"/>
      <c r="AZ458" s="110"/>
      <c r="BA458" s="110"/>
      <c r="BB458" s="110"/>
      <c r="BC458" s="110"/>
    </row>
    <row r="459" spans="38:55" x14ac:dyDescent="0.3">
      <c r="AL459" s="110">
        <f t="shared" si="9"/>
        <v>454</v>
      </c>
      <c r="AM459" s="110" t="s">
        <v>556</v>
      </c>
      <c r="AN459" s="110" t="s">
        <v>1996</v>
      </c>
      <c r="AO459" s="110" t="s">
        <v>1107</v>
      </c>
      <c r="AP459" s="110" t="s">
        <v>1815</v>
      </c>
      <c r="AQ459" s="110" t="s">
        <v>3106</v>
      </c>
      <c r="AR459" s="110"/>
      <c r="AS459" s="110" t="s">
        <v>556</v>
      </c>
      <c r="AT459" s="110" t="s">
        <v>2944</v>
      </c>
      <c r="AU459" s="110" t="s">
        <v>1107</v>
      </c>
      <c r="AV459" s="110"/>
      <c r="AW459" s="110"/>
      <c r="AX459" s="110"/>
      <c r="AY459" s="110"/>
      <c r="AZ459" s="110"/>
      <c r="BA459" s="110"/>
      <c r="BB459" s="110"/>
      <c r="BC459" s="110"/>
    </row>
    <row r="460" spans="38:55" x14ac:dyDescent="0.3">
      <c r="AL460" s="110">
        <f t="shared" si="9"/>
        <v>455</v>
      </c>
      <c r="AM460" s="110" t="s">
        <v>1128</v>
      </c>
      <c r="AN460" s="110" t="s">
        <v>2331</v>
      </c>
      <c r="AO460" s="110" t="s">
        <v>1107</v>
      </c>
      <c r="AP460" s="110" t="s">
        <v>1819</v>
      </c>
      <c r="AQ460" s="110" t="s">
        <v>3106</v>
      </c>
      <c r="AR460" s="110"/>
      <c r="AS460" s="110" t="s">
        <v>1128</v>
      </c>
      <c r="AT460" s="110" t="s">
        <v>2693</v>
      </c>
      <c r="AU460" s="110" t="s">
        <v>1107</v>
      </c>
      <c r="AV460" s="110"/>
      <c r="AW460" s="110"/>
      <c r="AX460" s="110"/>
      <c r="AY460" s="110"/>
      <c r="AZ460" s="110"/>
      <c r="BA460" s="110"/>
      <c r="BB460" s="110"/>
      <c r="BC460" s="110"/>
    </row>
    <row r="461" spans="38:55" x14ac:dyDescent="0.3">
      <c r="AL461" s="110">
        <f t="shared" si="9"/>
        <v>456</v>
      </c>
      <c r="AM461" s="110" t="s">
        <v>185</v>
      </c>
      <c r="AN461" s="110" t="s">
        <v>2070</v>
      </c>
      <c r="AO461" s="110" t="s">
        <v>997</v>
      </c>
      <c r="AP461" s="110" t="s">
        <v>1815</v>
      </c>
      <c r="AQ461" s="110" t="s">
        <v>3105</v>
      </c>
      <c r="AR461" s="110"/>
      <c r="AS461" s="110" t="s">
        <v>185</v>
      </c>
      <c r="AT461" s="110" t="s">
        <v>2945</v>
      </c>
      <c r="AU461" s="110" t="s">
        <v>997</v>
      </c>
      <c r="AV461" s="110"/>
      <c r="AW461" s="110"/>
      <c r="AX461" s="110"/>
      <c r="AY461" s="110"/>
      <c r="AZ461" s="110"/>
      <c r="BA461" s="110"/>
      <c r="BB461" s="110"/>
      <c r="BC461" s="110"/>
    </row>
    <row r="462" spans="38:55" x14ac:dyDescent="0.3">
      <c r="AL462" s="110">
        <f t="shared" si="9"/>
        <v>457</v>
      </c>
      <c r="AM462" s="110" t="s">
        <v>40</v>
      </c>
      <c r="AN462" s="110" t="s">
        <v>2124</v>
      </c>
      <c r="AO462" s="110" t="s">
        <v>921</v>
      </c>
      <c r="AP462" s="110" t="s">
        <v>1815</v>
      </c>
      <c r="AQ462" s="110" t="s">
        <v>3105</v>
      </c>
      <c r="AR462" s="110"/>
      <c r="AS462" s="110" t="s">
        <v>40</v>
      </c>
      <c r="AT462" s="110" t="s">
        <v>2465</v>
      </c>
      <c r="AU462" s="110" t="s">
        <v>921</v>
      </c>
      <c r="AV462" s="110"/>
      <c r="AW462" s="110"/>
      <c r="AX462" s="110"/>
      <c r="AY462" s="110"/>
      <c r="AZ462" s="110"/>
      <c r="BA462" s="110"/>
      <c r="BB462" s="110"/>
      <c r="BC462" s="110"/>
    </row>
    <row r="463" spans="38:55" x14ac:dyDescent="0.3">
      <c r="AL463" s="110">
        <f t="shared" si="9"/>
        <v>458</v>
      </c>
      <c r="AM463" s="110" t="s">
        <v>649</v>
      </c>
      <c r="AN463" s="110" t="s">
        <v>2014</v>
      </c>
      <c r="AO463" s="110" t="s">
        <v>512</v>
      </c>
      <c r="AP463" s="110" t="s">
        <v>1819</v>
      </c>
      <c r="AQ463" s="110" t="s">
        <v>3106</v>
      </c>
      <c r="AR463" s="110"/>
      <c r="AS463" s="110" t="s">
        <v>649</v>
      </c>
      <c r="AT463" s="110" t="s">
        <v>2946</v>
      </c>
      <c r="AU463" s="110" t="s">
        <v>512</v>
      </c>
      <c r="AV463" s="110"/>
      <c r="AW463" s="110"/>
      <c r="AX463" s="110"/>
      <c r="AY463" s="110"/>
      <c r="AZ463" s="110"/>
      <c r="BA463" s="110"/>
      <c r="BB463" s="110"/>
      <c r="BC463" s="110"/>
    </row>
    <row r="464" spans="38:55" x14ac:dyDescent="0.3">
      <c r="AL464" s="110">
        <f t="shared" si="9"/>
        <v>459</v>
      </c>
      <c r="AM464" s="110" t="s">
        <v>450</v>
      </c>
      <c r="AN464" s="110" t="s">
        <v>2035</v>
      </c>
      <c r="AO464" s="110" t="s">
        <v>1100</v>
      </c>
      <c r="AP464" s="110" t="s">
        <v>1815</v>
      </c>
      <c r="AQ464" s="110" t="s">
        <v>3106</v>
      </c>
      <c r="AR464" s="110"/>
      <c r="AS464" s="110" t="s">
        <v>450</v>
      </c>
      <c r="AT464" s="110" t="s">
        <v>2503</v>
      </c>
      <c r="AU464" s="110" t="s">
        <v>1100</v>
      </c>
      <c r="AV464" s="110"/>
      <c r="AW464" s="110"/>
      <c r="AX464" s="110"/>
      <c r="AY464" s="110"/>
      <c r="AZ464" s="110"/>
      <c r="BA464" s="110"/>
      <c r="BB464" s="110"/>
      <c r="BC464" s="110"/>
    </row>
    <row r="465" spans="38:55" x14ac:dyDescent="0.3">
      <c r="AL465" s="110">
        <f t="shared" si="9"/>
        <v>460</v>
      </c>
      <c r="AM465" s="110" t="s">
        <v>650</v>
      </c>
      <c r="AN465" s="110" t="s">
        <v>2306</v>
      </c>
      <c r="AO465" s="110" t="s">
        <v>512</v>
      </c>
      <c r="AP465" s="110" t="s">
        <v>1815</v>
      </c>
      <c r="AQ465" s="110" t="s">
        <v>3106</v>
      </c>
      <c r="AR465" s="110"/>
      <c r="AS465" s="110" t="s">
        <v>650</v>
      </c>
      <c r="AT465" s="110" t="s">
        <v>2947</v>
      </c>
      <c r="AU465" s="110" t="s">
        <v>512</v>
      </c>
      <c r="AV465" s="110"/>
      <c r="AW465" s="110"/>
      <c r="AX465" s="110"/>
      <c r="AY465" s="110"/>
      <c r="AZ465" s="110"/>
      <c r="BA465" s="110"/>
      <c r="BB465" s="110"/>
      <c r="BC465" s="110"/>
    </row>
    <row r="466" spans="38:55" x14ac:dyDescent="0.3">
      <c r="AL466" s="110">
        <f t="shared" si="9"/>
        <v>461</v>
      </c>
      <c r="AM466" s="110" t="s">
        <v>454</v>
      </c>
      <c r="AN466" s="110" t="s">
        <v>2379</v>
      </c>
      <c r="AO466" s="110" t="s">
        <v>1100</v>
      </c>
      <c r="AP466" s="110" t="s">
        <v>1817</v>
      </c>
      <c r="AQ466" s="110" t="s">
        <v>3106</v>
      </c>
      <c r="AR466" s="110"/>
      <c r="AS466" s="110" t="s">
        <v>454</v>
      </c>
      <c r="AT466" s="110" t="s">
        <v>2694</v>
      </c>
      <c r="AU466" s="110" t="s">
        <v>1100</v>
      </c>
      <c r="AV466" s="110"/>
      <c r="AW466" s="110"/>
      <c r="AX466" s="110"/>
      <c r="AY466" s="110"/>
      <c r="AZ466" s="110"/>
      <c r="BA466" s="110"/>
      <c r="BB466" s="110"/>
      <c r="BC466" s="110"/>
    </row>
    <row r="467" spans="38:55" x14ac:dyDescent="0.3">
      <c r="AL467" s="110">
        <f t="shared" si="9"/>
        <v>462</v>
      </c>
      <c r="AM467" s="110" t="s">
        <v>969</v>
      </c>
      <c r="AN467" s="110" t="s">
        <v>2353</v>
      </c>
      <c r="AO467" s="110" t="s">
        <v>936</v>
      </c>
      <c r="AP467" s="110" t="s">
        <v>1819</v>
      </c>
      <c r="AQ467" s="105" t="s">
        <v>3107</v>
      </c>
      <c r="AR467" s="110"/>
      <c r="AS467" s="110" t="s">
        <v>969</v>
      </c>
      <c r="AT467" s="110" t="s">
        <v>2695</v>
      </c>
      <c r="AU467" s="110" t="s">
        <v>936</v>
      </c>
      <c r="AV467" s="110"/>
      <c r="AW467" s="110"/>
      <c r="AX467" s="110"/>
      <c r="AY467" s="110"/>
      <c r="AZ467" s="110"/>
      <c r="BA467" s="110"/>
      <c r="BB467" s="110"/>
      <c r="BC467" s="110"/>
    </row>
    <row r="468" spans="38:55" x14ac:dyDescent="0.3">
      <c r="AL468" s="110">
        <f t="shared" si="9"/>
        <v>463</v>
      </c>
      <c r="AM468" s="110" t="s">
        <v>1060</v>
      </c>
      <c r="AN468" s="110" t="s">
        <v>2415</v>
      </c>
      <c r="AO468" s="110" t="s">
        <v>1051</v>
      </c>
      <c r="AP468" s="110" t="s">
        <v>1818</v>
      </c>
      <c r="AQ468" s="110" t="s">
        <v>3105</v>
      </c>
      <c r="AR468" s="110"/>
      <c r="AS468" s="110" t="s">
        <v>1060</v>
      </c>
      <c r="AT468" s="110" t="s">
        <v>2696</v>
      </c>
      <c r="AU468" s="110" t="s">
        <v>1051</v>
      </c>
      <c r="AV468" s="110"/>
      <c r="AW468" s="110"/>
      <c r="AX468" s="110"/>
      <c r="AY468" s="110"/>
      <c r="AZ468" s="110"/>
      <c r="BA468" s="110"/>
      <c r="BB468" s="110"/>
      <c r="BC468" s="110"/>
    </row>
    <row r="469" spans="38:55" x14ac:dyDescent="0.3">
      <c r="AL469" s="110">
        <f t="shared" si="9"/>
        <v>464</v>
      </c>
      <c r="AM469" s="110" t="s">
        <v>239</v>
      </c>
      <c r="AN469" s="110" t="s">
        <v>2229</v>
      </c>
      <c r="AO469" s="110" t="s">
        <v>1037</v>
      </c>
      <c r="AP469" s="110" t="s">
        <v>1815</v>
      </c>
      <c r="AQ469" s="105" t="s">
        <v>3107</v>
      </c>
      <c r="AR469" s="110"/>
      <c r="AS469" s="110" t="s">
        <v>239</v>
      </c>
      <c r="AT469" s="110" t="s">
        <v>2697</v>
      </c>
      <c r="AU469" s="110" t="s">
        <v>1037</v>
      </c>
      <c r="AV469" s="110"/>
      <c r="AW469" s="110"/>
      <c r="AX469" s="110"/>
      <c r="AY469" s="110"/>
      <c r="AZ469" s="110"/>
      <c r="BA469" s="110"/>
      <c r="BB469" s="110"/>
      <c r="BC469" s="110"/>
    </row>
    <row r="470" spans="38:55" x14ac:dyDescent="0.3">
      <c r="AL470" s="110">
        <f t="shared" si="9"/>
        <v>465</v>
      </c>
      <c r="AM470" s="110" t="s">
        <v>463</v>
      </c>
      <c r="AN470" s="110" t="s">
        <v>2420</v>
      </c>
      <c r="AO470" s="110" t="s">
        <v>1100</v>
      </c>
      <c r="AP470" s="110" t="s">
        <v>1815</v>
      </c>
      <c r="AQ470" s="110" t="s">
        <v>3106</v>
      </c>
      <c r="AR470" s="110"/>
      <c r="AS470" s="110" t="s">
        <v>463</v>
      </c>
      <c r="AT470" s="110" t="s">
        <v>2948</v>
      </c>
      <c r="AU470" s="110" t="s">
        <v>1100</v>
      </c>
      <c r="AV470" s="110"/>
      <c r="AW470" s="110"/>
      <c r="AX470" s="110"/>
      <c r="AY470" s="110"/>
      <c r="AZ470" s="110"/>
      <c r="BA470" s="110"/>
      <c r="BB470" s="110"/>
      <c r="BC470" s="110"/>
    </row>
    <row r="471" spans="38:55" x14ac:dyDescent="0.3">
      <c r="AL471" s="110">
        <f t="shared" si="9"/>
        <v>466</v>
      </c>
      <c r="AM471" s="110" t="s">
        <v>465</v>
      </c>
      <c r="AN471" s="110" t="s">
        <v>2347</v>
      </c>
      <c r="AO471" s="110" t="s">
        <v>1100</v>
      </c>
      <c r="AP471" s="110" t="s">
        <v>1815</v>
      </c>
      <c r="AQ471" s="110" t="s">
        <v>3106</v>
      </c>
      <c r="AR471" s="110"/>
      <c r="AS471" s="110" t="s">
        <v>465</v>
      </c>
      <c r="AT471" s="110" t="s">
        <v>2949</v>
      </c>
      <c r="AU471" s="110" t="s">
        <v>1100</v>
      </c>
      <c r="AV471" s="110"/>
      <c r="AW471" s="110"/>
      <c r="AX471" s="110"/>
      <c r="AY471" s="110"/>
      <c r="AZ471" s="110"/>
      <c r="BA471" s="110"/>
      <c r="BB471" s="110"/>
      <c r="BC471" s="110"/>
    </row>
    <row r="472" spans="38:55" x14ac:dyDescent="0.3">
      <c r="AL472" s="110">
        <f t="shared" si="9"/>
        <v>467</v>
      </c>
      <c r="AM472" s="110" t="s">
        <v>1182</v>
      </c>
      <c r="AN472" s="110" t="s">
        <v>2175</v>
      </c>
      <c r="AO472" s="110" t="s">
        <v>1162</v>
      </c>
      <c r="AP472" s="110" t="s">
        <v>1815</v>
      </c>
      <c r="AQ472" s="110" t="s">
        <v>3105</v>
      </c>
      <c r="AR472" s="110"/>
      <c r="AS472" s="110" t="s">
        <v>1182</v>
      </c>
      <c r="AT472" s="110" t="s">
        <v>2950</v>
      </c>
      <c r="AU472" s="110" t="s">
        <v>1162</v>
      </c>
      <c r="AV472" s="110"/>
      <c r="AW472" s="110"/>
      <c r="AX472" s="110"/>
      <c r="AY472" s="110"/>
      <c r="AZ472" s="110"/>
      <c r="BA472" s="110"/>
      <c r="BB472" s="110"/>
      <c r="BC472" s="110"/>
    </row>
    <row r="473" spans="38:55" x14ac:dyDescent="0.3">
      <c r="AL473" s="110">
        <f t="shared" si="9"/>
        <v>468</v>
      </c>
      <c r="AM473" s="110" t="s">
        <v>991</v>
      </c>
      <c r="AN473" s="110" t="s">
        <v>2365</v>
      </c>
      <c r="AO473" s="110" t="s">
        <v>977</v>
      </c>
      <c r="AP473" s="110" t="s">
        <v>1818</v>
      </c>
      <c r="AQ473" s="110" t="s">
        <v>3105</v>
      </c>
      <c r="AR473" s="110"/>
      <c r="AS473" s="110" t="s">
        <v>991</v>
      </c>
      <c r="AT473" s="110" t="s">
        <v>2698</v>
      </c>
      <c r="AU473" s="110" t="s">
        <v>977</v>
      </c>
      <c r="AV473" s="110"/>
      <c r="AW473" s="110"/>
      <c r="AX473" s="110"/>
      <c r="AY473" s="110"/>
      <c r="AZ473" s="110"/>
      <c r="BA473" s="110"/>
      <c r="BB473" s="110"/>
      <c r="BC473" s="110"/>
    </row>
    <row r="474" spans="38:55" x14ac:dyDescent="0.3">
      <c r="AL474" s="110">
        <f t="shared" si="9"/>
        <v>469</v>
      </c>
      <c r="AM474" s="110" t="s">
        <v>655</v>
      </c>
      <c r="AN474" s="110" t="s">
        <v>2287</v>
      </c>
      <c r="AO474" s="110" t="s">
        <v>1219</v>
      </c>
      <c r="AP474" s="110" t="s">
        <v>1818</v>
      </c>
      <c r="AQ474" s="105" t="s">
        <v>3107</v>
      </c>
      <c r="AR474" s="110"/>
      <c r="AS474" s="110" t="s">
        <v>655</v>
      </c>
      <c r="AT474" s="110" t="s">
        <v>2699</v>
      </c>
      <c r="AU474" s="110" t="s">
        <v>1219</v>
      </c>
      <c r="AV474" s="110"/>
      <c r="AW474" s="110"/>
      <c r="AX474" s="110"/>
      <c r="AY474" s="110"/>
      <c r="AZ474" s="110"/>
      <c r="BA474" s="110"/>
      <c r="BB474" s="110"/>
      <c r="BC474" s="110"/>
    </row>
    <row r="475" spans="38:55" x14ac:dyDescent="0.3">
      <c r="AL475" s="110">
        <f t="shared" si="9"/>
        <v>470</v>
      </c>
      <c r="AM475" s="110" t="s">
        <v>468</v>
      </c>
      <c r="AN475" s="110" t="s">
        <v>1907</v>
      </c>
      <c r="AO475" s="110" t="s">
        <v>1100</v>
      </c>
      <c r="AP475" s="110" t="s">
        <v>1815</v>
      </c>
      <c r="AQ475" s="110" t="s">
        <v>3106</v>
      </c>
      <c r="AR475" s="110"/>
      <c r="AS475" s="110" t="s">
        <v>468</v>
      </c>
      <c r="AT475" s="110" t="s">
        <v>2951</v>
      </c>
      <c r="AU475" s="110" t="s">
        <v>1100</v>
      </c>
      <c r="AV475" s="110"/>
      <c r="AW475" s="110"/>
      <c r="AX475" s="110"/>
      <c r="AY475" s="110"/>
      <c r="AZ475" s="110"/>
      <c r="BA475" s="110"/>
      <c r="BB475" s="110"/>
      <c r="BC475" s="110"/>
    </row>
    <row r="476" spans="38:55" x14ac:dyDescent="0.3">
      <c r="AL476" s="110">
        <f t="shared" si="9"/>
        <v>471</v>
      </c>
      <c r="AM476" s="110" t="s">
        <v>1130</v>
      </c>
      <c r="AN476" s="110" t="s">
        <v>2424</v>
      </c>
      <c r="AO476" s="110" t="s">
        <v>1107</v>
      </c>
      <c r="AP476" s="110" t="s">
        <v>1815</v>
      </c>
      <c r="AQ476" s="110" t="s">
        <v>3106</v>
      </c>
      <c r="AR476" s="110"/>
      <c r="AS476" s="110" t="s">
        <v>1130</v>
      </c>
      <c r="AT476" s="110" t="s">
        <v>2952</v>
      </c>
      <c r="AU476" s="110" t="s">
        <v>1107</v>
      </c>
      <c r="AV476" s="110"/>
      <c r="AW476" s="110"/>
      <c r="AX476" s="110"/>
      <c r="AY476" s="110"/>
      <c r="AZ476" s="110"/>
      <c r="BA476" s="110"/>
      <c r="BB476" s="110"/>
      <c r="BC476" s="110"/>
    </row>
    <row r="477" spans="38:55" x14ac:dyDescent="0.3">
      <c r="AL477" s="110">
        <f t="shared" si="9"/>
        <v>472</v>
      </c>
      <c r="AM477" s="110" t="s">
        <v>1131</v>
      </c>
      <c r="AN477" s="110" t="s">
        <v>2333</v>
      </c>
      <c r="AO477" s="110" t="s">
        <v>1107</v>
      </c>
      <c r="AP477" s="110" t="s">
        <v>1819</v>
      </c>
      <c r="AQ477" s="110" t="s">
        <v>3106</v>
      </c>
      <c r="AR477" s="110"/>
      <c r="AS477" s="110" t="s">
        <v>1131</v>
      </c>
      <c r="AT477" s="110" t="s">
        <v>2953</v>
      </c>
      <c r="AU477" s="110" t="s">
        <v>1107</v>
      </c>
      <c r="AV477" s="110"/>
      <c r="AW477" s="110"/>
      <c r="AX477" s="110"/>
      <c r="AY477" s="110"/>
      <c r="AZ477" s="110"/>
      <c r="BA477" s="110"/>
      <c r="BB477" s="110"/>
      <c r="BC477" s="110"/>
    </row>
    <row r="478" spans="38:55" x14ac:dyDescent="0.3">
      <c r="AL478" s="110">
        <f t="shared" si="9"/>
        <v>473</v>
      </c>
      <c r="AM478" s="110" t="s">
        <v>992</v>
      </c>
      <c r="AN478" s="110" t="s">
        <v>2281</v>
      </c>
      <c r="AO478" s="110" t="s">
        <v>977</v>
      </c>
      <c r="AP478" s="110" t="s">
        <v>1818</v>
      </c>
      <c r="AQ478" s="110" t="s">
        <v>3105</v>
      </c>
      <c r="AR478" s="110"/>
      <c r="AS478" s="110" t="s">
        <v>992</v>
      </c>
      <c r="AT478" s="110" t="s">
        <v>2700</v>
      </c>
      <c r="AU478" s="110" t="s">
        <v>977</v>
      </c>
      <c r="AV478" s="110"/>
      <c r="AW478" s="110"/>
      <c r="AX478" s="110"/>
      <c r="AY478" s="110"/>
      <c r="AZ478" s="110"/>
      <c r="BA478" s="110"/>
      <c r="BB478" s="110"/>
      <c r="BC478" s="110"/>
    </row>
    <row r="479" spans="38:55" x14ac:dyDescent="0.3">
      <c r="AL479" s="110">
        <f t="shared" si="9"/>
        <v>474</v>
      </c>
      <c r="AM479" s="110" t="s">
        <v>1248</v>
      </c>
      <c r="AN479" s="110" t="s">
        <v>2020</v>
      </c>
      <c r="AO479" s="110" t="s">
        <v>1241</v>
      </c>
      <c r="AP479" s="110" t="s">
        <v>1815</v>
      </c>
      <c r="AQ479" s="105" t="s">
        <v>3107</v>
      </c>
      <c r="AR479" s="110"/>
      <c r="AS479" s="110" t="s">
        <v>1248</v>
      </c>
      <c r="AT479" s="110" t="s">
        <v>2700</v>
      </c>
      <c r="AU479" s="110" t="s">
        <v>1241</v>
      </c>
      <c r="AV479" s="110"/>
      <c r="AW479" s="110"/>
      <c r="AX479" s="110"/>
      <c r="AY479" s="110"/>
      <c r="AZ479" s="110"/>
      <c r="BA479" s="110"/>
      <c r="BB479" s="110"/>
      <c r="BC479" s="110"/>
    </row>
    <row r="480" spans="38:55" x14ac:dyDescent="0.3">
      <c r="AL480" s="110">
        <f t="shared" si="9"/>
        <v>475</v>
      </c>
      <c r="AM480" s="110" t="s">
        <v>600</v>
      </c>
      <c r="AN480" s="110" t="s">
        <v>1921</v>
      </c>
      <c r="AO480" s="110" t="s">
        <v>1162</v>
      </c>
      <c r="AP480" s="110" t="s">
        <v>1818</v>
      </c>
      <c r="AQ480" s="110" t="s">
        <v>3105</v>
      </c>
      <c r="AR480" s="110"/>
      <c r="AS480" s="110" t="s">
        <v>600</v>
      </c>
      <c r="AT480" s="110" t="s">
        <v>2701</v>
      </c>
      <c r="AU480" s="110" t="s">
        <v>1162</v>
      </c>
      <c r="AV480" s="110"/>
      <c r="AW480" s="110"/>
      <c r="AX480" s="110"/>
      <c r="AY480" s="110"/>
      <c r="AZ480" s="110"/>
      <c r="BA480" s="110"/>
      <c r="BB480" s="110"/>
      <c r="BC480" s="110"/>
    </row>
    <row r="481" spans="38:55" x14ac:dyDescent="0.3">
      <c r="AL481" s="110">
        <f t="shared" si="9"/>
        <v>476</v>
      </c>
      <c r="AM481" s="110" t="s">
        <v>1234</v>
      </c>
      <c r="AN481" s="110" t="s">
        <v>2307</v>
      </c>
      <c r="AO481" s="110" t="s">
        <v>1219</v>
      </c>
      <c r="AP481" s="110" t="s">
        <v>1815</v>
      </c>
      <c r="AQ481" s="105" t="s">
        <v>3107</v>
      </c>
      <c r="AR481" s="110"/>
      <c r="AS481" s="110" t="s">
        <v>1234</v>
      </c>
      <c r="AT481" s="110" t="s">
        <v>2954</v>
      </c>
      <c r="AU481" s="110" t="s">
        <v>1219</v>
      </c>
      <c r="AV481" s="110"/>
      <c r="AW481" s="110"/>
      <c r="AX481" s="110"/>
      <c r="AY481" s="110"/>
      <c r="AZ481" s="110"/>
      <c r="BA481" s="110"/>
      <c r="BB481" s="110"/>
      <c r="BC481" s="110"/>
    </row>
    <row r="482" spans="38:55" x14ac:dyDescent="0.3">
      <c r="AL482" s="110">
        <f t="shared" si="9"/>
        <v>477</v>
      </c>
      <c r="AM482" s="110" t="s">
        <v>1235</v>
      </c>
      <c r="AN482" s="110" t="s">
        <v>2390</v>
      </c>
      <c r="AO482" s="110" t="s">
        <v>1219</v>
      </c>
      <c r="AP482" s="110" t="s">
        <v>1818</v>
      </c>
      <c r="AQ482" s="105" t="s">
        <v>3107</v>
      </c>
      <c r="AR482" s="110"/>
      <c r="AS482" s="110" t="s">
        <v>1235</v>
      </c>
      <c r="AT482" s="110" t="s">
        <v>2702</v>
      </c>
      <c r="AU482" s="110" t="s">
        <v>1219</v>
      </c>
      <c r="AV482" s="110"/>
      <c r="AW482" s="110"/>
      <c r="AX482" s="110"/>
      <c r="AY482" s="110"/>
      <c r="AZ482" s="110"/>
      <c r="BA482" s="110"/>
      <c r="BB482" s="110"/>
      <c r="BC482" s="110"/>
    </row>
    <row r="483" spans="38:55" x14ac:dyDescent="0.3">
      <c r="AL483" s="110">
        <f t="shared" si="9"/>
        <v>478</v>
      </c>
      <c r="AM483" s="110" t="s">
        <v>1091</v>
      </c>
      <c r="AN483" s="110" t="s">
        <v>2239</v>
      </c>
      <c r="AO483" s="110" t="s">
        <v>1071</v>
      </c>
      <c r="AP483" s="110" t="s">
        <v>1820</v>
      </c>
      <c r="AQ483" s="110" t="s">
        <v>3106</v>
      </c>
      <c r="AR483" s="110"/>
      <c r="AS483" s="110" t="s">
        <v>1091</v>
      </c>
      <c r="AT483" s="110" t="s">
        <v>2955</v>
      </c>
      <c r="AU483" s="110" t="s">
        <v>1071</v>
      </c>
      <c r="AV483" s="110"/>
      <c r="AW483" s="110"/>
      <c r="AX483" s="110"/>
      <c r="AY483" s="110"/>
      <c r="AZ483" s="110"/>
      <c r="BA483" s="110"/>
      <c r="BB483" s="110"/>
      <c r="BC483" s="110"/>
    </row>
    <row r="484" spans="38:55" x14ac:dyDescent="0.3">
      <c r="AL484" s="110">
        <f t="shared" si="9"/>
        <v>479</v>
      </c>
      <c r="AM484" s="110" t="s">
        <v>1020</v>
      </c>
      <c r="AN484" s="110" t="s">
        <v>2413</v>
      </c>
      <c r="AO484" s="110" t="s">
        <v>1013</v>
      </c>
      <c r="AP484" s="110" t="s">
        <v>1820</v>
      </c>
      <c r="AQ484" s="110" t="s">
        <v>3105</v>
      </c>
      <c r="AR484" s="110"/>
      <c r="AS484" s="110" t="s">
        <v>1020</v>
      </c>
      <c r="AT484" s="110" t="s">
        <v>2956</v>
      </c>
      <c r="AU484" s="110" t="s">
        <v>1013</v>
      </c>
      <c r="AV484" s="110"/>
      <c r="AW484" s="110"/>
      <c r="AX484" s="110"/>
      <c r="AY484" s="110"/>
      <c r="AZ484" s="110"/>
      <c r="BA484" s="110"/>
      <c r="BB484" s="110"/>
      <c r="BC484" s="110"/>
    </row>
    <row r="485" spans="38:55" x14ac:dyDescent="0.3">
      <c r="AL485" s="110">
        <f t="shared" si="9"/>
        <v>480</v>
      </c>
      <c r="AM485" s="110" t="s">
        <v>1035</v>
      </c>
      <c r="AN485" s="110" t="s">
        <v>1894</v>
      </c>
      <c r="AO485" s="110" t="s">
        <v>1027</v>
      </c>
      <c r="AP485" s="110" t="s">
        <v>1818</v>
      </c>
      <c r="AQ485" s="110" t="s">
        <v>3105</v>
      </c>
      <c r="AR485" s="110"/>
      <c r="AS485" s="110" t="s">
        <v>1035</v>
      </c>
      <c r="AT485" s="110" t="s">
        <v>2703</v>
      </c>
      <c r="AU485" s="110" t="s">
        <v>1027</v>
      </c>
      <c r="AV485" s="110"/>
      <c r="AW485" s="110"/>
      <c r="AX485" s="110"/>
      <c r="AY485" s="110"/>
      <c r="AZ485" s="110"/>
      <c r="BA485" s="110"/>
      <c r="BB485" s="110"/>
      <c r="BC485" s="110"/>
    </row>
    <row r="486" spans="38:55" x14ac:dyDescent="0.3">
      <c r="AL486" s="110">
        <f t="shared" si="9"/>
        <v>481</v>
      </c>
      <c r="AM486" s="110" t="s">
        <v>1008</v>
      </c>
      <c r="AN486" s="110" t="s">
        <v>2156</v>
      </c>
      <c r="AO486" s="110" t="s">
        <v>997</v>
      </c>
      <c r="AP486" s="110" t="s">
        <v>1815</v>
      </c>
      <c r="AQ486" s="110" t="s">
        <v>3105</v>
      </c>
      <c r="AR486" s="110"/>
      <c r="AS486" s="110" t="s">
        <v>1008</v>
      </c>
      <c r="AT486" s="110" t="s">
        <v>2957</v>
      </c>
      <c r="AU486" s="110" t="s">
        <v>997</v>
      </c>
      <c r="AV486" s="110"/>
      <c r="AW486" s="110"/>
      <c r="AX486" s="110"/>
      <c r="AY486" s="110"/>
      <c r="AZ486" s="110"/>
      <c r="BA486" s="110"/>
      <c r="BB486" s="110"/>
      <c r="BC486" s="110"/>
    </row>
    <row r="487" spans="38:55" x14ac:dyDescent="0.3">
      <c r="AL487" s="110">
        <f t="shared" si="9"/>
        <v>482</v>
      </c>
      <c r="AM487" s="110" t="s">
        <v>1249</v>
      </c>
      <c r="AN487" s="110" t="s">
        <v>2291</v>
      </c>
      <c r="AO487" s="110" t="s">
        <v>1241</v>
      </c>
      <c r="AP487" s="110" t="s">
        <v>1815</v>
      </c>
      <c r="AQ487" s="105" t="s">
        <v>3107</v>
      </c>
      <c r="AR487" s="110"/>
      <c r="AS487" s="110" t="s">
        <v>1249</v>
      </c>
      <c r="AT487" s="110" t="s">
        <v>2488</v>
      </c>
      <c r="AU487" s="110" t="s">
        <v>1241</v>
      </c>
      <c r="AV487" s="110"/>
      <c r="AW487" s="110"/>
      <c r="AX487" s="110"/>
      <c r="AY487" s="110"/>
      <c r="AZ487" s="110"/>
      <c r="BA487" s="110"/>
      <c r="BB487" s="110"/>
      <c r="BC487" s="110"/>
    </row>
    <row r="488" spans="38:55" x14ac:dyDescent="0.3">
      <c r="AL488" s="110">
        <f t="shared" si="9"/>
        <v>483</v>
      </c>
      <c r="AM488" s="110" t="s">
        <v>1183</v>
      </c>
      <c r="AN488" s="110" t="s">
        <v>2338</v>
      </c>
      <c r="AO488" s="110" t="s">
        <v>1162</v>
      </c>
      <c r="AP488" s="110" t="s">
        <v>1815</v>
      </c>
      <c r="AQ488" s="110" t="s">
        <v>3105</v>
      </c>
      <c r="AR488" s="110"/>
      <c r="AS488" s="110" t="s">
        <v>1183</v>
      </c>
      <c r="AT488" s="110" t="s">
        <v>2958</v>
      </c>
      <c r="AU488" s="110" t="s">
        <v>1162</v>
      </c>
      <c r="AV488" s="110"/>
      <c r="AW488" s="110"/>
      <c r="AX488" s="110"/>
      <c r="AY488" s="110"/>
      <c r="AZ488" s="110"/>
      <c r="BA488" s="110"/>
      <c r="BB488" s="110"/>
      <c r="BC488" s="110"/>
    </row>
    <row r="489" spans="38:55" x14ac:dyDescent="0.3">
      <c r="AL489" s="110">
        <f t="shared" si="9"/>
        <v>484</v>
      </c>
      <c r="AM489" s="110" t="s">
        <v>1236</v>
      </c>
      <c r="AN489" s="110" t="s">
        <v>2202</v>
      </c>
      <c r="AO489" s="110" t="s">
        <v>1219</v>
      </c>
      <c r="AP489" s="110" t="s">
        <v>1820</v>
      </c>
      <c r="AQ489" s="105" t="s">
        <v>3107</v>
      </c>
      <c r="AR489" s="110"/>
      <c r="AS489" s="110" t="s">
        <v>1236</v>
      </c>
      <c r="AT489" s="110" t="s">
        <v>1219</v>
      </c>
      <c r="AU489" s="110" t="s">
        <v>1219</v>
      </c>
      <c r="AV489" s="110"/>
      <c r="AW489" s="110"/>
      <c r="AX489" s="110"/>
      <c r="AY489" s="110"/>
      <c r="AZ489" s="110"/>
      <c r="BA489" s="110"/>
      <c r="BB489" s="110"/>
      <c r="BC489" s="110"/>
    </row>
    <row r="490" spans="38:55" x14ac:dyDescent="0.3">
      <c r="AL490" s="110">
        <f t="shared" si="9"/>
        <v>485</v>
      </c>
      <c r="AM490" s="110" t="s">
        <v>1061</v>
      </c>
      <c r="AN490" s="110" t="s">
        <v>2340</v>
      </c>
      <c r="AO490" s="110" t="s">
        <v>1051</v>
      </c>
      <c r="AP490" s="110" t="s">
        <v>1820</v>
      </c>
      <c r="AQ490" s="110" t="s">
        <v>3105</v>
      </c>
      <c r="AR490" s="110"/>
      <c r="AS490" s="110" t="s">
        <v>1061</v>
      </c>
      <c r="AT490" s="110" t="s">
        <v>2959</v>
      </c>
      <c r="AU490" s="110" t="s">
        <v>1051</v>
      </c>
      <c r="AV490" s="110"/>
      <c r="AW490" s="110"/>
      <c r="AX490" s="110"/>
      <c r="AY490" s="110"/>
      <c r="AZ490" s="110"/>
      <c r="BA490" s="110"/>
      <c r="BB490" s="110"/>
      <c r="BC490" s="110"/>
    </row>
    <row r="491" spans="38:55" x14ac:dyDescent="0.3">
      <c r="AL491" s="110">
        <f t="shared" si="9"/>
        <v>486</v>
      </c>
      <c r="AM491" s="110" t="s">
        <v>993</v>
      </c>
      <c r="AN491" s="110" t="s">
        <v>2142</v>
      </c>
      <c r="AO491" s="110" t="s">
        <v>977</v>
      </c>
      <c r="AP491" s="110" t="s">
        <v>1818</v>
      </c>
      <c r="AQ491" s="110" t="s">
        <v>3105</v>
      </c>
      <c r="AR491" s="110"/>
      <c r="AS491" s="110" t="s">
        <v>993</v>
      </c>
      <c r="AT491" s="110" t="s">
        <v>2704</v>
      </c>
      <c r="AU491" s="110" t="s">
        <v>977</v>
      </c>
      <c r="AV491" s="110"/>
      <c r="AW491" s="110"/>
      <c r="AX491" s="110"/>
      <c r="AY491" s="110"/>
      <c r="AZ491" s="110"/>
      <c r="BA491" s="110"/>
      <c r="BB491" s="110"/>
      <c r="BC491" s="110"/>
    </row>
    <row r="492" spans="38:55" x14ac:dyDescent="0.3">
      <c r="AL492" s="110">
        <f t="shared" si="9"/>
        <v>487</v>
      </c>
      <c r="AM492" s="110" t="s">
        <v>1009</v>
      </c>
      <c r="AN492" s="110" t="s">
        <v>2409</v>
      </c>
      <c r="AO492" s="110" t="s">
        <v>997</v>
      </c>
      <c r="AP492" s="110" t="s">
        <v>1815</v>
      </c>
      <c r="AQ492" s="110" t="s">
        <v>3105</v>
      </c>
      <c r="AR492" s="110"/>
      <c r="AS492" s="110" t="s">
        <v>1009</v>
      </c>
      <c r="AT492" s="110" t="s">
        <v>2960</v>
      </c>
      <c r="AU492" s="110" t="s">
        <v>997</v>
      </c>
      <c r="AV492" s="110"/>
      <c r="AW492" s="110"/>
      <c r="AX492" s="110"/>
      <c r="AY492" s="110"/>
      <c r="AZ492" s="110"/>
      <c r="BA492" s="110"/>
      <c r="BB492" s="110"/>
      <c r="BC492" s="110"/>
    </row>
    <row r="493" spans="38:55" x14ac:dyDescent="0.3">
      <c r="AL493" s="110">
        <f t="shared" si="9"/>
        <v>488</v>
      </c>
      <c r="AM493" s="110" t="s">
        <v>87</v>
      </c>
      <c r="AN493" s="110" t="s">
        <v>1978</v>
      </c>
      <c r="AO493" s="110" t="s">
        <v>936</v>
      </c>
      <c r="AP493" s="110" t="s">
        <v>1815</v>
      </c>
      <c r="AQ493" s="105" t="s">
        <v>3107</v>
      </c>
      <c r="AR493" s="110"/>
      <c r="AS493" s="110" t="s">
        <v>87</v>
      </c>
      <c r="AT493" s="110" t="s">
        <v>2705</v>
      </c>
      <c r="AU493" s="110" t="s">
        <v>936</v>
      </c>
      <c r="AV493" s="110"/>
      <c r="AW493" s="110"/>
      <c r="AX493" s="110"/>
      <c r="AY493" s="110"/>
      <c r="AZ493" s="110"/>
      <c r="BA493" s="110"/>
      <c r="BB493" s="110"/>
      <c r="BC493" s="110"/>
    </row>
    <row r="494" spans="38:55" x14ac:dyDescent="0.3">
      <c r="AL494" s="110">
        <f t="shared" si="9"/>
        <v>489</v>
      </c>
      <c r="AM494" s="110" t="s">
        <v>708</v>
      </c>
      <c r="AN494" s="110" t="s">
        <v>1992</v>
      </c>
      <c r="AO494" s="110" t="s">
        <v>936</v>
      </c>
      <c r="AP494" s="110" t="s">
        <v>1815</v>
      </c>
      <c r="AQ494" s="105" t="s">
        <v>3107</v>
      </c>
      <c r="AR494" s="110"/>
      <c r="AS494" s="110" t="s">
        <v>708</v>
      </c>
      <c r="AT494" s="110" t="s">
        <v>2961</v>
      </c>
      <c r="AU494" s="110" t="s">
        <v>936</v>
      </c>
      <c r="AV494" s="110"/>
      <c r="AW494" s="110"/>
      <c r="AX494" s="110"/>
      <c r="AY494" s="110"/>
      <c r="AZ494" s="110"/>
      <c r="BA494" s="110"/>
      <c r="BB494" s="110"/>
      <c r="BC494" s="110"/>
    </row>
    <row r="495" spans="38:55" x14ac:dyDescent="0.3">
      <c r="AL495" s="110">
        <f t="shared" si="9"/>
        <v>490</v>
      </c>
      <c r="AM495" s="110" t="s">
        <v>970</v>
      </c>
      <c r="AN495" s="110" t="s">
        <v>2204</v>
      </c>
      <c r="AO495" s="110" t="s">
        <v>936</v>
      </c>
      <c r="AP495" s="110" t="s">
        <v>1819</v>
      </c>
      <c r="AQ495" s="105" t="s">
        <v>3107</v>
      </c>
      <c r="AR495" s="110"/>
      <c r="AS495" s="110" t="s">
        <v>970</v>
      </c>
      <c r="AT495" s="110" t="s">
        <v>2962</v>
      </c>
      <c r="AU495" s="110" t="s">
        <v>936</v>
      </c>
      <c r="AV495" s="110"/>
      <c r="AW495" s="110"/>
      <c r="AX495" s="110"/>
      <c r="AY495" s="110"/>
      <c r="AZ495" s="110"/>
      <c r="BA495" s="110"/>
      <c r="BB495" s="110"/>
      <c r="BC495" s="110"/>
    </row>
    <row r="496" spans="38:55" x14ac:dyDescent="0.3">
      <c r="AL496" s="110">
        <f t="shared" si="9"/>
        <v>491</v>
      </c>
      <c r="AM496" s="110" t="s">
        <v>1092</v>
      </c>
      <c r="AN496" s="110" t="s">
        <v>2042</v>
      </c>
      <c r="AO496" s="110" t="s">
        <v>1071</v>
      </c>
      <c r="AP496" s="110" t="s">
        <v>1818</v>
      </c>
      <c r="AQ496" s="110" t="s">
        <v>3106</v>
      </c>
      <c r="AR496" s="110"/>
      <c r="AS496" s="110" t="s">
        <v>1092</v>
      </c>
      <c r="AT496" s="110" t="s">
        <v>2706</v>
      </c>
      <c r="AU496" s="110" t="s">
        <v>1071</v>
      </c>
      <c r="AV496" s="110"/>
      <c r="AW496" s="110"/>
      <c r="AX496" s="110"/>
      <c r="AY496" s="110"/>
      <c r="AZ496" s="110"/>
      <c r="BA496" s="110"/>
      <c r="BB496" s="110"/>
      <c r="BC496" s="110"/>
    </row>
    <row r="497" spans="38:55" x14ac:dyDescent="0.3">
      <c r="AL497" s="110">
        <f t="shared" si="9"/>
        <v>492</v>
      </c>
      <c r="AM497" s="110" t="s">
        <v>541</v>
      </c>
      <c r="AN497" s="110" t="s">
        <v>2095</v>
      </c>
      <c r="AO497" s="110" t="s">
        <v>1107</v>
      </c>
      <c r="AP497" s="110" t="s">
        <v>1819</v>
      </c>
      <c r="AQ497" s="110" t="s">
        <v>3106</v>
      </c>
      <c r="AR497" s="110"/>
      <c r="AS497" s="110" t="s">
        <v>541</v>
      </c>
      <c r="AT497" s="110" t="s">
        <v>2963</v>
      </c>
      <c r="AU497" s="110" t="s">
        <v>1107</v>
      </c>
      <c r="AV497" s="110"/>
      <c r="AW497" s="110"/>
      <c r="AX497" s="110"/>
      <c r="AY497" s="110"/>
      <c r="AZ497" s="110"/>
      <c r="BA497" s="110"/>
      <c r="BB497" s="110"/>
      <c r="BC497" s="110"/>
    </row>
    <row r="498" spans="38:55" x14ac:dyDescent="0.3">
      <c r="AL498" s="110">
        <f t="shared" si="9"/>
        <v>493</v>
      </c>
      <c r="AM498" s="110" t="s">
        <v>586</v>
      </c>
      <c r="AN498" s="110" t="s">
        <v>2316</v>
      </c>
      <c r="AO498" s="110" t="s">
        <v>1162</v>
      </c>
      <c r="AP498" s="110" t="s">
        <v>1817</v>
      </c>
      <c r="AQ498" s="110" t="s">
        <v>3105</v>
      </c>
      <c r="AR498" s="110"/>
      <c r="AS498" s="110" t="s">
        <v>586</v>
      </c>
      <c r="AT498" s="110" t="s">
        <v>2707</v>
      </c>
      <c r="AU498" s="110" t="s">
        <v>1162</v>
      </c>
      <c r="AV498" s="110"/>
      <c r="AW498" s="110"/>
      <c r="AX498" s="110"/>
      <c r="AY498" s="110"/>
      <c r="AZ498" s="110"/>
      <c r="BA498" s="110"/>
      <c r="BB498" s="110"/>
      <c r="BC498" s="110"/>
    </row>
    <row r="499" spans="38:55" x14ac:dyDescent="0.3">
      <c r="AL499" s="110">
        <f t="shared" si="9"/>
        <v>494</v>
      </c>
      <c r="AM499" s="110" t="s">
        <v>1194</v>
      </c>
      <c r="AN499" s="110" t="s">
        <v>1948</v>
      </c>
      <c r="AO499" s="110" t="s">
        <v>1185</v>
      </c>
      <c r="AP499" s="110" t="s">
        <v>1815</v>
      </c>
      <c r="AQ499" s="105" t="s">
        <v>3107</v>
      </c>
      <c r="AR499" s="110"/>
      <c r="AS499" s="110" t="s">
        <v>1194</v>
      </c>
      <c r="AT499" s="110" t="s">
        <v>2964</v>
      </c>
      <c r="AU499" s="110" t="s">
        <v>1185</v>
      </c>
      <c r="AV499" s="110"/>
      <c r="AW499" s="110"/>
      <c r="AX499" s="110"/>
      <c r="AY499" s="110"/>
      <c r="AZ499" s="110"/>
      <c r="BA499" s="110"/>
      <c r="BB499" s="110"/>
      <c r="BC499" s="110"/>
    </row>
    <row r="500" spans="38:55" x14ac:dyDescent="0.3">
      <c r="AL500" s="110">
        <f t="shared" si="9"/>
        <v>495</v>
      </c>
      <c r="AM500" s="110" t="s">
        <v>1099</v>
      </c>
      <c r="AN500" s="110" t="s">
        <v>2162</v>
      </c>
      <c r="AO500" s="110" t="s">
        <v>1095</v>
      </c>
      <c r="AP500" s="110" t="s">
        <v>1816</v>
      </c>
      <c r="AQ500" s="110" t="s">
        <v>3106</v>
      </c>
      <c r="AR500" s="110"/>
      <c r="AS500" s="110" t="s">
        <v>1099</v>
      </c>
      <c r="AT500" s="110" t="s">
        <v>2499</v>
      </c>
      <c r="AU500" s="110" t="s">
        <v>1095</v>
      </c>
      <c r="AV500" s="110"/>
      <c r="AW500" s="110"/>
      <c r="AX500" s="110"/>
      <c r="AY500" s="110"/>
      <c r="AZ500" s="110"/>
      <c r="BA500" s="110"/>
      <c r="BB500" s="110"/>
      <c r="BC500" s="110"/>
    </row>
    <row r="501" spans="38:55" x14ac:dyDescent="0.3">
      <c r="AL501" s="110">
        <f t="shared" si="9"/>
        <v>496</v>
      </c>
      <c r="AM501" s="110" t="s">
        <v>1184</v>
      </c>
      <c r="AN501" s="110" t="s">
        <v>2143</v>
      </c>
      <c r="AO501" s="110" t="s">
        <v>1162</v>
      </c>
      <c r="AP501" s="110" t="s">
        <v>1820</v>
      </c>
      <c r="AQ501" s="110" t="s">
        <v>3105</v>
      </c>
      <c r="AR501" s="110"/>
      <c r="AS501" s="110" t="s">
        <v>1184</v>
      </c>
      <c r="AT501" s="110" t="s">
        <v>2965</v>
      </c>
      <c r="AU501" s="110" t="s">
        <v>1162</v>
      </c>
      <c r="AV501" s="110"/>
      <c r="AW501" s="110"/>
      <c r="AX501" s="110"/>
      <c r="AY501" s="110"/>
      <c r="AZ501" s="110"/>
      <c r="BA501" s="110"/>
      <c r="BB501" s="110"/>
      <c r="BC501" s="110"/>
    </row>
    <row r="502" spans="38:55" x14ac:dyDescent="0.3">
      <c r="AL502" s="110">
        <f t="shared" si="9"/>
        <v>497</v>
      </c>
      <c r="AM502" s="110" t="s">
        <v>1132</v>
      </c>
      <c r="AN502" s="110" t="s">
        <v>1961</v>
      </c>
      <c r="AO502" s="110" t="s">
        <v>1107</v>
      </c>
      <c r="AP502" s="110" t="s">
        <v>1815</v>
      </c>
      <c r="AQ502" s="110" t="s">
        <v>3106</v>
      </c>
      <c r="AR502" s="110"/>
      <c r="AS502" s="110" t="s">
        <v>1132</v>
      </c>
      <c r="AT502" s="110" t="s">
        <v>2966</v>
      </c>
      <c r="AU502" s="110" t="s">
        <v>1107</v>
      </c>
      <c r="AV502" s="110"/>
      <c r="AW502" s="110"/>
      <c r="AX502" s="110"/>
      <c r="AY502" s="110"/>
      <c r="AZ502" s="110"/>
      <c r="BA502" s="110"/>
      <c r="BB502" s="110"/>
      <c r="BC502" s="110"/>
    </row>
    <row r="503" spans="38:55" x14ac:dyDescent="0.3">
      <c r="AL503" s="110">
        <f t="shared" si="9"/>
        <v>498</v>
      </c>
      <c r="AM503" s="110" t="s">
        <v>1069</v>
      </c>
      <c r="AN503" s="110" t="s">
        <v>2418</v>
      </c>
      <c r="AO503" s="110" t="s">
        <v>1065</v>
      </c>
      <c r="AP503" s="110" t="s">
        <v>1819</v>
      </c>
      <c r="AQ503" s="105" t="s">
        <v>3107</v>
      </c>
      <c r="AR503" s="110"/>
      <c r="AS503" s="110" t="s">
        <v>1069</v>
      </c>
      <c r="AT503" s="110" t="s">
        <v>2494</v>
      </c>
      <c r="AU503" s="110" t="s">
        <v>1065</v>
      </c>
      <c r="AV503" s="110"/>
      <c r="AW503" s="110"/>
      <c r="AX503" s="110"/>
      <c r="AY503" s="110"/>
      <c r="AZ503" s="110"/>
      <c r="BA503" s="110"/>
      <c r="BB503" s="110"/>
      <c r="BC503" s="110"/>
    </row>
    <row r="504" spans="38:55" x14ac:dyDescent="0.3">
      <c r="AL504" s="110">
        <f t="shared" si="9"/>
        <v>499</v>
      </c>
      <c r="AM504" s="110" t="s">
        <v>1093</v>
      </c>
      <c r="AN504" s="110" t="s">
        <v>1940</v>
      </c>
      <c r="AO504" s="110" t="s">
        <v>1071</v>
      </c>
      <c r="AP504" s="110" t="s">
        <v>1818</v>
      </c>
      <c r="AQ504" s="110" t="s">
        <v>3106</v>
      </c>
      <c r="AR504" s="110"/>
      <c r="AS504" s="110" t="s">
        <v>717</v>
      </c>
      <c r="AT504" s="110" t="s">
        <v>2708</v>
      </c>
      <c r="AU504" s="110" t="s">
        <v>1241</v>
      </c>
      <c r="AV504" s="110"/>
      <c r="AW504" s="110"/>
      <c r="AX504" s="110"/>
      <c r="AY504" s="110"/>
      <c r="AZ504" s="110"/>
      <c r="BA504" s="110"/>
      <c r="BB504" s="110"/>
      <c r="BC504" s="110"/>
    </row>
    <row r="505" spans="38:55" x14ac:dyDescent="0.3">
      <c r="AL505" s="110">
        <f t="shared" si="9"/>
        <v>500</v>
      </c>
      <c r="AM505" s="110" t="s">
        <v>717</v>
      </c>
      <c r="AN505" s="110" t="s">
        <v>2225</v>
      </c>
      <c r="AO505" s="110" t="s">
        <v>1241</v>
      </c>
      <c r="AP505" s="110" t="s">
        <v>1815</v>
      </c>
      <c r="AQ505" s="105" t="s">
        <v>3107</v>
      </c>
      <c r="AR505" s="110"/>
      <c r="AS505" s="110" t="s">
        <v>1093</v>
      </c>
      <c r="AT505" s="110" t="s">
        <v>2708</v>
      </c>
      <c r="AU505" s="110" t="s">
        <v>1071</v>
      </c>
      <c r="AV505" s="110"/>
      <c r="AW505" s="110"/>
      <c r="AX505" s="110"/>
      <c r="AY505" s="110"/>
      <c r="AZ505" s="110"/>
      <c r="BA505" s="110"/>
      <c r="BB505" s="110"/>
      <c r="BC505" s="110"/>
    </row>
    <row r="506" spans="38:55" x14ac:dyDescent="0.3">
      <c r="AL506" s="110">
        <f t="shared" si="9"/>
        <v>501</v>
      </c>
      <c r="AM506" s="110" t="s">
        <v>215</v>
      </c>
      <c r="AN506" s="110" t="s">
        <v>2051</v>
      </c>
      <c r="AO506" s="110" t="s">
        <v>1027</v>
      </c>
      <c r="AP506" s="110" t="s">
        <v>1818</v>
      </c>
      <c r="AQ506" s="110" t="s">
        <v>3105</v>
      </c>
      <c r="AR506" s="110"/>
      <c r="AS506" s="110" t="s">
        <v>215</v>
      </c>
      <c r="AT506" s="110" t="s">
        <v>2709</v>
      </c>
      <c r="AU506" s="110" t="s">
        <v>1027</v>
      </c>
      <c r="AV506" s="110"/>
      <c r="AW506" s="110"/>
      <c r="AX506" s="110"/>
      <c r="AY506" s="110"/>
      <c r="AZ506" s="110"/>
      <c r="BA506" s="110"/>
      <c r="BB506" s="110"/>
      <c r="BC506" s="110"/>
    </row>
    <row r="507" spans="38:55" x14ac:dyDescent="0.3">
      <c r="AL507" s="110">
        <f t="shared" si="9"/>
        <v>502</v>
      </c>
      <c r="AM507" s="110" t="s">
        <v>1133</v>
      </c>
      <c r="AN507" s="110" t="s">
        <v>2098</v>
      </c>
      <c r="AO507" s="110" t="s">
        <v>1107</v>
      </c>
      <c r="AP507" s="110" t="s">
        <v>1818</v>
      </c>
      <c r="AQ507" s="110" t="s">
        <v>3106</v>
      </c>
      <c r="AR507" s="110"/>
      <c r="AS507" s="110" t="s">
        <v>1133</v>
      </c>
      <c r="AT507" s="110" t="s">
        <v>2710</v>
      </c>
      <c r="AU507" s="110" t="s">
        <v>1107</v>
      </c>
      <c r="AV507" s="110"/>
      <c r="AW507" s="110"/>
      <c r="AX507" s="110"/>
      <c r="AY507" s="110"/>
      <c r="AZ507" s="110"/>
      <c r="BA507" s="110"/>
      <c r="BB507" s="110"/>
      <c r="BC507" s="110"/>
    </row>
    <row r="508" spans="38:55" x14ac:dyDescent="0.3">
      <c r="AL508" s="110">
        <f t="shared" si="9"/>
        <v>503</v>
      </c>
      <c r="AM508" s="110" t="s">
        <v>1206</v>
      </c>
      <c r="AN508" s="110" t="s">
        <v>2151</v>
      </c>
      <c r="AO508" s="110" t="s">
        <v>1198</v>
      </c>
      <c r="AP508" s="110" t="s">
        <v>1818</v>
      </c>
      <c r="AQ508" s="110" t="s">
        <v>3105</v>
      </c>
      <c r="AR508" s="110"/>
      <c r="AS508" s="110" t="s">
        <v>1206</v>
      </c>
      <c r="AT508" s="110" t="s">
        <v>2711</v>
      </c>
      <c r="AU508" s="110" t="s">
        <v>1198</v>
      </c>
      <c r="AV508" s="110"/>
      <c r="AW508" s="110"/>
      <c r="AX508" s="110"/>
      <c r="AY508" s="110"/>
      <c r="AZ508" s="110"/>
      <c r="BA508" s="110"/>
      <c r="BB508" s="110"/>
      <c r="BC508" s="110"/>
    </row>
    <row r="509" spans="38:55" x14ac:dyDescent="0.3">
      <c r="AL509" s="110">
        <f t="shared" si="9"/>
        <v>504</v>
      </c>
      <c r="AM509" s="110" t="s">
        <v>971</v>
      </c>
      <c r="AN509" s="110" t="s">
        <v>2046</v>
      </c>
      <c r="AO509" s="110" t="s">
        <v>936</v>
      </c>
      <c r="AP509" s="110" t="s">
        <v>1815</v>
      </c>
      <c r="AQ509" s="105" t="s">
        <v>3107</v>
      </c>
      <c r="AR509" s="110"/>
      <c r="AS509" s="110" t="s">
        <v>971</v>
      </c>
      <c r="AT509" s="110" t="s">
        <v>2967</v>
      </c>
      <c r="AU509" s="110" t="s">
        <v>936</v>
      </c>
      <c r="AV509" s="110"/>
      <c r="AW509" s="110"/>
      <c r="AX509" s="110"/>
      <c r="AY509" s="110"/>
      <c r="AZ509" s="110"/>
      <c r="BA509" s="110"/>
      <c r="BB509" s="110"/>
      <c r="BC509" s="110"/>
    </row>
    <row r="510" spans="38:55" x14ac:dyDescent="0.3">
      <c r="AL510" s="110">
        <f t="shared" si="9"/>
        <v>505</v>
      </c>
      <c r="AM510" s="110" t="s">
        <v>1021</v>
      </c>
      <c r="AN510" s="110" t="s">
        <v>2244</v>
      </c>
      <c r="AO510" s="110" t="s">
        <v>1013</v>
      </c>
      <c r="AP510" s="110" t="s">
        <v>1818</v>
      </c>
      <c r="AQ510" s="110" t="s">
        <v>3105</v>
      </c>
      <c r="AR510" s="110"/>
      <c r="AS510" s="110" t="s">
        <v>1021</v>
      </c>
      <c r="AT510" s="110" t="s">
        <v>2712</v>
      </c>
      <c r="AU510" s="110" t="s">
        <v>1013</v>
      </c>
      <c r="AV510" s="110"/>
      <c r="AW510" s="110"/>
      <c r="AX510" s="110"/>
      <c r="AY510" s="110"/>
      <c r="AZ510" s="110"/>
      <c r="BA510" s="110"/>
      <c r="BB510" s="110"/>
      <c r="BC510" s="110"/>
    </row>
    <row r="511" spans="38:55" x14ac:dyDescent="0.3">
      <c r="AL511" s="110">
        <f t="shared" si="9"/>
        <v>506</v>
      </c>
      <c r="AM511" s="110" t="s">
        <v>934</v>
      </c>
      <c r="AN511" s="110" t="s">
        <v>2398</v>
      </c>
      <c r="AO511" s="110" t="s">
        <v>921</v>
      </c>
      <c r="AP511" s="110" t="s">
        <v>1819</v>
      </c>
      <c r="AQ511" s="110" t="s">
        <v>3105</v>
      </c>
      <c r="AR511" s="110"/>
      <c r="AS511" s="110" t="s">
        <v>934</v>
      </c>
      <c r="AT511" s="110" t="s">
        <v>2459</v>
      </c>
      <c r="AU511" s="110" t="s">
        <v>921</v>
      </c>
      <c r="AV511" s="110"/>
      <c r="AW511" s="110"/>
      <c r="AX511" s="110"/>
      <c r="AY511" s="110"/>
      <c r="AZ511" s="110"/>
      <c r="BA511" s="110"/>
      <c r="BB511" s="110"/>
      <c r="BC511" s="110"/>
    </row>
    <row r="512" spans="38:55" x14ac:dyDescent="0.3">
      <c r="AL512" s="110">
        <f t="shared" si="9"/>
        <v>507</v>
      </c>
      <c r="AM512" s="110" t="s">
        <v>1237</v>
      </c>
      <c r="AN512" s="110" t="s">
        <v>2295</v>
      </c>
      <c r="AO512" s="110" t="s">
        <v>1219</v>
      </c>
      <c r="AP512" s="110" t="s">
        <v>1818</v>
      </c>
      <c r="AQ512" s="105" t="s">
        <v>3107</v>
      </c>
      <c r="AR512" s="110"/>
      <c r="AS512" s="110" t="s">
        <v>1237</v>
      </c>
      <c r="AT512" s="110" t="s">
        <v>2713</v>
      </c>
      <c r="AU512" s="110" t="s">
        <v>1219</v>
      </c>
      <c r="AV512" s="110"/>
      <c r="AW512" s="110"/>
      <c r="AX512" s="110"/>
      <c r="AY512" s="110"/>
      <c r="AZ512" s="110"/>
      <c r="BA512" s="110"/>
      <c r="BB512" s="110"/>
      <c r="BC512" s="110"/>
    </row>
    <row r="513" spans="38:55" x14ac:dyDescent="0.3">
      <c r="AL513" s="110">
        <f t="shared" si="9"/>
        <v>508</v>
      </c>
      <c r="AM513" s="110" t="s">
        <v>240</v>
      </c>
      <c r="AN513" s="110" t="s">
        <v>2054</v>
      </c>
      <c r="AO513" s="110" t="s">
        <v>1037</v>
      </c>
      <c r="AP513" s="110" t="s">
        <v>1815</v>
      </c>
      <c r="AQ513" s="105" t="s">
        <v>3107</v>
      </c>
      <c r="AR513" s="110"/>
      <c r="AS513" s="110" t="s">
        <v>240</v>
      </c>
      <c r="AT513" s="110" t="s">
        <v>2714</v>
      </c>
      <c r="AU513" s="110" t="s">
        <v>1037</v>
      </c>
      <c r="AV513" s="110"/>
      <c r="AW513" s="110"/>
      <c r="AX513" s="110"/>
      <c r="AY513" s="110"/>
      <c r="AZ513" s="110"/>
      <c r="BA513" s="110"/>
      <c r="BB513" s="110"/>
      <c r="BC513" s="110"/>
    </row>
    <row r="514" spans="38:55" x14ac:dyDescent="0.3">
      <c r="AL514" s="110">
        <f t="shared" si="9"/>
        <v>509</v>
      </c>
      <c r="AM514" s="110" t="s">
        <v>1159</v>
      </c>
      <c r="AN514" s="110" t="s">
        <v>2185</v>
      </c>
      <c r="AO514" s="110" t="s">
        <v>1136</v>
      </c>
      <c r="AP514" s="110" t="s">
        <v>1819</v>
      </c>
      <c r="AQ514" s="105" t="s">
        <v>3107</v>
      </c>
      <c r="AR514" s="110"/>
      <c r="AS514" s="110" t="s">
        <v>1159</v>
      </c>
      <c r="AT514" s="110" t="s">
        <v>2968</v>
      </c>
      <c r="AU514" s="110" t="s">
        <v>1136</v>
      </c>
      <c r="AV514" s="110"/>
      <c r="AW514" s="110"/>
      <c r="AX514" s="110"/>
      <c r="AY514" s="110"/>
      <c r="AZ514" s="110"/>
      <c r="BA514" s="110"/>
      <c r="BB514" s="110"/>
      <c r="BC514" s="110"/>
    </row>
    <row r="515" spans="38:55" x14ac:dyDescent="0.3">
      <c r="AL515" s="110">
        <f t="shared" si="9"/>
        <v>510</v>
      </c>
      <c r="AM515" s="110" t="s">
        <v>219</v>
      </c>
      <c r="AN515" s="110" t="s">
        <v>2367</v>
      </c>
      <c r="AO515" s="110" t="s">
        <v>1027</v>
      </c>
      <c r="AP515" s="110" t="s">
        <v>1816</v>
      </c>
      <c r="AQ515" s="110" t="s">
        <v>3105</v>
      </c>
      <c r="AR515" s="110"/>
      <c r="AS515" s="110" t="s">
        <v>219</v>
      </c>
      <c r="AT515" s="110" t="s">
        <v>2461</v>
      </c>
      <c r="AU515" s="110" t="s">
        <v>1027</v>
      </c>
      <c r="AV515" s="110"/>
      <c r="AW515" s="110"/>
      <c r="AX515" s="110"/>
      <c r="AY515" s="110"/>
      <c r="AZ515" s="110"/>
      <c r="BA515" s="110"/>
      <c r="BB515" s="110"/>
      <c r="BC515" s="110"/>
    </row>
    <row r="516" spans="38:55" x14ac:dyDescent="0.3">
      <c r="AL516" s="110">
        <f t="shared" si="9"/>
        <v>511</v>
      </c>
      <c r="AM516" s="110" t="s">
        <v>188</v>
      </c>
      <c r="AN516" s="110" t="s">
        <v>2296</v>
      </c>
      <c r="AO516" s="110" t="s">
        <v>997</v>
      </c>
      <c r="AP516" s="110" t="s">
        <v>1817</v>
      </c>
      <c r="AQ516" s="110" t="s">
        <v>3105</v>
      </c>
      <c r="AR516" s="110"/>
      <c r="AS516" s="110" t="s">
        <v>188</v>
      </c>
      <c r="AT516" s="110" t="s">
        <v>2715</v>
      </c>
      <c r="AU516" s="110" t="s">
        <v>997</v>
      </c>
      <c r="AV516" s="110"/>
      <c r="AW516" s="110"/>
      <c r="AX516" s="110"/>
      <c r="AY516" s="110"/>
      <c r="AZ516" s="110"/>
      <c r="BA516" s="110"/>
      <c r="BB516" s="110"/>
      <c r="BC516" s="110"/>
    </row>
    <row r="517" spans="38:55" x14ac:dyDescent="0.3">
      <c r="AL517" s="110">
        <f t="shared" si="9"/>
        <v>512</v>
      </c>
      <c r="AM517" s="110" t="s">
        <v>972</v>
      </c>
      <c r="AN517" s="110" t="s">
        <v>2040</v>
      </c>
      <c r="AO517" s="110" t="s">
        <v>936</v>
      </c>
      <c r="AP517" s="110" t="s">
        <v>1815</v>
      </c>
      <c r="AQ517" s="105" t="s">
        <v>3107</v>
      </c>
      <c r="AR517" s="110"/>
      <c r="AS517" s="110" t="s">
        <v>972</v>
      </c>
      <c r="AT517" s="110" t="s">
        <v>2969</v>
      </c>
      <c r="AU517" s="110" t="s">
        <v>936</v>
      </c>
      <c r="AV517" s="110"/>
      <c r="AW517" s="110"/>
      <c r="AX517" s="110"/>
      <c r="AY517" s="110"/>
      <c r="AZ517" s="110"/>
      <c r="BA517" s="110"/>
      <c r="BB517" s="110"/>
      <c r="BC517" s="110"/>
    </row>
    <row r="518" spans="38:55" x14ac:dyDescent="0.3">
      <c r="AL518" s="110">
        <f t="shared" si="9"/>
        <v>513</v>
      </c>
      <c r="AM518" s="110" t="s">
        <v>557</v>
      </c>
      <c r="AN518" s="110" t="s">
        <v>2062</v>
      </c>
      <c r="AO518" s="110" t="s">
        <v>1107</v>
      </c>
      <c r="AP518" s="110" t="s">
        <v>1817</v>
      </c>
      <c r="AQ518" s="110" t="s">
        <v>3106</v>
      </c>
      <c r="AR518" s="110"/>
      <c r="AS518" s="110" t="s">
        <v>557</v>
      </c>
      <c r="AT518" s="110" t="s">
        <v>2716</v>
      </c>
      <c r="AU518" s="110" t="s">
        <v>1107</v>
      </c>
      <c r="AV518" s="110"/>
      <c r="AW518" s="110"/>
      <c r="AX518" s="110"/>
      <c r="AY518" s="110"/>
      <c r="AZ518" s="110"/>
      <c r="BA518" s="110"/>
      <c r="BB518" s="110"/>
      <c r="BC518" s="110"/>
    </row>
    <row r="519" spans="38:55" x14ac:dyDescent="0.3">
      <c r="AL519" s="110">
        <f t="shared" si="9"/>
        <v>514</v>
      </c>
      <c r="AM519" s="110" t="s">
        <v>973</v>
      </c>
      <c r="AN519" s="110" t="s">
        <v>1981</v>
      </c>
      <c r="AO519" s="110" t="s">
        <v>936</v>
      </c>
      <c r="AP519" s="110" t="s">
        <v>1819</v>
      </c>
      <c r="AQ519" s="105" t="s">
        <v>3107</v>
      </c>
      <c r="AR519" s="110"/>
      <c r="AS519" s="110" t="s">
        <v>973</v>
      </c>
      <c r="AT519" s="110" t="s">
        <v>2970</v>
      </c>
      <c r="AU519" s="110" t="s">
        <v>936</v>
      </c>
      <c r="AV519" s="110"/>
      <c r="AW519" s="110"/>
      <c r="AX519" s="110"/>
      <c r="AY519" s="110"/>
      <c r="AZ519" s="110"/>
      <c r="BA519" s="110"/>
      <c r="BB519" s="110"/>
      <c r="BC519" s="110"/>
    </row>
    <row r="520" spans="38:55" x14ac:dyDescent="0.3">
      <c r="AL520" s="110">
        <f t="shared" ref="AL520:AL569" si="10">AL519+1</f>
        <v>515</v>
      </c>
      <c r="AM520" s="110" t="s">
        <v>1238</v>
      </c>
      <c r="AN520" s="110" t="s">
        <v>2435</v>
      </c>
      <c r="AO520" s="110" t="s">
        <v>1219</v>
      </c>
      <c r="AP520" s="110" t="s">
        <v>1818</v>
      </c>
      <c r="AQ520" s="105" t="s">
        <v>3107</v>
      </c>
      <c r="AR520" s="110"/>
      <c r="AS520" s="110" t="s">
        <v>1238</v>
      </c>
      <c r="AT520" s="110" t="s">
        <v>2717</v>
      </c>
      <c r="AU520" s="110" t="s">
        <v>1219</v>
      </c>
      <c r="AV520" s="110"/>
      <c r="AW520" s="110"/>
      <c r="AX520" s="110"/>
      <c r="AY520" s="110"/>
      <c r="AZ520" s="110"/>
      <c r="BA520" s="110"/>
      <c r="BB520" s="110"/>
      <c r="BC520" s="110"/>
    </row>
    <row r="521" spans="38:55" x14ac:dyDescent="0.3">
      <c r="AL521" s="110">
        <f t="shared" si="10"/>
        <v>516</v>
      </c>
      <c r="AM521" s="110" t="s">
        <v>625</v>
      </c>
      <c r="AN521" s="110" t="s">
        <v>2116</v>
      </c>
      <c r="AO521" s="110" t="s">
        <v>1185</v>
      </c>
      <c r="AP521" s="110" t="s">
        <v>1817</v>
      </c>
      <c r="AQ521" s="105" t="s">
        <v>3107</v>
      </c>
      <c r="AR521" s="110"/>
      <c r="AS521" s="110" t="s">
        <v>625</v>
      </c>
      <c r="AT521" s="110" t="s">
        <v>2971</v>
      </c>
      <c r="AU521" s="110" t="s">
        <v>1185</v>
      </c>
      <c r="AV521" s="110"/>
      <c r="AW521" s="110"/>
      <c r="AX521" s="110"/>
      <c r="AY521" s="110"/>
      <c r="AZ521" s="110"/>
      <c r="BA521" s="110"/>
      <c r="BB521" s="110"/>
      <c r="BC521" s="110"/>
    </row>
    <row r="522" spans="38:55" x14ac:dyDescent="0.3">
      <c r="AL522" s="110">
        <f t="shared" si="10"/>
        <v>517</v>
      </c>
      <c r="AM522" s="110" t="s">
        <v>1239</v>
      </c>
      <c r="AN522" s="110" t="s">
        <v>2094</v>
      </c>
      <c r="AO522" s="110" t="s">
        <v>1219</v>
      </c>
      <c r="AP522" s="110" t="s">
        <v>1818</v>
      </c>
      <c r="AQ522" s="105" t="s">
        <v>3107</v>
      </c>
      <c r="AR522" s="110"/>
      <c r="AS522" s="110" t="s">
        <v>1239</v>
      </c>
      <c r="AT522" s="110" t="s">
        <v>2718</v>
      </c>
      <c r="AU522" s="110" t="s">
        <v>1219</v>
      </c>
      <c r="AV522" s="110"/>
      <c r="AW522" s="110"/>
      <c r="AX522" s="110"/>
      <c r="AY522" s="110"/>
      <c r="AZ522" s="110"/>
      <c r="BA522" s="110"/>
      <c r="BB522" s="110"/>
      <c r="BC522" s="110"/>
    </row>
    <row r="523" spans="38:55" x14ac:dyDescent="0.3">
      <c r="AL523" s="110">
        <f t="shared" si="10"/>
        <v>518</v>
      </c>
      <c r="AM523" s="110" t="s">
        <v>715</v>
      </c>
      <c r="AN523" s="110" t="s">
        <v>1985</v>
      </c>
      <c r="AO523" s="110" t="s">
        <v>512</v>
      </c>
      <c r="AP523" s="110" t="s">
        <v>1817</v>
      </c>
      <c r="AQ523" s="110" t="s">
        <v>3106</v>
      </c>
      <c r="AR523" s="110"/>
      <c r="AS523" s="110" t="s">
        <v>715</v>
      </c>
      <c r="AT523" s="110" t="s">
        <v>2719</v>
      </c>
      <c r="AU523" s="110" t="s">
        <v>512</v>
      </c>
      <c r="AV523" s="110"/>
      <c r="AW523" s="110"/>
      <c r="AX523" s="110"/>
      <c r="AY523" s="110"/>
      <c r="AZ523" s="110"/>
      <c r="BA523" s="110"/>
      <c r="BB523" s="110"/>
      <c r="BC523" s="110"/>
    </row>
    <row r="524" spans="38:55" x14ac:dyDescent="0.3">
      <c r="AL524" s="110">
        <f t="shared" si="10"/>
        <v>519</v>
      </c>
      <c r="AM524" s="110" t="s">
        <v>1267</v>
      </c>
      <c r="AN524" s="110" t="s">
        <v>2084</v>
      </c>
      <c r="AO524" s="110" t="s">
        <v>1253</v>
      </c>
      <c r="AP524" s="110" t="s">
        <v>1820</v>
      </c>
      <c r="AQ524" s="105" t="s">
        <v>3107</v>
      </c>
      <c r="AR524" s="110"/>
      <c r="AS524" s="110" t="s">
        <v>1267</v>
      </c>
      <c r="AT524" s="110" t="s">
        <v>2972</v>
      </c>
      <c r="AU524" s="110" t="s">
        <v>1253</v>
      </c>
      <c r="AV524" s="110"/>
      <c r="AW524" s="110"/>
      <c r="AX524" s="110"/>
      <c r="AY524" s="110"/>
      <c r="AZ524" s="110"/>
      <c r="BA524" s="110"/>
      <c r="BB524" s="110"/>
      <c r="BC524" s="110"/>
    </row>
    <row r="525" spans="38:55" x14ac:dyDescent="0.3">
      <c r="AL525" s="110">
        <f t="shared" si="10"/>
        <v>520</v>
      </c>
      <c r="AM525" s="110" t="s">
        <v>974</v>
      </c>
      <c r="AN525" s="110" t="s">
        <v>1954</v>
      </c>
      <c r="AO525" s="110" t="s">
        <v>936</v>
      </c>
      <c r="AP525" s="110" t="s">
        <v>1815</v>
      </c>
      <c r="AQ525" s="105" t="s">
        <v>3107</v>
      </c>
      <c r="AR525" s="110"/>
      <c r="AS525" s="110" t="s">
        <v>994</v>
      </c>
      <c r="AT525" s="110" t="s">
        <v>2720</v>
      </c>
      <c r="AU525" s="110" t="s">
        <v>977</v>
      </c>
      <c r="AV525" s="110"/>
      <c r="AW525" s="110"/>
      <c r="AX525" s="110"/>
      <c r="AY525" s="110"/>
      <c r="AZ525" s="110"/>
      <c r="BA525" s="110"/>
      <c r="BB525" s="110"/>
      <c r="BC525" s="110"/>
    </row>
    <row r="526" spans="38:55" x14ac:dyDescent="0.3">
      <c r="AL526" s="110">
        <f t="shared" si="10"/>
        <v>521</v>
      </c>
      <c r="AM526" s="110" t="s">
        <v>994</v>
      </c>
      <c r="AN526" s="110" t="s">
        <v>1887</v>
      </c>
      <c r="AO526" s="110" t="s">
        <v>977</v>
      </c>
      <c r="AP526" s="110" t="s">
        <v>1818</v>
      </c>
      <c r="AQ526" s="110" t="s">
        <v>3105</v>
      </c>
      <c r="AR526" s="110"/>
      <c r="AS526" s="110" t="s">
        <v>974</v>
      </c>
      <c r="AT526" s="110" t="s">
        <v>2720</v>
      </c>
      <c r="AU526" s="110" t="s">
        <v>936</v>
      </c>
      <c r="AV526" s="110"/>
      <c r="AW526" s="110"/>
      <c r="AX526" s="110"/>
      <c r="AY526" s="110"/>
      <c r="AZ526" s="110"/>
      <c r="BA526" s="110"/>
      <c r="BB526" s="110"/>
      <c r="BC526" s="110"/>
    </row>
    <row r="527" spans="38:55" x14ac:dyDescent="0.3">
      <c r="AL527" s="110">
        <f t="shared" si="10"/>
        <v>522</v>
      </c>
      <c r="AM527" s="110" t="s">
        <v>278</v>
      </c>
      <c r="AN527" s="110" t="s">
        <v>2113</v>
      </c>
      <c r="AO527" s="110" t="s">
        <v>1051</v>
      </c>
      <c r="AP527" s="110" t="s">
        <v>1817</v>
      </c>
      <c r="AQ527" s="110" t="s">
        <v>3105</v>
      </c>
      <c r="AR527" s="110"/>
      <c r="AS527" s="110" t="s">
        <v>278</v>
      </c>
      <c r="AT527" s="110" t="s">
        <v>2720</v>
      </c>
      <c r="AU527" s="110" t="s">
        <v>1051</v>
      </c>
      <c r="AV527" s="110"/>
      <c r="AW527" s="110"/>
      <c r="AX527" s="110"/>
      <c r="AY527" s="110"/>
      <c r="AZ527" s="110"/>
      <c r="BA527" s="110"/>
      <c r="BB527" s="110"/>
      <c r="BC527" s="110"/>
    </row>
    <row r="528" spans="38:55" x14ac:dyDescent="0.3">
      <c r="AL528" s="110">
        <f t="shared" si="10"/>
        <v>523</v>
      </c>
      <c r="AM528" s="110" t="s">
        <v>1160</v>
      </c>
      <c r="AN528" s="110" t="s">
        <v>2274</v>
      </c>
      <c r="AO528" s="110" t="s">
        <v>1136</v>
      </c>
      <c r="AP528" s="110" t="s">
        <v>1818</v>
      </c>
      <c r="AQ528" s="105" t="s">
        <v>3107</v>
      </c>
      <c r="AR528" s="110"/>
      <c r="AS528" s="110" t="s">
        <v>1268</v>
      </c>
      <c r="AT528" s="110" t="s">
        <v>2720</v>
      </c>
      <c r="AU528" s="110" t="s">
        <v>1253</v>
      </c>
      <c r="AV528" s="110"/>
      <c r="AW528" s="110"/>
      <c r="AX528" s="110"/>
      <c r="AY528" s="110"/>
      <c r="AZ528" s="110"/>
      <c r="BA528" s="110"/>
      <c r="BB528" s="110"/>
      <c r="BC528" s="110"/>
    </row>
    <row r="529" spans="38:55" x14ac:dyDescent="0.3">
      <c r="AL529" s="110">
        <f t="shared" si="10"/>
        <v>524</v>
      </c>
      <c r="AM529" s="110" t="s">
        <v>1268</v>
      </c>
      <c r="AN529" s="110" t="s">
        <v>2141</v>
      </c>
      <c r="AO529" s="110" t="s">
        <v>1253</v>
      </c>
      <c r="AP529" s="110" t="s">
        <v>1818</v>
      </c>
      <c r="AQ529" s="105" t="s">
        <v>3107</v>
      </c>
      <c r="AR529" s="110"/>
      <c r="AS529" s="110" t="s">
        <v>1160</v>
      </c>
      <c r="AT529" s="110" t="s">
        <v>2720</v>
      </c>
      <c r="AU529" s="110" t="s">
        <v>1136</v>
      </c>
      <c r="AV529" s="110"/>
      <c r="AW529" s="110"/>
      <c r="AX529" s="110"/>
      <c r="AY529" s="110"/>
      <c r="AZ529" s="110"/>
      <c r="BA529" s="110"/>
      <c r="BB529" s="110"/>
      <c r="BC529" s="110"/>
    </row>
    <row r="530" spans="38:55" x14ac:dyDescent="0.3">
      <c r="AL530" s="110">
        <f t="shared" si="10"/>
        <v>525</v>
      </c>
      <c r="AM530" s="110" t="s">
        <v>1217</v>
      </c>
      <c r="AN530" s="110" t="s">
        <v>1939</v>
      </c>
      <c r="AO530" s="110" t="s">
        <v>512</v>
      </c>
      <c r="AP530" s="110" t="s">
        <v>1815</v>
      </c>
      <c r="AQ530" s="110" t="s">
        <v>3106</v>
      </c>
      <c r="AR530" s="110"/>
      <c r="AS530" s="110" t="s">
        <v>1217</v>
      </c>
      <c r="AT530" s="110" t="s">
        <v>2973</v>
      </c>
      <c r="AU530" s="110" t="s">
        <v>512</v>
      </c>
      <c r="AV530" s="110"/>
      <c r="AW530" s="110"/>
      <c r="AX530" s="110"/>
      <c r="AY530" s="110"/>
      <c r="AZ530" s="110"/>
      <c r="BA530" s="110"/>
      <c r="BB530" s="110"/>
      <c r="BC530" s="110"/>
    </row>
    <row r="531" spans="38:55" x14ac:dyDescent="0.3">
      <c r="AL531" s="110">
        <f t="shared" si="10"/>
        <v>526</v>
      </c>
      <c r="AM531" s="110" t="s">
        <v>1010</v>
      </c>
      <c r="AN531" s="110" t="s">
        <v>2383</v>
      </c>
      <c r="AO531" s="110" t="s">
        <v>997</v>
      </c>
      <c r="AP531" s="110" t="s">
        <v>1818</v>
      </c>
      <c r="AQ531" s="110" t="s">
        <v>3105</v>
      </c>
      <c r="AR531" s="110"/>
      <c r="AS531" s="110" t="s">
        <v>1010</v>
      </c>
      <c r="AT531" s="110" t="s">
        <v>2721</v>
      </c>
      <c r="AU531" s="110" t="s">
        <v>997</v>
      </c>
      <c r="AV531" s="110"/>
      <c r="AW531" s="110"/>
      <c r="AX531" s="110"/>
      <c r="AY531" s="110"/>
      <c r="AZ531" s="110"/>
      <c r="BA531" s="110"/>
      <c r="BB531" s="110"/>
      <c r="BC531" s="110"/>
    </row>
    <row r="532" spans="38:55" x14ac:dyDescent="0.3">
      <c r="AL532" s="110">
        <f t="shared" si="10"/>
        <v>527</v>
      </c>
      <c r="AM532" s="110" t="s">
        <v>1195</v>
      </c>
      <c r="AN532" s="110" t="s">
        <v>2027</v>
      </c>
      <c r="AO532" s="110" t="s">
        <v>1185</v>
      </c>
      <c r="AP532" s="110" t="s">
        <v>1819</v>
      </c>
      <c r="AQ532" s="105" t="s">
        <v>3107</v>
      </c>
      <c r="AR532" s="110"/>
      <c r="AS532" s="110" t="s">
        <v>1195</v>
      </c>
      <c r="AT532" s="110" t="s">
        <v>2722</v>
      </c>
      <c r="AU532" s="110" t="s">
        <v>1185</v>
      </c>
      <c r="AV532" s="110"/>
      <c r="AW532" s="110"/>
      <c r="AX532" s="110"/>
      <c r="AY532" s="110"/>
      <c r="AZ532" s="110"/>
      <c r="BA532" s="110"/>
      <c r="BB532" s="110"/>
      <c r="BC532" s="110"/>
    </row>
    <row r="533" spans="38:55" x14ac:dyDescent="0.3">
      <c r="AL533" s="110">
        <f t="shared" si="10"/>
        <v>528</v>
      </c>
      <c r="AM533" s="110" t="s">
        <v>345</v>
      </c>
      <c r="AN533" s="110" t="s">
        <v>2419</v>
      </c>
      <c r="AO533" s="110" t="s">
        <v>1065</v>
      </c>
      <c r="AP533" s="110" t="s">
        <v>1819</v>
      </c>
      <c r="AQ533" s="105" t="s">
        <v>3107</v>
      </c>
      <c r="AR533" s="110"/>
      <c r="AS533" s="110" t="s">
        <v>345</v>
      </c>
      <c r="AT533" s="110" t="s">
        <v>2723</v>
      </c>
      <c r="AU533" s="110" t="s">
        <v>1065</v>
      </c>
      <c r="AV533" s="110"/>
      <c r="AW533" s="110"/>
      <c r="AX533" s="110"/>
      <c r="AY533" s="110"/>
      <c r="AZ533" s="110"/>
      <c r="BA533" s="110"/>
      <c r="BB533" s="110"/>
      <c r="BC533" s="110"/>
    </row>
    <row r="534" spans="38:55" x14ac:dyDescent="0.3">
      <c r="AL534" s="110">
        <f t="shared" si="10"/>
        <v>529</v>
      </c>
      <c r="AM534" s="110" t="s">
        <v>1062</v>
      </c>
      <c r="AN534" s="110" t="s">
        <v>2270</v>
      </c>
      <c r="AO534" s="110" t="s">
        <v>1051</v>
      </c>
      <c r="AP534" s="110" t="s">
        <v>1815</v>
      </c>
      <c r="AQ534" s="110" t="s">
        <v>3105</v>
      </c>
      <c r="AR534" s="110"/>
      <c r="AS534" s="110" t="s">
        <v>1062</v>
      </c>
      <c r="AT534" s="110" t="s">
        <v>2974</v>
      </c>
      <c r="AU534" s="110" t="s">
        <v>1051</v>
      </c>
      <c r="AV534" s="110"/>
      <c r="AW534" s="110"/>
      <c r="AX534" s="110"/>
      <c r="AY534" s="110"/>
      <c r="AZ534" s="110"/>
      <c r="BA534" s="110"/>
      <c r="BB534" s="110"/>
      <c r="BC534" s="110"/>
    </row>
    <row r="535" spans="38:55" x14ac:dyDescent="0.3">
      <c r="AL535" s="110">
        <f t="shared" si="10"/>
        <v>530</v>
      </c>
      <c r="AM535" s="110" t="s">
        <v>1094</v>
      </c>
      <c r="AN535" s="110" t="s">
        <v>2277</v>
      </c>
      <c r="AO535" s="110" t="s">
        <v>1071</v>
      </c>
      <c r="AP535" s="110" t="s">
        <v>1818</v>
      </c>
      <c r="AQ535" s="110" t="s">
        <v>3106</v>
      </c>
      <c r="AR535" s="110"/>
      <c r="AS535" s="110" t="s">
        <v>1094</v>
      </c>
      <c r="AT535" s="110" t="s">
        <v>2724</v>
      </c>
      <c r="AU535" s="110" t="s">
        <v>1071</v>
      </c>
      <c r="AV535" s="110"/>
      <c r="AW535" s="110"/>
      <c r="AX535" s="110"/>
      <c r="AY535" s="110"/>
      <c r="AZ535" s="110"/>
      <c r="BA535" s="110"/>
      <c r="BB535" s="110"/>
      <c r="BC535" s="110"/>
    </row>
    <row r="536" spans="38:55" x14ac:dyDescent="0.3">
      <c r="AL536" s="110">
        <f t="shared" si="10"/>
        <v>531</v>
      </c>
      <c r="AM536" s="110" t="s">
        <v>1050</v>
      </c>
      <c r="AN536" s="110" t="s">
        <v>2021</v>
      </c>
      <c r="AO536" s="110" t="s">
        <v>1037</v>
      </c>
      <c r="AP536" s="110" t="s">
        <v>1815</v>
      </c>
      <c r="AQ536" s="105" t="s">
        <v>3107</v>
      </c>
      <c r="AR536" s="110"/>
      <c r="AS536" s="110" t="s">
        <v>1050</v>
      </c>
      <c r="AT536" s="110" t="s">
        <v>2725</v>
      </c>
      <c r="AU536" s="110" t="s">
        <v>1037</v>
      </c>
      <c r="AV536" s="110"/>
      <c r="AW536" s="110"/>
      <c r="AX536" s="110"/>
      <c r="AY536" s="110"/>
      <c r="AZ536" s="110"/>
      <c r="BA536" s="110"/>
      <c r="BB536" s="110"/>
      <c r="BC536" s="110"/>
    </row>
    <row r="537" spans="38:55" x14ac:dyDescent="0.3">
      <c r="AL537" s="110">
        <f t="shared" si="10"/>
        <v>532</v>
      </c>
      <c r="AM537" s="110" t="s">
        <v>1022</v>
      </c>
      <c r="AN537" s="110" t="s">
        <v>1920</v>
      </c>
      <c r="AO537" s="110" t="s">
        <v>1013</v>
      </c>
      <c r="AP537" s="110" t="s">
        <v>1820</v>
      </c>
      <c r="AQ537" s="110" t="s">
        <v>3105</v>
      </c>
      <c r="AR537" s="110"/>
      <c r="AS537" s="110" t="s">
        <v>1022</v>
      </c>
      <c r="AT537" s="110" t="s">
        <v>2975</v>
      </c>
      <c r="AU537" s="110" t="s">
        <v>1013</v>
      </c>
      <c r="AV537" s="110"/>
      <c r="AW537" s="110"/>
      <c r="AX537" s="110"/>
      <c r="AY537" s="110"/>
      <c r="AZ537" s="110"/>
      <c r="BA537" s="110"/>
      <c r="BB537" s="110"/>
      <c r="BC537" s="110"/>
    </row>
    <row r="538" spans="38:55" x14ac:dyDescent="0.3">
      <c r="AL538" s="110">
        <f t="shared" si="10"/>
        <v>533</v>
      </c>
      <c r="AM538" s="110" t="s">
        <v>279</v>
      </c>
      <c r="AN538" s="110" t="s">
        <v>2235</v>
      </c>
      <c r="AO538" s="110" t="s">
        <v>1051</v>
      </c>
      <c r="AP538" s="110" t="s">
        <v>1817</v>
      </c>
      <c r="AQ538" s="110" t="s">
        <v>3105</v>
      </c>
      <c r="AR538" s="110"/>
      <c r="AS538" s="110" t="s">
        <v>279</v>
      </c>
      <c r="AT538" s="110" t="s">
        <v>2726</v>
      </c>
      <c r="AU538" s="110" t="s">
        <v>1051</v>
      </c>
      <c r="AV538" s="110"/>
      <c r="AW538" s="110"/>
      <c r="AX538" s="110"/>
      <c r="AY538" s="110"/>
      <c r="AZ538" s="110"/>
      <c r="BA538" s="110"/>
      <c r="BB538" s="110"/>
      <c r="BC538" s="110"/>
    </row>
    <row r="539" spans="38:55" x14ac:dyDescent="0.3">
      <c r="AL539" s="110">
        <f t="shared" si="10"/>
        <v>534</v>
      </c>
      <c r="AM539" s="110" t="s">
        <v>1134</v>
      </c>
      <c r="AN539" s="110" t="s">
        <v>2030</v>
      </c>
      <c r="AO539" s="110" t="s">
        <v>1107</v>
      </c>
      <c r="AP539" s="110" t="s">
        <v>1815</v>
      </c>
      <c r="AQ539" s="110" t="s">
        <v>3106</v>
      </c>
      <c r="AR539" s="110"/>
      <c r="AS539" s="110" t="s">
        <v>1134</v>
      </c>
      <c r="AT539" s="110" t="s">
        <v>2976</v>
      </c>
      <c r="AU539" s="110" t="s">
        <v>1107</v>
      </c>
      <c r="AV539" s="110"/>
      <c r="AW539" s="110"/>
      <c r="AX539" s="110"/>
      <c r="AY539" s="110"/>
      <c r="AZ539" s="110"/>
      <c r="BA539" s="110"/>
      <c r="BB539" s="110"/>
      <c r="BC539" s="110"/>
    </row>
    <row r="540" spans="38:55" x14ac:dyDescent="0.3">
      <c r="AL540" s="110">
        <f t="shared" si="10"/>
        <v>535</v>
      </c>
      <c r="AM540" s="110" t="s">
        <v>1196</v>
      </c>
      <c r="AN540" s="110" t="s">
        <v>2357</v>
      </c>
      <c r="AO540" s="110" t="s">
        <v>1185</v>
      </c>
      <c r="AP540" s="110" t="s">
        <v>1818</v>
      </c>
      <c r="AQ540" s="105" t="s">
        <v>3107</v>
      </c>
      <c r="AR540" s="110"/>
      <c r="AS540" s="110" t="s">
        <v>1196</v>
      </c>
      <c r="AT540" s="110" t="s">
        <v>2727</v>
      </c>
      <c r="AU540" s="110" t="s">
        <v>1185</v>
      </c>
      <c r="AV540" s="110"/>
      <c r="AW540" s="110"/>
      <c r="AX540" s="110"/>
      <c r="AY540" s="110"/>
      <c r="AZ540" s="110"/>
      <c r="BA540" s="110"/>
      <c r="BB540" s="110"/>
      <c r="BC540" s="110"/>
    </row>
    <row r="541" spans="38:55" x14ac:dyDescent="0.3">
      <c r="AL541" s="110">
        <f t="shared" si="10"/>
        <v>536</v>
      </c>
      <c r="AM541" s="110" t="s">
        <v>348</v>
      </c>
      <c r="AN541" s="110" t="s">
        <v>2251</v>
      </c>
      <c r="AO541" s="110" t="s">
        <v>1065</v>
      </c>
      <c r="AP541" s="110" t="s">
        <v>1819</v>
      </c>
      <c r="AQ541" s="105" t="s">
        <v>3107</v>
      </c>
      <c r="AR541" s="110"/>
      <c r="AS541" s="110" t="s">
        <v>348</v>
      </c>
      <c r="AT541" s="110" t="s">
        <v>2493</v>
      </c>
      <c r="AU541" s="110" t="s">
        <v>1065</v>
      </c>
      <c r="AV541" s="110"/>
      <c r="AW541" s="110"/>
      <c r="AX541" s="110"/>
      <c r="AY541" s="110"/>
      <c r="AZ541" s="110"/>
      <c r="BA541" s="110"/>
      <c r="BB541" s="110"/>
      <c r="BC541" s="110"/>
    </row>
    <row r="542" spans="38:55" x14ac:dyDescent="0.3">
      <c r="AL542" s="110">
        <f t="shared" si="10"/>
        <v>537</v>
      </c>
      <c r="AM542" s="110" t="s">
        <v>247</v>
      </c>
      <c r="AN542" s="110" t="s">
        <v>2387</v>
      </c>
      <c r="AO542" s="110" t="s">
        <v>1037</v>
      </c>
      <c r="AP542" s="110" t="s">
        <v>1815</v>
      </c>
      <c r="AQ542" s="105" t="s">
        <v>3107</v>
      </c>
      <c r="AR542" s="110"/>
      <c r="AS542" s="110" t="s">
        <v>247</v>
      </c>
      <c r="AT542" s="110" t="s">
        <v>2728</v>
      </c>
      <c r="AU542" s="110" t="s">
        <v>1037</v>
      </c>
      <c r="AV542" s="110"/>
      <c r="AW542" s="110"/>
      <c r="AX542" s="110"/>
      <c r="AY542" s="110"/>
      <c r="AZ542" s="110"/>
      <c r="BA542" s="110"/>
      <c r="BB542" s="110"/>
      <c r="BC542" s="110"/>
    </row>
    <row r="543" spans="38:55" x14ac:dyDescent="0.3">
      <c r="AL543" s="110">
        <f t="shared" si="10"/>
        <v>538</v>
      </c>
      <c r="AM543" s="110" t="s">
        <v>1023</v>
      </c>
      <c r="AN543" s="110" t="s">
        <v>1916</v>
      </c>
      <c r="AO543" s="110" t="s">
        <v>1013</v>
      </c>
      <c r="AP543" s="110" t="s">
        <v>1815</v>
      </c>
      <c r="AQ543" s="110" t="s">
        <v>3105</v>
      </c>
      <c r="AR543" s="110"/>
      <c r="AS543" s="110" t="s">
        <v>1023</v>
      </c>
      <c r="AT543" s="110" t="s">
        <v>2977</v>
      </c>
      <c r="AU543" s="110" t="s">
        <v>1013</v>
      </c>
      <c r="AV543" s="110"/>
      <c r="AW543" s="110"/>
      <c r="AX543" s="110"/>
      <c r="AY543" s="110"/>
      <c r="AZ543" s="110"/>
      <c r="BA543" s="110"/>
      <c r="BB543" s="110"/>
      <c r="BC543" s="110"/>
    </row>
    <row r="544" spans="38:55" x14ac:dyDescent="0.3">
      <c r="AL544" s="110">
        <f t="shared" si="10"/>
        <v>539</v>
      </c>
      <c r="AM544" s="110" t="s">
        <v>387</v>
      </c>
      <c r="AN544" s="110" t="s">
        <v>2380</v>
      </c>
      <c r="AO544" s="110" t="s">
        <v>1095</v>
      </c>
      <c r="AP544" s="110" t="s">
        <v>1817</v>
      </c>
      <c r="AQ544" s="110" t="s">
        <v>3106</v>
      </c>
      <c r="AR544" s="110"/>
      <c r="AS544" s="110" t="s">
        <v>387</v>
      </c>
      <c r="AT544" s="110" t="s">
        <v>2729</v>
      </c>
      <c r="AU544" s="110" t="s">
        <v>1095</v>
      </c>
      <c r="AV544" s="110"/>
      <c r="AW544" s="110"/>
      <c r="AX544" s="110"/>
      <c r="AY544" s="110"/>
      <c r="AZ544" s="110"/>
      <c r="BA544" s="110"/>
      <c r="BB544" s="110"/>
      <c r="BC544" s="110"/>
    </row>
    <row r="545" spans="38:55" x14ac:dyDescent="0.3">
      <c r="AL545" s="110">
        <f t="shared" si="10"/>
        <v>540</v>
      </c>
      <c r="AM545" s="110" t="s">
        <v>130</v>
      </c>
      <c r="AN545" s="110" t="s">
        <v>1966</v>
      </c>
      <c r="AO545" s="110" t="s">
        <v>977</v>
      </c>
      <c r="AP545" s="110" t="s">
        <v>1817</v>
      </c>
      <c r="AQ545" s="110" t="s">
        <v>3105</v>
      </c>
      <c r="AR545" s="110"/>
      <c r="AS545" s="110" t="s">
        <v>130</v>
      </c>
      <c r="AT545" s="110" t="s">
        <v>2730</v>
      </c>
      <c r="AU545" s="110" t="s">
        <v>977</v>
      </c>
      <c r="AV545" s="110"/>
      <c r="AW545" s="110"/>
      <c r="AX545" s="110"/>
      <c r="AY545" s="110"/>
      <c r="AZ545" s="110"/>
      <c r="BA545" s="110"/>
      <c r="BB545" s="110"/>
      <c r="BC545" s="110"/>
    </row>
    <row r="546" spans="38:55" x14ac:dyDescent="0.3">
      <c r="AL546" s="110">
        <f t="shared" si="10"/>
        <v>541</v>
      </c>
      <c r="AM546" s="110" t="s">
        <v>1250</v>
      </c>
      <c r="AN546" s="110" t="s">
        <v>2039</v>
      </c>
      <c r="AO546" s="110" t="s">
        <v>1241</v>
      </c>
      <c r="AP546" s="110" t="s">
        <v>1815</v>
      </c>
      <c r="AQ546" s="105" t="s">
        <v>3107</v>
      </c>
      <c r="AR546" s="110"/>
      <c r="AS546" s="110" t="s">
        <v>1250</v>
      </c>
      <c r="AT546" s="110" t="s">
        <v>2514</v>
      </c>
      <c r="AU546" s="110" t="s">
        <v>1241</v>
      </c>
      <c r="AV546" s="110"/>
      <c r="AW546" s="110"/>
      <c r="AX546" s="110"/>
      <c r="AY546" s="110"/>
      <c r="AZ546" s="110"/>
      <c r="BA546" s="110"/>
      <c r="BB546" s="110"/>
      <c r="BC546" s="110"/>
    </row>
    <row r="547" spans="38:55" x14ac:dyDescent="0.3">
      <c r="AL547" s="110">
        <f t="shared" si="10"/>
        <v>542</v>
      </c>
      <c r="AM547" s="110" t="s">
        <v>1063</v>
      </c>
      <c r="AN547" s="110" t="s">
        <v>2075</v>
      </c>
      <c r="AO547" s="110" t="s">
        <v>1051</v>
      </c>
      <c r="AP547" s="110" t="s">
        <v>1815</v>
      </c>
      <c r="AQ547" s="110" t="s">
        <v>3105</v>
      </c>
      <c r="AR547" s="110"/>
      <c r="AS547" s="110" t="s">
        <v>1063</v>
      </c>
      <c r="AT547" s="110" t="s">
        <v>2978</v>
      </c>
      <c r="AU547" s="110" t="s">
        <v>1051</v>
      </c>
      <c r="AV547" s="110"/>
      <c r="AW547" s="110"/>
      <c r="AX547" s="110"/>
      <c r="AY547" s="110"/>
      <c r="AZ547" s="110"/>
      <c r="BA547" s="110"/>
      <c r="BB547" s="110"/>
      <c r="BC547" s="110"/>
    </row>
    <row r="548" spans="38:55" x14ac:dyDescent="0.3">
      <c r="AL548" s="110">
        <f t="shared" si="10"/>
        <v>543</v>
      </c>
      <c r="AM548" s="110" t="s">
        <v>90</v>
      </c>
      <c r="AN548" s="110" t="s">
        <v>2067</v>
      </c>
      <c r="AO548" s="110" t="s">
        <v>936</v>
      </c>
      <c r="AP548" s="110" t="s">
        <v>1815</v>
      </c>
      <c r="AQ548" s="105" t="s">
        <v>3107</v>
      </c>
      <c r="AR548" s="110"/>
      <c r="AS548" s="110" t="s">
        <v>90</v>
      </c>
      <c r="AT548" s="110" t="s">
        <v>2979</v>
      </c>
      <c r="AU548" s="110" t="s">
        <v>936</v>
      </c>
      <c r="AV548" s="110"/>
      <c r="AW548" s="110"/>
      <c r="AX548" s="110"/>
      <c r="AY548" s="110"/>
      <c r="AZ548" s="110"/>
      <c r="BA548" s="110"/>
      <c r="BB548" s="110"/>
      <c r="BC548" s="110"/>
    </row>
    <row r="549" spans="38:55" x14ac:dyDescent="0.3">
      <c r="AL549" s="110">
        <f t="shared" si="10"/>
        <v>544</v>
      </c>
      <c r="AM549" s="110" t="s">
        <v>935</v>
      </c>
      <c r="AN549" s="110" t="s">
        <v>2133</v>
      </c>
      <c r="AO549" s="110" t="s">
        <v>921</v>
      </c>
      <c r="AP549" s="110" t="s">
        <v>1818</v>
      </c>
      <c r="AQ549" s="110" t="s">
        <v>3105</v>
      </c>
      <c r="AR549" s="110"/>
      <c r="AS549" s="110" t="s">
        <v>935</v>
      </c>
      <c r="AT549" s="110" t="s">
        <v>2731</v>
      </c>
      <c r="AU549" s="110" t="s">
        <v>921</v>
      </c>
      <c r="AV549" s="110"/>
      <c r="AW549" s="110"/>
      <c r="AX549" s="110"/>
      <c r="AY549" s="110"/>
      <c r="AZ549" s="110"/>
      <c r="BA549" s="110"/>
      <c r="BB549" s="110"/>
      <c r="BC549" s="110"/>
    </row>
    <row r="550" spans="38:55" x14ac:dyDescent="0.3">
      <c r="AL550" s="110">
        <f t="shared" si="10"/>
        <v>545</v>
      </c>
      <c r="AM550" s="110" t="s">
        <v>583</v>
      </c>
      <c r="AN550" s="110" t="s">
        <v>2068</v>
      </c>
      <c r="AO550" s="110" t="s">
        <v>1136</v>
      </c>
      <c r="AP550" s="110" t="s">
        <v>1819</v>
      </c>
      <c r="AQ550" s="105" t="s">
        <v>3107</v>
      </c>
      <c r="AR550" s="110"/>
      <c r="AS550" s="110" t="s">
        <v>583</v>
      </c>
      <c r="AT550" s="110" t="s">
        <v>2980</v>
      </c>
      <c r="AU550" s="110" t="s">
        <v>1136</v>
      </c>
      <c r="AV550" s="110"/>
      <c r="AW550" s="110"/>
      <c r="AX550" s="110"/>
      <c r="AY550" s="110"/>
      <c r="AZ550" s="110"/>
      <c r="BA550" s="110"/>
      <c r="BB550" s="110"/>
      <c r="BC550" s="110"/>
    </row>
    <row r="551" spans="38:55" x14ac:dyDescent="0.3">
      <c r="AL551" s="110">
        <f t="shared" si="10"/>
        <v>546</v>
      </c>
      <c r="AM551" s="110" t="s">
        <v>1269</v>
      </c>
      <c r="AN551" s="110" t="s">
        <v>1932</v>
      </c>
      <c r="AO551" s="110" t="s">
        <v>1253</v>
      </c>
      <c r="AP551" s="110" t="s">
        <v>1818</v>
      </c>
      <c r="AQ551" s="105" t="s">
        <v>3107</v>
      </c>
      <c r="AR551" s="110"/>
      <c r="AS551" s="110" t="s">
        <v>1269</v>
      </c>
      <c r="AT551" s="110" t="s">
        <v>2732</v>
      </c>
      <c r="AU551" s="110" t="s">
        <v>1253</v>
      </c>
      <c r="AV551" s="110"/>
      <c r="AW551" s="110"/>
      <c r="AX551" s="110"/>
      <c r="AY551" s="110"/>
      <c r="AZ551" s="110"/>
      <c r="BA551" s="110"/>
      <c r="BB551" s="110"/>
      <c r="BC551" s="110"/>
    </row>
    <row r="552" spans="38:55" x14ac:dyDescent="0.3">
      <c r="AL552" s="110">
        <f t="shared" si="10"/>
        <v>547</v>
      </c>
      <c r="AM552" s="110" t="s">
        <v>1024</v>
      </c>
      <c r="AN552" s="110" t="s">
        <v>2372</v>
      </c>
      <c r="AO552" s="110" t="s">
        <v>1013</v>
      </c>
      <c r="AP552" s="110" t="s">
        <v>1819</v>
      </c>
      <c r="AQ552" s="110" t="s">
        <v>3105</v>
      </c>
      <c r="AR552" s="110"/>
      <c r="AS552" s="110" t="s">
        <v>1024</v>
      </c>
      <c r="AT552" s="110" t="s">
        <v>2482</v>
      </c>
      <c r="AU552" s="110" t="s">
        <v>1013</v>
      </c>
      <c r="AV552" s="110"/>
      <c r="AW552" s="110"/>
      <c r="AX552" s="110"/>
      <c r="AY552" s="110"/>
      <c r="AZ552" s="110"/>
      <c r="BA552" s="110"/>
      <c r="BB552" s="110"/>
      <c r="BC552" s="110"/>
    </row>
    <row r="553" spans="38:55" x14ac:dyDescent="0.3">
      <c r="AL553" s="110">
        <f t="shared" si="10"/>
        <v>548</v>
      </c>
      <c r="AM553" s="110" t="s">
        <v>1025</v>
      </c>
      <c r="AN553" s="110" t="s">
        <v>2194</v>
      </c>
      <c r="AO553" s="110" t="s">
        <v>1013</v>
      </c>
      <c r="AP553" s="110" t="s">
        <v>1820</v>
      </c>
      <c r="AQ553" s="110" t="s">
        <v>3105</v>
      </c>
      <c r="AR553" s="110"/>
      <c r="AS553" s="110" t="s">
        <v>1025</v>
      </c>
      <c r="AT553" s="110" t="s">
        <v>2981</v>
      </c>
      <c r="AU553" s="110" t="s">
        <v>1013</v>
      </c>
      <c r="AV553" s="110"/>
      <c r="AW553" s="110"/>
      <c r="AX553" s="110"/>
      <c r="AY553" s="110"/>
      <c r="AZ553" s="110"/>
      <c r="BA553" s="110"/>
      <c r="BB553" s="110"/>
      <c r="BC553" s="110"/>
    </row>
    <row r="554" spans="38:55" x14ac:dyDescent="0.3">
      <c r="AL554" s="110">
        <f t="shared" si="10"/>
        <v>549</v>
      </c>
      <c r="AM554" s="110" t="s">
        <v>133</v>
      </c>
      <c r="AN554" s="110" t="s">
        <v>2190</v>
      </c>
      <c r="AO554" s="110" t="s">
        <v>977</v>
      </c>
      <c r="AP554" s="110" t="s">
        <v>1815</v>
      </c>
      <c r="AQ554" s="110" t="s">
        <v>3105</v>
      </c>
      <c r="AR554" s="110"/>
      <c r="AS554" s="110" t="s">
        <v>133</v>
      </c>
      <c r="AT554" s="110" t="s">
        <v>2733</v>
      </c>
      <c r="AU554" s="110" t="s">
        <v>977</v>
      </c>
      <c r="AV554" s="110"/>
      <c r="AW554" s="110"/>
      <c r="AX554" s="110"/>
      <c r="AY554" s="110"/>
      <c r="AZ554" s="110"/>
      <c r="BA554" s="110"/>
      <c r="BB554" s="110"/>
      <c r="BC554" s="110"/>
    </row>
    <row r="555" spans="38:55" x14ac:dyDescent="0.3">
      <c r="AL555" s="110">
        <f t="shared" si="10"/>
        <v>550</v>
      </c>
      <c r="AM555" s="110" t="s">
        <v>1251</v>
      </c>
      <c r="AN555" s="110" t="s">
        <v>2154</v>
      </c>
      <c r="AO555" s="110" t="s">
        <v>1241</v>
      </c>
      <c r="AP555" s="110" t="s">
        <v>1819</v>
      </c>
      <c r="AQ555" s="105" t="s">
        <v>3107</v>
      </c>
      <c r="AR555" s="110"/>
      <c r="AS555" s="110" t="s">
        <v>1251</v>
      </c>
      <c r="AT555" s="110" t="s">
        <v>2734</v>
      </c>
      <c r="AU555" s="110" t="s">
        <v>1241</v>
      </c>
      <c r="AV555" s="110"/>
      <c r="AW555" s="110"/>
      <c r="AX555" s="110"/>
      <c r="AY555" s="110"/>
      <c r="AZ555" s="110"/>
      <c r="BA555" s="110"/>
      <c r="BB555" s="110"/>
      <c r="BC555" s="110"/>
    </row>
    <row r="556" spans="38:55" x14ac:dyDescent="0.3">
      <c r="AL556" s="110">
        <f t="shared" si="10"/>
        <v>551</v>
      </c>
      <c r="AM556" s="110" t="s">
        <v>193</v>
      </c>
      <c r="AN556" s="110" t="s">
        <v>1922</v>
      </c>
      <c r="AO556" s="110" t="s">
        <v>997</v>
      </c>
      <c r="AP556" s="110" t="s">
        <v>1818</v>
      </c>
      <c r="AQ556" s="110" t="s">
        <v>3105</v>
      </c>
      <c r="AR556" s="110"/>
      <c r="AS556" s="110" t="s">
        <v>193</v>
      </c>
      <c r="AT556" s="110" t="s">
        <v>2735</v>
      </c>
      <c r="AU556" s="110" t="s">
        <v>997</v>
      </c>
      <c r="AV556" s="110"/>
      <c r="AW556" s="110"/>
      <c r="AX556" s="110"/>
      <c r="AY556" s="110"/>
      <c r="AZ556" s="110"/>
      <c r="BA556" s="110"/>
      <c r="BB556" s="110"/>
      <c r="BC556" s="110"/>
    </row>
    <row r="557" spans="38:55" x14ac:dyDescent="0.3">
      <c r="AL557" s="110">
        <f t="shared" si="10"/>
        <v>552</v>
      </c>
      <c r="AM557" s="110" t="s">
        <v>1026</v>
      </c>
      <c r="AN557" s="110" t="s">
        <v>2050</v>
      </c>
      <c r="AO557" s="110" t="s">
        <v>1013</v>
      </c>
      <c r="AP557" s="110" t="s">
        <v>1818</v>
      </c>
      <c r="AQ557" s="110" t="s">
        <v>3105</v>
      </c>
      <c r="AR557" s="110"/>
      <c r="AS557" s="110" t="s">
        <v>1026</v>
      </c>
      <c r="AT557" s="110" t="s">
        <v>2982</v>
      </c>
      <c r="AU557" s="110" t="s">
        <v>1013</v>
      </c>
      <c r="AV557" s="110"/>
      <c r="AW557" s="110"/>
      <c r="AX557" s="110"/>
      <c r="AY557" s="110"/>
      <c r="AZ557" s="110"/>
      <c r="BA557" s="110"/>
      <c r="BB557" s="110"/>
      <c r="BC557" s="110"/>
    </row>
    <row r="558" spans="38:55" x14ac:dyDescent="0.3">
      <c r="AL558" s="110">
        <f t="shared" si="10"/>
        <v>553</v>
      </c>
      <c r="AM558" s="110" t="s">
        <v>1105</v>
      </c>
      <c r="AN558" s="110" t="s">
        <v>2298</v>
      </c>
      <c r="AO558" s="110" t="s">
        <v>1100</v>
      </c>
      <c r="AP558" s="110" t="s">
        <v>1815</v>
      </c>
      <c r="AQ558" s="110" t="s">
        <v>3106</v>
      </c>
      <c r="AR558" s="110"/>
      <c r="AS558" s="110" t="s">
        <v>1105</v>
      </c>
      <c r="AT558" s="110" t="s">
        <v>2736</v>
      </c>
      <c r="AU558" s="110" t="s">
        <v>1100</v>
      </c>
      <c r="AV558" s="110"/>
      <c r="AW558" s="110"/>
      <c r="AX558" s="110"/>
      <c r="AY558" s="110"/>
      <c r="AZ558" s="110"/>
      <c r="BA558" s="110"/>
      <c r="BB558" s="110"/>
      <c r="BC558" s="110"/>
    </row>
    <row r="559" spans="38:55" x14ac:dyDescent="0.3">
      <c r="AL559" s="110">
        <f t="shared" si="10"/>
        <v>554</v>
      </c>
      <c r="AM559" s="110" t="s">
        <v>285</v>
      </c>
      <c r="AN559" s="110" t="s">
        <v>2139</v>
      </c>
      <c r="AO559" s="110" t="s">
        <v>1051</v>
      </c>
      <c r="AP559" s="110" t="s">
        <v>1815</v>
      </c>
      <c r="AQ559" s="110" t="s">
        <v>3105</v>
      </c>
      <c r="AR559" s="110"/>
      <c r="AS559" s="110" t="s">
        <v>285</v>
      </c>
      <c r="AT559" s="110" t="s">
        <v>2492</v>
      </c>
      <c r="AU559" s="110" t="s">
        <v>1051</v>
      </c>
      <c r="AV559" s="110"/>
      <c r="AW559" s="110"/>
      <c r="AX559" s="110"/>
      <c r="AY559" s="110"/>
      <c r="AZ559" s="110"/>
      <c r="BA559" s="110"/>
      <c r="BB559" s="110"/>
      <c r="BC559" s="110"/>
    </row>
    <row r="560" spans="38:55" x14ac:dyDescent="0.3">
      <c r="AL560" s="110">
        <f t="shared" si="10"/>
        <v>555</v>
      </c>
      <c r="AM560" s="110" t="s">
        <v>1064</v>
      </c>
      <c r="AN560" s="110" t="s">
        <v>2104</v>
      </c>
      <c r="AO560" s="110" t="s">
        <v>1051</v>
      </c>
      <c r="AP560" s="110" t="s">
        <v>1815</v>
      </c>
      <c r="AQ560" s="110" t="s">
        <v>3105</v>
      </c>
      <c r="AR560" s="110"/>
      <c r="AS560" s="110" t="s">
        <v>1064</v>
      </c>
      <c r="AT560" s="110" t="s">
        <v>2983</v>
      </c>
      <c r="AU560" s="110" t="s">
        <v>1051</v>
      </c>
      <c r="AV560" s="110"/>
      <c r="AW560" s="110"/>
      <c r="AX560" s="110"/>
      <c r="AY560" s="110"/>
      <c r="AZ560" s="110"/>
      <c r="BA560" s="110"/>
      <c r="BB560" s="110"/>
      <c r="BC560" s="110"/>
    </row>
    <row r="561" spans="38:55" x14ac:dyDescent="0.3">
      <c r="AL561" s="110">
        <f t="shared" si="10"/>
        <v>556</v>
      </c>
      <c r="AM561" s="110" t="s">
        <v>92</v>
      </c>
      <c r="AN561" s="110" t="s">
        <v>2288</v>
      </c>
      <c r="AO561" s="110" t="s">
        <v>936</v>
      </c>
      <c r="AP561" s="110" t="s">
        <v>1815</v>
      </c>
      <c r="AQ561" s="105" t="s">
        <v>3107</v>
      </c>
      <c r="AR561" s="110"/>
      <c r="AS561" s="110" t="s">
        <v>92</v>
      </c>
      <c r="AT561" s="110" t="s">
        <v>2984</v>
      </c>
      <c r="AU561" s="110" t="s">
        <v>936</v>
      </c>
      <c r="AV561" s="110"/>
      <c r="AW561" s="110"/>
      <c r="AX561" s="110"/>
      <c r="AY561" s="110"/>
      <c r="AZ561" s="110"/>
      <c r="BA561" s="110"/>
      <c r="BB561" s="110"/>
      <c r="BC561" s="110"/>
    </row>
    <row r="562" spans="38:55" x14ac:dyDescent="0.3">
      <c r="AL562" s="110">
        <f t="shared" si="10"/>
        <v>557</v>
      </c>
      <c r="AM562" s="110" t="s">
        <v>714</v>
      </c>
      <c r="AN562" s="110" t="s">
        <v>1906</v>
      </c>
      <c r="AO562" s="110" t="s">
        <v>1185</v>
      </c>
      <c r="AP562" s="110" t="s">
        <v>1819</v>
      </c>
      <c r="AQ562" s="105" t="s">
        <v>3107</v>
      </c>
      <c r="AR562" s="110"/>
      <c r="AS562" s="110" t="s">
        <v>714</v>
      </c>
      <c r="AT562" s="110" t="s">
        <v>2985</v>
      </c>
      <c r="AU562" s="110" t="s">
        <v>1185</v>
      </c>
      <c r="AV562" s="110"/>
      <c r="AW562" s="110"/>
      <c r="AX562" s="110"/>
      <c r="AY562" s="110"/>
      <c r="AZ562" s="110"/>
      <c r="BA562" s="110"/>
      <c r="BB562" s="110"/>
      <c r="BC562" s="110"/>
    </row>
    <row r="563" spans="38:55" x14ac:dyDescent="0.3">
      <c r="AL563" s="110">
        <f t="shared" si="10"/>
        <v>558</v>
      </c>
      <c r="AM563" s="110" t="s">
        <v>995</v>
      </c>
      <c r="AN563" s="110" t="s">
        <v>2382</v>
      </c>
      <c r="AO563" s="110" t="s">
        <v>977</v>
      </c>
      <c r="AP563" s="110" t="s">
        <v>1818</v>
      </c>
      <c r="AQ563" s="110" t="s">
        <v>3105</v>
      </c>
      <c r="AR563" s="110"/>
      <c r="AS563" s="110" t="s">
        <v>995</v>
      </c>
      <c r="AT563" s="110" t="s">
        <v>2737</v>
      </c>
      <c r="AU563" s="110" t="s">
        <v>977</v>
      </c>
      <c r="AV563" s="110"/>
      <c r="AW563" s="110"/>
      <c r="AX563" s="110"/>
      <c r="AY563" s="110"/>
      <c r="AZ563" s="110"/>
      <c r="BA563" s="110"/>
      <c r="BB563" s="110"/>
      <c r="BC563" s="110"/>
    </row>
    <row r="564" spans="38:55" x14ac:dyDescent="0.3">
      <c r="AL564" s="110">
        <f t="shared" si="10"/>
        <v>559</v>
      </c>
      <c r="AM564" s="110" t="s">
        <v>1011</v>
      </c>
      <c r="AN564" s="110" t="s">
        <v>2250</v>
      </c>
      <c r="AO564" s="110" t="s">
        <v>997</v>
      </c>
      <c r="AP564" s="110" t="s">
        <v>1819</v>
      </c>
      <c r="AQ564" s="110" t="s">
        <v>3105</v>
      </c>
      <c r="AR564" s="110"/>
      <c r="AS564" s="110" t="s">
        <v>1011</v>
      </c>
      <c r="AT564" s="110" t="s">
        <v>2986</v>
      </c>
      <c r="AU564" s="110" t="s">
        <v>997</v>
      </c>
      <c r="AV564" s="110"/>
      <c r="AW564" s="110"/>
      <c r="AX564" s="110"/>
      <c r="AY564" s="110"/>
      <c r="AZ564" s="110"/>
      <c r="BA564" s="110"/>
      <c r="BB564" s="110"/>
      <c r="BC564" s="110"/>
    </row>
    <row r="565" spans="38:55" x14ac:dyDescent="0.3">
      <c r="AL565" s="110">
        <f t="shared" si="10"/>
        <v>560</v>
      </c>
      <c r="AM565" s="110" t="s">
        <v>93</v>
      </c>
      <c r="AN565" s="110" t="s">
        <v>2405</v>
      </c>
      <c r="AO565" s="110" t="s">
        <v>936</v>
      </c>
      <c r="AP565" s="110" t="s">
        <v>1815</v>
      </c>
      <c r="AQ565" s="105" t="s">
        <v>3107</v>
      </c>
      <c r="AR565" s="110"/>
      <c r="AS565" s="110" t="s">
        <v>93</v>
      </c>
      <c r="AT565" s="110" t="s">
        <v>2987</v>
      </c>
      <c r="AU565" s="110" t="s">
        <v>936</v>
      </c>
      <c r="AV565" s="110"/>
      <c r="AW565" s="110"/>
      <c r="AX565" s="110"/>
      <c r="AY565" s="110"/>
      <c r="AZ565" s="110"/>
      <c r="BA565" s="110"/>
      <c r="BB565" s="110"/>
      <c r="BC565" s="110"/>
    </row>
    <row r="566" spans="38:55" x14ac:dyDescent="0.3">
      <c r="AL566" s="110">
        <f t="shared" si="10"/>
        <v>561</v>
      </c>
      <c r="AM566" s="110" t="s">
        <v>635</v>
      </c>
      <c r="AN566" s="110" t="s">
        <v>2105</v>
      </c>
      <c r="AO566" s="110" t="s">
        <v>1198</v>
      </c>
      <c r="AP566" s="110" t="s">
        <v>1820</v>
      </c>
      <c r="AQ566" s="110" t="s">
        <v>3105</v>
      </c>
      <c r="AR566" s="110"/>
      <c r="AS566" s="110" t="s">
        <v>635</v>
      </c>
      <c r="AT566" s="110" t="s">
        <v>2988</v>
      </c>
      <c r="AU566" s="110" t="s">
        <v>1198</v>
      </c>
      <c r="AV566" s="110"/>
      <c r="AW566" s="110"/>
      <c r="AX566" s="110"/>
      <c r="AY566" s="110"/>
      <c r="AZ566" s="110"/>
      <c r="BA566" s="110"/>
      <c r="BB566" s="110"/>
      <c r="BC566" s="110"/>
    </row>
    <row r="567" spans="38:55" x14ac:dyDescent="0.3">
      <c r="AL567" s="110">
        <f t="shared" si="10"/>
        <v>562</v>
      </c>
      <c r="AM567" s="110" t="s">
        <v>296</v>
      </c>
      <c r="AN567" s="110" t="s">
        <v>2242</v>
      </c>
      <c r="AO567" s="110" t="s">
        <v>1051</v>
      </c>
      <c r="AP567" s="110" t="s">
        <v>1817</v>
      </c>
      <c r="AQ567" s="110" t="s">
        <v>3105</v>
      </c>
      <c r="AR567" s="110"/>
      <c r="AS567" s="110" t="s">
        <v>296</v>
      </c>
      <c r="AT567" s="110" t="s">
        <v>2738</v>
      </c>
      <c r="AU567" s="110" t="s">
        <v>1051</v>
      </c>
      <c r="AV567" s="110"/>
      <c r="AW567" s="110"/>
      <c r="AX567" s="110"/>
      <c r="AY567" s="110"/>
      <c r="AZ567" s="110"/>
      <c r="BA567" s="110"/>
      <c r="BB567" s="110"/>
      <c r="BC567" s="110"/>
    </row>
    <row r="568" spans="38:55" x14ac:dyDescent="0.3">
      <c r="AL568" s="110">
        <f t="shared" si="10"/>
        <v>563</v>
      </c>
      <c r="AM568" s="110" t="s">
        <v>134</v>
      </c>
      <c r="AN568" s="110" t="s">
        <v>2210</v>
      </c>
      <c r="AO568" s="110" t="s">
        <v>977</v>
      </c>
      <c r="AP568" s="110" t="s">
        <v>1818</v>
      </c>
      <c r="AQ568" s="110" t="s">
        <v>3105</v>
      </c>
      <c r="AR568" s="110"/>
      <c r="AS568" s="110" t="s">
        <v>134</v>
      </c>
      <c r="AT568" s="110" t="s">
        <v>2989</v>
      </c>
      <c r="AU568" s="110" t="s">
        <v>977</v>
      </c>
      <c r="AV568" s="110"/>
      <c r="AW568" s="110"/>
      <c r="AX568" s="110"/>
      <c r="AY568" s="110"/>
      <c r="AZ568" s="110"/>
      <c r="BA568" s="110"/>
      <c r="BB568" s="110"/>
      <c r="BC568" s="110"/>
    </row>
    <row r="569" spans="38:55" x14ac:dyDescent="0.3">
      <c r="AL569" s="110">
        <f t="shared" si="10"/>
        <v>564</v>
      </c>
      <c r="AM569" s="110" t="s">
        <v>975</v>
      </c>
      <c r="AN569" s="110" t="s">
        <v>2047</v>
      </c>
      <c r="AO569" s="110" t="s">
        <v>936</v>
      </c>
      <c r="AP569" s="110" t="s">
        <v>1815</v>
      </c>
      <c r="AQ569" s="105" t="s">
        <v>3107</v>
      </c>
      <c r="AR569" s="110"/>
      <c r="AS569" s="110" t="s">
        <v>975</v>
      </c>
      <c r="AT569" s="110" t="s">
        <v>2739</v>
      </c>
      <c r="AU569" s="110" t="s">
        <v>936</v>
      </c>
      <c r="AV569" s="110"/>
      <c r="AW569" s="110"/>
      <c r="AX569" s="110"/>
      <c r="AY569" s="110"/>
      <c r="AZ569" s="110"/>
      <c r="BA569" s="110"/>
      <c r="BB569" s="110"/>
      <c r="BC569" s="110"/>
    </row>
    <row r="570" spans="38:55" x14ac:dyDescent="0.3">
      <c r="AL570" s="110"/>
      <c r="AM570" s="110"/>
      <c r="AN570" s="110"/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0"/>
      <c r="BB570" s="110"/>
      <c r="BC570" s="110"/>
    </row>
    <row r="571" spans="38:55" x14ac:dyDescent="0.3"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B571" s="110"/>
      <c r="BC571" s="110"/>
    </row>
    <row r="572" spans="38:55" x14ac:dyDescent="0.3">
      <c r="AL572" s="110"/>
      <c r="AM572" s="110"/>
      <c r="AN572" s="110"/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0"/>
      <c r="BB572" s="110"/>
      <c r="BC572" s="110"/>
    </row>
    <row r="573" spans="38:55" x14ac:dyDescent="0.3">
      <c r="AL573" s="110"/>
      <c r="AM573" s="110"/>
      <c r="AN573" s="110"/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0"/>
      <c r="BB573" s="110"/>
      <c r="BC573" s="110"/>
    </row>
    <row r="574" spans="38:55" x14ac:dyDescent="0.3"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</row>
  </sheetData>
  <autoFilter ref="AL6:AQ569" xr:uid="{8964E46B-E20D-49DC-AAAC-84EEB9BFF635}"/>
  <sortState xmlns:xlrd2="http://schemas.microsoft.com/office/spreadsheetml/2017/richdata2" ref="AL7:AO570">
    <sortCondition ref="AN7"/>
  </sortState>
  <mergeCells count="3">
    <mergeCell ref="B13:D14"/>
    <mergeCell ref="F6:J6"/>
    <mergeCell ref="A6:E6"/>
  </mergeCells>
  <pageMargins left="0.25" right="0.25" top="0.75" bottom="0.75" header="0.3" footer="0.3"/>
  <pageSetup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182880</xdr:rowOff>
                  </from>
                  <to>
                    <xdr:col>2</xdr:col>
                    <xdr:colOff>754380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1208-6C18-4948-B536-9649F7953BAC}">
  <sheetPr codeName="Sheet3"/>
  <dimension ref="A1:BC637"/>
  <sheetViews>
    <sheetView zoomScale="90" zoomScaleNormal="9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4" sqref="A4"/>
    </sheetView>
  </sheetViews>
  <sheetFormatPr defaultRowHeight="14.4" outlineLevelCol="1" x14ac:dyDescent="0.3"/>
  <cols>
    <col min="1" max="1" width="9.109375" customWidth="1"/>
    <col min="2" max="2" width="32.6640625" customWidth="1"/>
    <col min="3" max="3" width="14.109375" customWidth="1"/>
    <col min="4" max="4" width="14.109375" hidden="1" customWidth="1"/>
    <col min="5" max="5" width="8.5546875" customWidth="1"/>
    <col min="6" max="6" width="15.88671875" customWidth="1"/>
    <col min="7" max="7" width="10" customWidth="1"/>
    <col min="8" max="8" width="14.44140625" customWidth="1"/>
    <col min="9" max="9" width="16.44140625" customWidth="1"/>
    <col min="10" max="10" width="18.6640625" customWidth="1"/>
    <col min="11" max="11" width="11.33203125" customWidth="1"/>
    <col min="12" max="12" width="13.44140625" customWidth="1"/>
    <col min="13" max="13" width="15.5546875" customWidth="1"/>
    <col min="14" max="14" width="18.6640625" customWidth="1"/>
    <col min="15" max="15" width="9.6640625" customWidth="1"/>
    <col min="16" max="16" width="13.5546875" customWidth="1"/>
    <col min="17" max="17" width="16.109375" customWidth="1"/>
    <col min="18" max="18" width="18.6640625" customWidth="1"/>
    <col min="19" max="19" width="9.88671875" customWidth="1"/>
    <col min="20" max="21" width="17.44140625" customWidth="1"/>
    <col min="22" max="22" width="20.33203125" customWidth="1"/>
    <col min="23" max="23" width="18.5546875" customWidth="1"/>
    <col min="24" max="24" width="15.109375" customWidth="1"/>
    <col min="25" max="25" width="16.33203125" customWidth="1"/>
    <col min="26" max="26" width="15.33203125" customWidth="1"/>
    <col min="27" max="27" width="15" customWidth="1"/>
    <col min="28" max="28" width="15.44140625" customWidth="1"/>
    <col min="29" max="29" width="20" customWidth="1"/>
    <col min="31" max="36" width="12.109375" hidden="1" customWidth="1" outlineLevel="1"/>
    <col min="37" max="46" width="8.88671875" hidden="1" customWidth="1" outlineLevel="1"/>
    <col min="47" max="47" width="9.109375" collapsed="1"/>
  </cols>
  <sheetData>
    <row r="1" spans="1:55" ht="50.25" customHeight="1" thickBot="1" x14ac:dyDescent="0.35">
      <c r="A1" s="87" t="s">
        <v>3111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</row>
    <row r="2" spans="1:55" ht="18.600000000000001" x14ac:dyDescent="0.4">
      <c r="G2" s="101" t="s">
        <v>7</v>
      </c>
      <c r="H2" s="102"/>
      <c r="I2" s="102"/>
      <c r="J2" s="103"/>
      <c r="K2" s="101" t="s">
        <v>19</v>
      </c>
      <c r="L2" s="102"/>
      <c r="M2" s="102"/>
      <c r="N2" s="103"/>
      <c r="O2" s="101" t="s">
        <v>42</v>
      </c>
      <c r="P2" s="102"/>
      <c r="Q2" s="102"/>
      <c r="R2" s="103"/>
      <c r="S2" s="101" t="s">
        <v>1823</v>
      </c>
      <c r="T2" s="102"/>
      <c r="U2" s="102"/>
      <c r="V2" s="103"/>
      <c r="W2" s="4"/>
      <c r="X2" s="4"/>
      <c r="Y2" s="4"/>
      <c r="Z2" s="4"/>
    </row>
    <row r="3" spans="1:55" s="71" customFormat="1" ht="53.25" customHeight="1" x14ac:dyDescent="0.35">
      <c r="A3" s="80" t="s">
        <v>3109</v>
      </c>
      <c r="B3" s="80" t="s">
        <v>0</v>
      </c>
      <c r="C3" s="80" t="s">
        <v>1822</v>
      </c>
      <c r="D3" s="80"/>
      <c r="E3" s="80" t="s">
        <v>1833</v>
      </c>
      <c r="F3" s="80" t="s">
        <v>1821</v>
      </c>
      <c r="G3" s="81" t="s">
        <v>1832</v>
      </c>
      <c r="H3" s="82" t="s">
        <v>3</v>
      </c>
      <c r="I3" s="82" t="s">
        <v>2440</v>
      </c>
      <c r="J3" s="83" t="s">
        <v>3924</v>
      </c>
      <c r="K3" s="84" t="s">
        <v>1832</v>
      </c>
      <c r="L3" s="82" t="s">
        <v>3</v>
      </c>
      <c r="M3" s="82" t="s">
        <v>2440</v>
      </c>
      <c r="N3" s="83" t="s">
        <v>3924</v>
      </c>
      <c r="O3" s="84" t="s">
        <v>1832</v>
      </c>
      <c r="P3" s="82" t="s">
        <v>3</v>
      </c>
      <c r="Q3" s="82" t="s">
        <v>2440</v>
      </c>
      <c r="R3" s="83" t="s">
        <v>3924</v>
      </c>
      <c r="S3" s="84" t="s">
        <v>1832</v>
      </c>
      <c r="T3" s="82" t="s">
        <v>3</v>
      </c>
      <c r="U3" s="82" t="s">
        <v>2440</v>
      </c>
      <c r="V3" s="83" t="s">
        <v>3924</v>
      </c>
      <c r="W3" s="85" t="s">
        <v>3920</v>
      </c>
      <c r="X3" s="85" t="s">
        <v>3921</v>
      </c>
      <c r="Y3" s="85" t="s">
        <v>1831</v>
      </c>
      <c r="Z3" s="85" t="s">
        <v>1826</v>
      </c>
      <c r="AA3" s="85" t="s">
        <v>1824</v>
      </c>
      <c r="AB3" s="85" t="s">
        <v>3922</v>
      </c>
      <c r="AC3" s="85" t="s">
        <v>3923</v>
      </c>
      <c r="AE3" s="72" t="s">
        <v>2441</v>
      </c>
      <c r="AF3" s="73" t="s">
        <v>2442</v>
      </c>
      <c r="AG3" s="72" t="s">
        <v>2443</v>
      </c>
      <c r="AH3" s="72" t="s">
        <v>2444</v>
      </c>
      <c r="AI3" s="72" t="s">
        <v>2445</v>
      </c>
      <c r="AJ3" s="72" t="s">
        <v>2446</v>
      </c>
      <c r="AK3" s="72" t="s">
        <v>2447</v>
      </c>
      <c r="AL3" s="72" t="s">
        <v>2448</v>
      </c>
      <c r="AM3" s="72" t="s">
        <v>2449</v>
      </c>
      <c r="AN3" s="72" t="s">
        <v>2450</v>
      </c>
      <c r="AO3" s="72" t="s">
        <v>2451</v>
      </c>
      <c r="AP3" s="72" t="s">
        <v>2452</v>
      </c>
      <c r="AQ3" s="72" t="s">
        <v>2453</v>
      </c>
      <c r="AR3" s="72" t="s">
        <v>2454</v>
      </c>
      <c r="AS3" s="72" t="s">
        <v>2455</v>
      </c>
      <c r="AT3" s="72" t="s">
        <v>2456</v>
      </c>
    </row>
    <row r="4" spans="1:55" s="15" customFormat="1" ht="16.2" customHeight="1" x14ac:dyDescent="0.3">
      <c r="A4" t="s">
        <v>920</v>
      </c>
      <c r="B4" t="s">
        <v>1270</v>
      </c>
      <c r="C4" t="s">
        <v>921</v>
      </c>
      <c r="D4" t="str">
        <f>B4&amp;", "&amp;C4&amp;" County"</f>
        <v>Absecon city, Atlantic County</v>
      </c>
      <c r="E4" t="s">
        <v>1830</v>
      </c>
      <c r="F4" t="s">
        <v>1815</v>
      </c>
      <c r="G4" s="22">
        <f>COUNTIFS('Raw Data from UFBs'!$A$3:$A$3000,'Summary By Town'!$A4,'Raw Data from UFBs'!$E$3:$E$3000,'Summary By Town'!$G$2)</f>
        <v>0</v>
      </c>
      <c r="H4" s="5">
        <f>SUMIFS('Raw Data from UFBs'!F$3:F$3000,'Raw Data from UFBs'!$A$3:$A$3000,'Summary By Town'!$A4,'Raw Data from UFBs'!$E$3:$E$3000,'Summary By Town'!$G$2)</f>
        <v>0</v>
      </c>
      <c r="I4" s="5">
        <f>SUMIFS('Raw Data from UFBs'!G$3:G$3000,'Raw Data from UFBs'!$A$3:$A$3000,'Summary By Town'!$A4,'Raw Data from UFBs'!$E$3:$E$3000,'Summary By Town'!$G$2)</f>
        <v>0</v>
      </c>
      <c r="J4" s="23">
        <f>IFERROR((I4/100)*$X4,"--")</f>
        <v>0</v>
      </c>
      <c r="K4" s="22">
        <f>COUNTIFS('Raw Data from UFBs'!$A$3:$A$3000,'Summary By Town'!$A4,'Raw Data from UFBs'!$E$3:$E$3000,'Summary By Town'!$K$2)</f>
        <v>0</v>
      </c>
      <c r="L4" s="5">
        <f>SUMIFS('Raw Data from UFBs'!F$3:F$3000,'Raw Data from UFBs'!$A$3:$A$3000,'Summary By Town'!$A4,'Raw Data from UFBs'!$E$3:$E$3000,'Summary By Town'!$K$2)</f>
        <v>0</v>
      </c>
      <c r="M4" s="5">
        <f>SUMIFS('Raw Data from UFBs'!G$3:G$3000,'Raw Data from UFBs'!$A$3:$A$3000,'Summary By Town'!$A4,'Raw Data from UFBs'!$E$3:$E$3000,'Summary By Town'!$K$2)</f>
        <v>0</v>
      </c>
      <c r="N4" s="23">
        <f>IFERROR((M4/100)*$X4,"--")</f>
        <v>0</v>
      </c>
      <c r="O4" s="22">
        <f>COUNTIFS('Raw Data from UFBs'!$A$3:$A$3000,'Summary By Town'!$A4,'Raw Data from UFBs'!$E$3:$E$3000,'Summary By Town'!$O$2)</f>
        <v>0</v>
      </c>
      <c r="P4" s="5">
        <f>SUMIFS('Raw Data from UFBs'!F$3:F$3000,'Raw Data from UFBs'!$A$3:$A$3000,'Summary By Town'!$A4,'Raw Data from UFBs'!$E$3:$E$3000,'Summary By Town'!$O$2)</f>
        <v>0</v>
      </c>
      <c r="Q4" s="5">
        <f>SUMIFS('Raw Data from UFBs'!G$3:G$3000,'Raw Data from UFBs'!$A$3:$A$3000,'Summary By Town'!$A4,'Raw Data from UFBs'!$E$3:$E$3000,'Summary By Town'!$O$2)</f>
        <v>0</v>
      </c>
      <c r="R4" s="23">
        <f>IFERROR((Q4/100)*$X4,"--")</f>
        <v>0</v>
      </c>
      <c r="S4" s="22">
        <f>O4+K4+G4</f>
        <v>0</v>
      </c>
      <c r="T4" s="5">
        <f>P4+L4+H4</f>
        <v>0</v>
      </c>
      <c r="U4" s="5">
        <f>Q4+M4+I4</f>
        <v>0</v>
      </c>
      <c r="V4" s="23">
        <f>R4+N4+J4</f>
        <v>0</v>
      </c>
      <c r="W4" s="62">
        <v>815692900</v>
      </c>
      <c r="X4" s="63">
        <f>VLOOKUP(A4,'[1]Municipal Tax Summary'!$A$3:$AC$566,29,FALSE)</f>
        <v>3.3229474638119449</v>
      </c>
      <c r="Y4" s="64">
        <v>0.30665548568849255</v>
      </c>
      <c r="Z4" s="5">
        <f>(V4-T4)*Y4</f>
        <v>0</v>
      </c>
      <c r="AA4" s="9">
        <f>U4/W4</f>
        <v>0</v>
      </c>
      <c r="AB4" s="62">
        <v>12347093.99</v>
      </c>
      <c r="AC4" s="7">
        <f>Z4/AB4</f>
        <v>0</v>
      </c>
      <c r="AD4"/>
      <c r="AE4" s="6" t="s">
        <v>32</v>
      </c>
      <c r="AF4" s="6" t="s">
        <v>26</v>
      </c>
      <c r="AG4" s="6" t="s">
        <v>5</v>
      </c>
      <c r="AH4" s="6" t="s">
        <v>28</v>
      </c>
      <c r="AI4" s="6" t="s">
        <v>1857</v>
      </c>
      <c r="AJ4" s="6" t="s">
        <v>1857</v>
      </c>
      <c r="AK4" s="6" t="s">
        <v>1857</v>
      </c>
      <c r="AL4" s="6" t="s">
        <v>1857</v>
      </c>
      <c r="AM4" s="6" t="s">
        <v>1857</v>
      </c>
      <c r="AN4" s="6" t="s">
        <v>1857</v>
      </c>
      <c r="AO4" s="6" t="s">
        <v>1857</v>
      </c>
      <c r="AP4" s="6" t="s">
        <v>1857</v>
      </c>
      <c r="AQ4" s="6" t="s">
        <v>1857</v>
      </c>
      <c r="AR4" s="6" t="s">
        <v>1857</v>
      </c>
      <c r="AS4" s="6" t="s">
        <v>1857</v>
      </c>
      <c r="AT4" s="6" t="s">
        <v>1857</v>
      </c>
    </row>
    <row r="5" spans="1:55" ht="17.25" customHeight="1" x14ac:dyDescent="0.3">
      <c r="A5" t="s">
        <v>5</v>
      </c>
      <c r="B5" t="s">
        <v>1271</v>
      </c>
      <c r="C5" t="s">
        <v>921</v>
      </c>
      <c r="D5" t="str">
        <f t="shared" ref="D5:D68" si="0">B5&amp;", "&amp;C5&amp;" County"</f>
        <v>Atlantic City city, Atlantic County</v>
      </c>
      <c r="E5" t="s">
        <v>1830</v>
      </c>
      <c r="F5" t="s">
        <v>1816</v>
      </c>
      <c r="G5" s="22">
        <f>COUNTIFS('Raw Data from UFBs'!$A$3:$A$3000,'Summary By Town'!$A5,'Raw Data from UFBs'!$E$3:$E$3000,'Summary By Town'!$G$2)</f>
        <v>21</v>
      </c>
      <c r="H5" s="5">
        <f>SUMIFS('Raw Data from UFBs'!F$3:F$3000,'Raw Data from UFBs'!$A$3:$A$3000,'Summary By Town'!$A5,'Raw Data from UFBs'!$E$3:$E$3000,'Summary By Town'!$G$2)</f>
        <v>2102050</v>
      </c>
      <c r="I5" s="5">
        <f>SUMIFS('Raw Data from UFBs'!G$3:G$3000,'Raw Data from UFBs'!$A$3:$A$3000,'Summary By Town'!$A5,'Raw Data from UFBs'!$E$3:$E$3000,'Summary By Town'!$G$2)</f>
        <v>149191300</v>
      </c>
      <c r="J5" s="23">
        <f t="shared" ref="J5:J68" si="1">IFERROR((I5/100)*$X5,"--")</f>
        <v>5318432.1933314214</v>
      </c>
      <c r="K5" s="22">
        <f>COUNTIFS('Raw Data from UFBs'!$A$3:$A$3000,'Summary By Town'!$A5,'Raw Data from UFBs'!$E$3:$E$3000,'Summary By Town'!$K$2)</f>
        <v>5</v>
      </c>
      <c r="L5" s="5">
        <f>SUMIFS('Raw Data from UFBs'!F$3:F$3000,'Raw Data from UFBs'!$A$3:$A$3000,'Summary By Town'!$A5,'Raw Data from UFBs'!$E$3:$E$3000,'Summary By Town'!$K$2)</f>
        <v>1962000</v>
      </c>
      <c r="M5" s="5">
        <f>SUMIFS('Raw Data from UFBs'!G$3:G$3000,'Raw Data from UFBs'!$A$3:$A$3000,'Summary By Town'!$A5,'Raw Data from UFBs'!$E$3:$E$3000,'Summary By Town'!$K$2)</f>
        <v>88651600</v>
      </c>
      <c r="N5" s="23">
        <f t="shared" ref="N5:N68" si="2">IFERROR((M5/100)*$X5,"--")</f>
        <v>3160288.3239863175</v>
      </c>
      <c r="O5" s="22">
        <f>COUNTIFS('Raw Data from UFBs'!$A$3:$A$3000,'Summary By Town'!$A5,'Raw Data from UFBs'!$E$3:$E$3000,'Summary By Town'!$O$2)</f>
        <v>1</v>
      </c>
      <c r="P5" s="5">
        <f>SUMIFS('Raw Data from UFBs'!F$3:F$3000,'Raw Data from UFBs'!$A$3:$A$3000,'Summary By Town'!$A5,'Raw Data from UFBs'!$E$3:$E$3000,'Summary By Town'!$O$2)</f>
        <v>114000</v>
      </c>
      <c r="Q5" s="5">
        <f>SUMIFS('Raw Data from UFBs'!G$3:G$3000,'Raw Data from UFBs'!$A$3:$A$3000,'Summary By Town'!$A5,'Raw Data from UFBs'!$E$3:$E$3000,'Summary By Town'!$O$2)</f>
        <v>53378000</v>
      </c>
      <c r="R5" s="23">
        <f>IFERROR((Q5/100)*$X5,"--")</f>
        <v>1902840.672449698</v>
      </c>
      <c r="S5" s="22">
        <f t="shared" ref="S5:S68" si="3">O5+K5+G5</f>
        <v>27</v>
      </c>
      <c r="T5" s="5">
        <f t="shared" ref="T5:T68" si="4">P5+L5+H5</f>
        <v>4178050</v>
      </c>
      <c r="U5" s="5">
        <f t="shared" ref="U5:U68" si="5">Q5+M5+I5</f>
        <v>291220900</v>
      </c>
      <c r="V5" s="23">
        <f t="shared" ref="V5:V68" si="6">R5+N5+J5</f>
        <v>10381561.189767437</v>
      </c>
      <c r="W5" s="62">
        <v>7439186620</v>
      </c>
      <c r="X5" s="63">
        <v>3.5648407067512795</v>
      </c>
      <c r="Y5" s="64">
        <v>0.44713077196172057</v>
      </c>
      <c r="Z5" s="5">
        <f>(V5-T5)*Y5</f>
        <v>2773780.7471538857</v>
      </c>
      <c r="AA5" s="9">
        <f>U5/W5</f>
        <v>3.9146873828526163E-2</v>
      </c>
      <c r="AB5" s="62">
        <v>235287158.23000002</v>
      </c>
      <c r="AC5" s="7">
        <f t="shared" ref="AC5:AC68" si="7">Z5/AB5</f>
        <v>1.178891686235776E-2</v>
      </c>
      <c r="AE5" s="6" t="s">
        <v>920</v>
      </c>
      <c r="AF5" s="6" t="s">
        <v>32</v>
      </c>
      <c r="AG5" s="6" t="s">
        <v>26</v>
      </c>
      <c r="AH5" s="6" t="s">
        <v>934</v>
      </c>
      <c r="AI5" s="6" t="s">
        <v>922</v>
      </c>
      <c r="AJ5" s="6" t="s">
        <v>28</v>
      </c>
      <c r="AK5" s="6" t="s">
        <v>1857</v>
      </c>
      <c r="AL5" s="6" t="s">
        <v>1857</v>
      </c>
      <c r="AM5" s="6" t="s">
        <v>1857</v>
      </c>
      <c r="AN5" s="6" t="s">
        <v>1857</v>
      </c>
      <c r="AO5" s="6" t="s">
        <v>1857</v>
      </c>
      <c r="AP5" s="6" t="s">
        <v>1857</v>
      </c>
      <c r="AQ5" s="6" t="s">
        <v>1857</v>
      </c>
      <c r="AR5" s="6" t="s">
        <v>1857</v>
      </c>
      <c r="AS5" s="6" t="s">
        <v>1857</v>
      </c>
      <c r="AT5" s="6" t="s">
        <v>1857</v>
      </c>
    </row>
    <row r="6" spans="1:55" ht="17.25" customHeight="1" x14ac:dyDescent="0.3">
      <c r="A6" t="s">
        <v>922</v>
      </c>
      <c r="B6" t="s">
        <v>1272</v>
      </c>
      <c r="C6" t="s">
        <v>921</v>
      </c>
      <c r="D6" t="str">
        <f t="shared" si="0"/>
        <v>Brigantine city, Atlantic County</v>
      </c>
      <c r="E6" t="s">
        <v>1830</v>
      </c>
      <c r="F6" t="s">
        <v>1817</v>
      </c>
      <c r="G6" s="22">
        <f>COUNTIFS('Raw Data from UFBs'!$A$3:$A$3000,'Summary By Town'!$A6,'Raw Data from UFBs'!$E$3:$E$3000,'Summary By Town'!$G$2)</f>
        <v>0</v>
      </c>
      <c r="H6" s="5">
        <f>SUMIFS('Raw Data from UFBs'!F$3:F$3000,'Raw Data from UFBs'!$A$3:$A$3000,'Summary By Town'!$A6,'Raw Data from UFBs'!$E$3:$E$3000,'Summary By Town'!$G$2)</f>
        <v>0</v>
      </c>
      <c r="I6" s="5">
        <f>SUMIFS('Raw Data from UFBs'!G$3:G$3000,'Raw Data from UFBs'!$A$3:$A$3000,'Summary By Town'!$A6,'Raw Data from UFBs'!$E$3:$E$3000,'Summary By Town'!$G$2)</f>
        <v>0</v>
      </c>
      <c r="J6" s="23">
        <f t="shared" si="1"/>
        <v>0</v>
      </c>
      <c r="K6" s="22">
        <f>COUNTIFS('Raw Data from UFBs'!$A$3:$A$3000,'Summary By Town'!$A6,'Raw Data from UFBs'!$E$3:$E$3000,'Summary By Town'!$K$2)</f>
        <v>0</v>
      </c>
      <c r="L6" s="5">
        <f>SUMIFS('Raw Data from UFBs'!F$3:F$3000,'Raw Data from UFBs'!$A$3:$A$3000,'Summary By Town'!$A6,'Raw Data from UFBs'!$E$3:$E$3000,'Summary By Town'!$K$2)</f>
        <v>0</v>
      </c>
      <c r="M6" s="5">
        <f>SUMIFS('Raw Data from UFBs'!G$3:G$3000,'Raw Data from UFBs'!$A$3:$A$3000,'Summary By Town'!$A6,'Raw Data from UFBs'!$E$3:$E$3000,'Summary By Town'!$K$2)</f>
        <v>0</v>
      </c>
      <c r="N6" s="23">
        <f t="shared" si="2"/>
        <v>0</v>
      </c>
      <c r="O6" s="22">
        <f>COUNTIFS('Raw Data from UFBs'!$A$3:$A$3000,'Summary By Town'!$A6,'Raw Data from UFBs'!$E$3:$E$3000,'Summary By Town'!$O$2)</f>
        <v>0</v>
      </c>
      <c r="P6" s="5">
        <f>SUMIFS('Raw Data from UFBs'!F$3:F$3000,'Raw Data from UFBs'!$A$3:$A$3000,'Summary By Town'!$A6,'Raw Data from UFBs'!$E$3:$E$3000,'Summary By Town'!$O$2)</f>
        <v>0</v>
      </c>
      <c r="Q6" s="5">
        <f>SUMIFS('Raw Data from UFBs'!G$3:G$3000,'Raw Data from UFBs'!$A$3:$A$3000,'Summary By Town'!$A6,'Raw Data from UFBs'!$E$3:$E$3000,'Summary By Town'!$O$2)</f>
        <v>0</v>
      </c>
      <c r="R6" s="23">
        <f t="shared" ref="R5:R68" si="8">IFERROR((Q6/100)*$X6,"--")</f>
        <v>0</v>
      </c>
      <c r="S6" s="22">
        <f t="shared" si="3"/>
        <v>0</v>
      </c>
      <c r="T6" s="5">
        <f t="shared" si="4"/>
        <v>0</v>
      </c>
      <c r="U6" s="5">
        <f t="shared" si="5"/>
        <v>0</v>
      </c>
      <c r="V6" s="23">
        <f>R6+N6+J6</f>
        <v>0</v>
      </c>
      <c r="W6" s="62">
        <v>3651306600</v>
      </c>
      <c r="X6" s="63">
        <v>1.847419583856873</v>
      </c>
      <c r="Y6" s="64">
        <v>0.36971435506336997</v>
      </c>
      <c r="Z6" s="5">
        <f t="shared" ref="Z5:Z68" si="9">(V6-T6)*Y6</f>
        <v>0</v>
      </c>
      <c r="AA6" s="9">
        <f t="shared" ref="AA6:AA68" si="10">U6/W6</f>
        <v>0</v>
      </c>
      <c r="AB6" s="62">
        <v>33148570.079999998</v>
      </c>
      <c r="AC6" s="7">
        <f t="shared" si="7"/>
        <v>0</v>
      </c>
      <c r="AE6" s="6" t="s">
        <v>5</v>
      </c>
      <c r="AF6" s="6" t="s">
        <v>28</v>
      </c>
      <c r="AG6" s="6" t="s">
        <v>1857</v>
      </c>
      <c r="AH6" s="6" t="s">
        <v>1857</v>
      </c>
      <c r="AI6" s="6" t="s">
        <v>1857</v>
      </c>
      <c r="AJ6" s="6" t="s">
        <v>1857</v>
      </c>
      <c r="AK6" s="6" t="s">
        <v>1857</v>
      </c>
      <c r="AL6" s="6" t="s">
        <v>1857</v>
      </c>
      <c r="AM6" s="6" t="s">
        <v>1857</v>
      </c>
      <c r="AN6" s="6" t="s">
        <v>1857</v>
      </c>
      <c r="AO6" s="6" t="s">
        <v>1857</v>
      </c>
      <c r="AP6" s="6" t="s">
        <v>1857</v>
      </c>
      <c r="AQ6" s="6" t="s">
        <v>1857</v>
      </c>
      <c r="AR6" s="6" t="s">
        <v>1857</v>
      </c>
      <c r="AS6" s="6" t="s">
        <v>1857</v>
      </c>
      <c r="AT6" s="6" t="s">
        <v>1857</v>
      </c>
    </row>
    <row r="7" spans="1:55" ht="17.25" customHeight="1" x14ac:dyDescent="0.3">
      <c r="A7" t="s">
        <v>923</v>
      </c>
      <c r="B7" t="s">
        <v>1273</v>
      </c>
      <c r="C7" t="s">
        <v>921</v>
      </c>
      <c r="D7" t="str">
        <f t="shared" si="0"/>
        <v>Buena borough, Atlantic County</v>
      </c>
      <c r="E7" t="s">
        <v>1830</v>
      </c>
      <c r="F7" t="s">
        <v>1815</v>
      </c>
      <c r="G7" s="22">
        <f>COUNTIFS('Raw Data from UFBs'!$A$3:$A$3000,'Summary By Town'!$A7,'Raw Data from UFBs'!$E$3:$E$3000,'Summary By Town'!$G$2)</f>
        <v>0</v>
      </c>
      <c r="H7" s="5">
        <f>SUMIFS('Raw Data from UFBs'!F$3:F$3000,'Raw Data from UFBs'!$A$3:$A$3000,'Summary By Town'!$A7,'Raw Data from UFBs'!$E$3:$E$3000,'Summary By Town'!$G$2)</f>
        <v>0</v>
      </c>
      <c r="I7" s="5">
        <f>SUMIFS('Raw Data from UFBs'!G$3:G$3000,'Raw Data from UFBs'!$A$3:$A$3000,'Summary By Town'!$A7,'Raw Data from UFBs'!$E$3:$E$3000,'Summary By Town'!$G$2)</f>
        <v>0</v>
      </c>
      <c r="J7" s="23">
        <f t="shared" si="1"/>
        <v>0</v>
      </c>
      <c r="K7" s="22">
        <f>COUNTIFS('Raw Data from UFBs'!$A$3:$A$3000,'Summary By Town'!$A7,'Raw Data from UFBs'!$E$3:$E$3000,'Summary By Town'!$K$2)</f>
        <v>0</v>
      </c>
      <c r="L7" s="5">
        <f>SUMIFS('Raw Data from UFBs'!F$3:F$3000,'Raw Data from UFBs'!$A$3:$A$3000,'Summary By Town'!$A7,'Raw Data from UFBs'!$E$3:$E$3000,'Summary By Town'!$K$2)</f>
        <v>0</v>
      </c>
      <c r="M7" s="5">
        <f>SUMIFS('Raw Data from UFBs'!G$3:G$3000,'Raw Data from UFBs'!$A$3:$A$3000,'Summary By Town'!$A7,'Raw Data from UFBs'!$E$3:$E$3000,'Summary By Town'!$K$2)</f>
        <v>0</v>
      </c>
      <c r="N7" s="23">
        <f t="shared" si="2"/>
        <v>0</v>
      </c>
      <c r="O7" s="22">
        <f>COUNTIFS('Raw Data from UFBs'!$A$3:$A$3000,'Summary By Town'!$A7,'Raw Data from UFBs'!$E$3:$E$3000,'Summary By Town'!$O$2)</f>
        <v>0</v>
      </c>
      <c r="P7" s="5">
        <f>SUMIFS('Raw Data from UFBs'!F$3:F$3000,'Raw Data from UFBs'!$A$3:$A$3000,'Summary By Town'!$A7,'Raw Data from UFBs'!$E$3:$E$3000,'Summary By Town'!$O$2)</f>
        <v>0</v>
      </c>
      <c r="Q7" s="5">
        <f>SUMIFS('Raw Data from UFBs'!G$3:G$3000,'Raw Data from UFBs'!$A$3:$A$3000,'Summary By Town'!$A7,'Raw Data from UFBs'!$E$3:$E$3000,'Summary By Town'!$O$2)</f>
        <v>0</v>
      </c>
      <c r="R7" s="23">
        <f t="shared" si="8"/>
        <v>0</v>
      </c>
      <c r="S7" s="22">
        <f t="shared" si="3"/>
        <v>0</v>
      </c>
      <c r="T7" s="5">
        <f t="shared" si="4"/>
        <v>0</v>
      </c>
      <c r="U7" s="5">
        <f t="shared" si="5"/>
        <v>0</v>
      </c>
      <c r="V7" s="23">
        <f t="shared" si="6"/>
        <v>0</v>
      </c>
      <c r="W7" s="62">
        <v>339343300</v>
      </c>
      <c r="X7" s="63">
        <v>3.3695231529452565</v>
      </c>
      <c r="Y7" s="64">
        <v>0.33048925315581784</v>
      </c>
      <c r="Z7" s="5">
        <f t="shared" si="9"/>
        <v>0</v>
      </c>
      <c r="AA7" s="9">
        <f t="shared" si="10"/>
        <v>0</v>
      </c>
      <c r="AB7" s="62">
        <v>5211159.66</v>
      </c>
      <c r="AC7" s="7">
        <f t="shared" si="7"/>
        <v>0</v>
      </c>
      <c r="AE7" s="6" t="s">
        <v>219</v>
      </c>
      <c r="AF7" s="6" t="s">
        <v>924</v>
      </c>
      <c r="AG7" s="6" t="s">
        <v>1053</v>
      </c>
      <c r="AH7" s="6" t="s">
        <v>1857</v>
      </c>
      <c r="AI7" s="6" t="s">
        <v>1857</v>
      </c>
      <c r="AJ7" s="6" t="s">
        <v>1857</v>
      </c>
      <c r="AK7" s="6" t="s">
        <v>1857</v>
      </c>
      <c r="AL7" s="6" t="s">
        <v>1857</v>
      </c>
      <c r="AM7" s="6" t="s">
        <v>1857</v>
      </c>
      <c r="AN7" s="6" t="s">
        <v>1857</v>
      </c>
      <c r="AO7" s="6" t="s">
        <v>1857</v>
      </c>
      <c r="AP7" s="6" t="s">
        <v>1857</v>
      </c>
      <c r="AQ7" s="6" t="s">
        <v>1857</v>
      </c>
      <c r="AR7" s="6" t="s">
        <v>1857</v>
      </c>
      <c r="AS7" s="6" t="s">
        <v>1857</v>
      </c>
      <c r="AT7" s="6" t="s">
        <v>1857</v>
      </c>
    </row>
    <row r="8" spans="1:55" ht="17.25" customHeight="1" x14ac:dyDescent="0.3">
      <c r="A8" t="s">
        <v>925</v>
      </c>
      <c r="B8" t="s">
        <v>1274</v>
      </c>
      <c r="C8" t="s">
        <v>921</v>
      </c>
      <c r="D8" t="str">
        <f t="shared" si="0"/>
        <v>Corbin City city, Atlantic County</v>
      </c>
      <c r="E8" t="s">
        <v>1830</v>
      </c>
      <c r="F8" t="s">
        <v>1818</v>
      </c>
      <c r="G8" s="22">
        <f>COUNTIFS('Raw Data from UFBs'!$A$3:$A$3000,'Summary By Town'!$A8,'Raw Data from UFBs'!$E$3:$E$3000,'Summary By Town'!$G$2)</f>
        <v>0</v>
      </c>
      <c r="H8" s="5">
        <f>SUMIFS('Raw Data from UFBs'!F$3:F$3000,'Raw Data from UFBs'!$A$3:$A$3000,'Summary By Town'!$A8,'Raw Data from UFBs'!$E$3:$E$3000,'Summary By Town'!$G$2)</f>
        <v>0</v>
      </c>
      <c r="I8" s="5">
        <f>SUMIFS('Raw Data from UFBs'!G$3:G$3000,'Raw Data from UFBs'!$A$3:$A$3000,'Summary By Town'!$A8,'Raw Data from UFBs'!$E$3:$E$3000,'Summary By Town'!$G$2)</f>
        <v>0</v>
      </c>
      <c r="J8" s="23">
        <f t="shared" si="1"/>
        <v>0</v>
      </c>
      <c r="K8" s="22">
        <f>COUNTIFS('Raw Data from UFBs'!$A$3:$A$3000,'Summary By Town'!$A8,'Raw Data from UFBs'!$E$3:$E$3000,'Summary By Town'!$K$2)</f>
        <v>0</v>
      </c>
      <c r="L8" s="5">
        <f>SUMIFS('Raw Data from UFBs'!F$3:F$3000,'Raw Data from UFBs'!$A$3:$A$3000,'Summary By Town'!$A8,'Raw Data from UFBs'!$E$3:$E$3000,'Summary By Town'!$K$2)</f>
        <v>0</v>
      </c>
      <c r="M8" s="5">
        <f>SUMIFS('Raw Data from UFBs'!G$3:G$3000,'Raw Data from UFBs'!$A$3:$A$3000,'Summary By Town'!$A8,'Raw Data from UFBs'!$E$3:$E$3000,'Summary By Town'!$K$2)</f>
        <v>0</v>
      </c>
      <c r="N8" s="23">
        <f t="shared" si="2"/>
        <v>0</v>
      </c>
      <c r="O8" s="22">
        <f>COUNTIFS('Raw Data from UFBs'!$A$3:$A$3000,'Summary By Town'!$A8,'Raw Data from UFBs'!$E$3:$E$3000,'Summary By Town'!$O$2)</f>
        <v>0</v>
      </c>
      <c r="P8" s="5">
        <f>SUMIFS('Raw Data from UFBs'!F$3:F$3000,'Raw Data from UFBs'!$A$3:$A$3000,'Summary By Town'!$A8,'Raw Data from UFBs'!$E$3:$E$3000,'Summary By Town'!$O$2)</f>
        <v>0</v>
      </c>
      <c r="Q8" s="5">
        <f>SUMIFS('Raw Data from UFBs'!G$3:G$3000,'Raw Data from UFBs'!$A$3:$A$3000,'Summary By Town'!$A8,'Raw Data from UFBs'!$E$3:$E$3000,'Summary By Town'!$O$2)</f>
        <v>0</v>
      </c>
      <c r="R8" s="23">
        <f t="shared" si="8"/>
        <v>0</v>
      </c>
      <c r="S8" s="22">
        <f t="shared" si="3"/>
        <v>0</v>
      </c>
      <c r="T8" s="5">
        <f t="shared" si="4"/>
        <v>0</v>
      </c>
      <c r="U8" s="5">
        <f t="shared" si="5"/>
        <v>0</v>
      </c>
      <c r="V8" s="23">
        <f t="shared" si="6"/>
        <v>0</v>
      </c>
      <c r="W8" s="62">
        <v>59474975</v>
      </c>
      <c r="X8" s="63">
        <v>2.1044290798209966</v>
      </c>
      <c r="Y8" s="64">
        <v>0.17739393362109132</v>
      </c>
      <c r="Z8" s="5">
        <f t="shared" si="9"/>
        <v>0</v>
      </c>
      <c r="AA8" s="9">
        <f t="shared" si="10"/>
        <v>0</v>
      </c>
      <c r="AB8" s="62">
        <v>541427</v>
      </c>
      <c r="AC8" s="7">
        <f t="shared" si="7"/>
        <v>0</v>
      </c>
      <c r="AE8" s="6" t="s">
        <v>26</v>
      </c>
      <c r="AF8" s="6" t="s">
        <v>1021</v>
      </c>
      <c r="AG8" s="6" t="s">
        <v>926</v>
      </c>
      <c r="AH8" s="6" t="s">
        <v>1857</v>
      </c>
      <c r="AI8" s="6" t="s">
        <v>1857</v>
      </c>
      <c r="AJ8" s="6" t="s">
        <v>1857</v>
      </c>
      <c r="AK8" s="6" t="s">
        <v>1857</v>
      </c>
      <c r="AL8" s="6" t="s">
        <v>1857</v>
      </c>
      <c r="AM8" s="6" t="s">
        <v>1857</v>
      </c>
      <c r="AN8" s="6" t="s">
        <v>1857</v>
      </c>
      <c r="AO8" s="6" t="s">
        <v>1857</v>
      </c>
      <c r="AP8" s="6" t="s">
        <v>1857</v>
      </c>
      <c r="AQ8" s="6" t="s">
        <v>1857</v>
      </c>
      <c r="AR8" s="6" t="s">
        <v>1857</v>
      </c>
      <c r="AS8" s="6" t="s">
        <v>1857</v>
      </c>
      <c r="AT8" s="6" t="s">
        <v>1857</v>
      </c>
    </row>
    <row r="9" spans="1:55" ht="17.25" customHeight="1" x14ac:dyDescent="0.3">
      <c r="A9" t="s">
        <v>23</v>
      </c>
      <c r="B9" t="s">
        <v>1275</v>
      </c>
      <c r="C9" t="s">
        <v>921</v>
      </c>
      <c r="D9" t="str">
        <f t="shared" si="0"/>
        <v>Egg Harbor City city, Atlantic County</v>
      </c>
      <c r="E9" t="s">
        <v>1830</v>
      </c>
      <c r="F9" t="s">
        <v>1818</v>
      </c>
      <c r="G9" s="22">
        <f>COUNTIFS('Raw Data from UFBs'!$A$3:$A$3000,'Summary By Town'!$A9,'Raw Data from UFBs'!$E$3:$E$3000,'Summary By Town'!$G$2)</f>
        <v>1</v>
      </c>
      <c r="H9" s="5">
        <f>SUMIFS('Raw Data from UFBs'!F$3:F$3000,'Raw Data from UFBs'!$A$3:$A$3000,'Summary By Town'!$A9,'Raw Data from UFBs'!$E$3:$E$3000,'Summary By Town'!$G$2)</f>
        <v>64568.56</v>
      </c>
      <c r="I9" s="5">
        <f>SUMIFS('Raw Data from UFBs'!G$3:G$3000,'Raw Data from UFBs'!$A$3:$A$3000,'Summary By Town'!$A9,'Raw Data from UFBs'!$E$3:$E$3000,'Summary By Town'!$G$2)</f>
        <v>12856600</v>
      </c>
      <c r="J9" s="23">
        <f t="shared" si="1"/>
        <v>693049.75697982835</v>
      </c>
      <c r="K9" s="22">
        <f>COUNTIFS('Raw Data from UFBs'!$A$3:$A$3000,'Summary By Town'!$A9,'Raw Data from UFBs'!$E$3:$E$3000,'Summary By Town'!$K$2)</f>
        <v>0</v>
      </c>
      <c r="L9" s="5">
        <f>SUMIFS('Raw Data from UFBs'!F$3:F$3000,'Raw Data from UFBs'!$A$3:$A$3000,'Summary By Town'!$A9,'Raw Data from UFBs'!$E$3:$E$3000,'Summary By Town'!$K$2)</f>
        <v>0</v>
      </c>
      <c r="M9" s="5">
        <f>SUMIFS('Raw Data from UFBs'!G$3:G$3000,'Raw Data from UFBs'!$A$3:$A$3000,'Summary By Town'!$A9,'Raw Data from UFBs'!$E$3:$E$3000,'Summary By Town'!$K$2)</f>
        <v>0</v>
      </c>
      <c r="N9" s="23">
        <f t="shared" si="2"/>
        <v>0</v>
      </c>
      <c r="O9" s="22">
        <f>COUNTIFS('Raw Data from UFBs'!$A$3:$A$3000,'Summary By Town'!$A9,'Raw Data from UFBs'!$E$3:$E$3000,'Summary By Town'!$O$2)</f>
        <v>0</v>
      </c>
      <c r="P9" s="5">
        <f>SUMIFS('Raw Data from UFBs'!F$3:F$3000,'Raw Data from UFBs'!$A$3:$A$3000,'Summary By Town'!$A9,'Raw Data from UFBs'!$E$3:$E$3000,'Summary By Town'!$O$2)</f>
        <v>0</v>
      </c>
      <c r="Q9" s="5">
        <f>SUMIFS('Raw Data from UFBs'!G$3:G$3000,'Raw Data from UFBs'!$A$3:$A$3000,'Summary By Town'!$A9,'Raw Data from UFBs'!$E$3:$E$3000,'Summary By Town'!$O$2)</f>
        <v>0</v>
      </c>
      <c r="R9" s="23">
        <f t="shared" si="8"/>
        <v>0</v>
      </c>
      <c r="S9" s="22">
        <f t="shared" si="3"/>
        <v>1</v>
      </c>
      <c r="T9" s="5">
        <f>P9+L9+H9</f>
        <v>64568.56</v>
      </c>
      <c r="U9" s="5">
        <f t="shared" si="5"/>
        <v>12856600</v>
      </c>
      <c r="V9" s="23">
        <f t="shared" si="6"/>
        <v>693049.75697982835</v>
      </c>
      <c r="W9" s="62">
        <v>334543900</v>
      </c>
      <c r="X9" s="63">
        <v>5.3906146024596575</v>
      </c>
      <c r="Y9" s="64">
        <v>0.42658311195841297</v>
      </c>
      <c r="Z9" s="5">
        <f t="shared" si="9"/>
        <v>268099.46481500356</v>
      </c>
      <c r="AA9" s="9">
        <f>U9/W9</f>
        <v>3.8430232923093201E-2</v>
      </c>
      <c r="AB9" s="62">
        <v>11046831.960000001</v>
      </c>
      <c r="AC9" s="7">
        <f>Z9/AB9</f>
        <v>2.4269353040380959E-2</v>
      </c>
      <c r="AE9" s="6" t="s">
        <v>931</v>
      </c>
      <c r="AF9" s="6" t="s">
        <v>28</v>
      </c>
      <c r="AG9" s="6" t="s">
        <v>994</v>
      </c>
      <c r="AH9" s="6" t="s">
        <v>1857</v>
      </c>
      <c r="AI9" s="6" t="s">
        <v>1857</v>
      </c>
      <c r="AJ9" s="6" t="s">
        <v>1857</v>
      </c>
      <c r="AK9" s="6" t="s">
        <v>1857</v>
      </c>
      <c r="AL9" s="6" t="s">
        <v>1857</v>
      </c>
      <c r="AM9" s="6" t="s">
        <v>1857</v>
      </c>
      <c r="AN9" s="6" t="s">
        <v>1857</v>
      </c>
      <c r="AO9" s="6" t="s">
        <v>1857</v>
      </c>
      <c r="AP9" s="6" t="s">
        <v>1857</v>
      </c>
      <c r="AQ9" s="6" t="s">
        <v>1857</v>
      </c>
      <c r="AR9" s="6" t="s">
        <v>1857</v>
      </c>
      <c r="AS9" s="6" t="s">
        <v>1857</v>
      </c>
      <c r="AT9" s="6" t="s">
        <v>1857</v>
      </c>
    </row>
    <row r="10" spans="1:55" ht="17.25" customHeight="1" x14ac:dyDescent="0.3">
      <c r="A10" t="s">
        <v>926</v>
      </c>
      <c r="B10" t="s">
        <v>1276</v>
      </c>
      <c r="C10" t="s">
        <v>921</v>
      </c>
      <c r="D10" t="str">
        <f t="shared" si="0"/>
        <v>Estell Manor city, Atlantic County</v>
      </c>
      <c r="E10" t="s">
        <v>1830</v>
      </c>
      <c r="F10" t="s">
        <v>1818</v>
      </c>
      <c r="G10" s="22">
        <f>COUNTIFS('Raw Data from UFBs'!$A$3:$A$3000,'Summary By Town'!$A10,'Raw Data from UFBs'!$E$3:$E$3000,'Summary By Town'!$G$2)</f>
        <v>0</v>
      </c>
      <c r="H10" s="5">
        <f>SUMIFS('Raw Data from UFBs'!F$3:F$3000,'Raw Data from UFBs'!$A$3:$A$3000,'Summary By Town'!$A10,'Raw Data from UFBs'!$E$3:$E$3000,'Summary By Town'!$G$2)</f>
        <v>0</v>
      </c>
      <c r="I10" s="5">
        <f>SUMIFS('Raw Data from UFBs'!G$3:G$3000,'Raw Data from UFBs'!$A$3:$A$3000,'Summary By Town'!$A10,'Raw Data from UFBs'!$E$3:$E$3000,'Summary By Town'!$G$2)</f>
        <v>0</v>
      </c>
      <c r="J10" s="23">
        <f t="shared" si="1"/>
        <v>0</v>
      </c>
      <c r="K10" s="22">
        <f>COUNTIFS('Raw Data from UFBs'!$A$3:$A$3000,'Summary By Town'!$A10,'Raw Data from UFBs'!$E$3:$E$3000,'Summary By Town'!$K$2)</f>
        <v>0</v>
      </c>
      <c r="L10" s="5">
        <f>SUMIFS('Raw Data from UFBs'!F$3:F$3000,'Raw Data from UFBs'!$A$3:$A$3000,'Summary By Town'!$A10,'Raw Data from UFBs'!$E$3:$E$3000,'Summary By Town'!$K$2)</f>
        <v>0</v>
      </c>
      <c r="M10" s="5">
        <f>SUMIFS('Raw Data from UFBs'!G$3:G$3000,'Raw Data from UFBs'!$A$3:$A$3000,'Summary By Town'!$A10,'Raw Data from UFBs'!$E$3:$E$3000,'Summary By Town'!$K$2)</f>
        <v>0</v>
      </c>
      <c r="N10" s="23">
        <f t="shared" si="2"/>
        <v>0</v>
      </c>
      <c r="O10" s="22">
        <f>COUNTIFS('Raw Data from UFBs'!$A$3:$A$3000,'Summary By Town'!$A10,'Raw Data from UFBs'!$E$3:$E$3000,'Summary By Town'!$O$2)</f>
        <v>0</v>
      </c>
      <c r="P10" s="5">
        <f>SUMIFS('Raw Data from UFBs'!F$3:F$3000,'Raw Data from UFBs'!$A$3:$A$3000,'Summary By Town'!$A10,'Raw Data from UFBs'!$E$3:$E$3000,'Summary By Town'!$O$2)</f>
        <v>0</v>
      </c>
      <c r="Q10" s="5">
        <f>SUMIFS('Raw Data from UFBs'!G$3:G$3000,'Raw Data from UFBs'!$A$3:$A$3000,'Summary By Town'!$A10,'Raw Data from UFBs'!$E$3:$E$3000,'Summary By Town'!$O$2)</f>
        <v>0</v>
      </c>
      <c r="R10" s="23">
        <f t="shared" si="8"/>
        <v>0</v>
      </c>
      <c r="S10" s="22">
        <f t="shared" si="3"/>
        <v>0</v>
      </c>
      <c r="T10" s="5">
        <f t="shared" si="4"/>
        <v>0</v>
      </c>
      <c r="U10" s="5">
        <f t="shared" si="5"/>
        <v>0</v>
      </c>
      <c r="V10" s="23">
        <f t="shared" si="6"/>
        <v>0</v>
      </c>
      <c r="W10" s="62">
        <v>189196700</v>
      </c>
      <c r="X10" s="63">
        <v>2.874435880802372</v>
      </c>
      <c r="Y10" s="64">
        <v>0.14279352421662186</v>
      </c>
      <c r="Z10" s="5">
        <f t="shared" si="9"/>
        <v>0</v>
      </c>
      <c r="AA10" s="9">
        <f t="shared" si="10"/>
        <v>0</v>
      </c>
      <c r="AB10" s="62">
        <v>1586470.6400000001</v>
      </c>
      <c r="AC10" s="7">
        <f t="shared" si="7"/>
        <v>0</v>
      </c>
      <c r="AE10" s="6" t="s">
        <v>26</v>
      </c>
      <c r="AF10" s="6" t="s">
        <v>1033</v>
      </c>
      <c r="AG10" s="6" t="s">
        <v>1021</v>
      </c>
      <c r="AH10" s="6" t="s">
        <v>925</v>
      </c>
      <c r="AI10" s="6" t="s">
        <v>935</v>
      </c>
      <c r="AJ10" s="6" t="s">
        <v>928</v>
      </c>
      <c r="AK10" s="6" t="s">
        <v>1857</v>
      </c>
      <c r="AL10" s="6" t="s">
        <v>1857</v>
      </c>
      <c r="AM10" s="6" t="s">
        <v>1857</v>
      </c>
      <c r="AN10" s="6" t="s">
        <v>1857</v>
      </c>
      <c r="AO10" s="6" t="s">
        <v>1857</v>
      </c>
      <c r="AP10" s="6" t="s">
        <v>1857</v>
      </c>
      <c r="AQ10" s="6" t="s">
        <v>1857</v>
      </c>
      <c r="AR10" s="6" t="s">
        <v>1857</v>
      </c>
      <c r="AS10" s="6" t="s">
        <v>1857</v>
      </c>
      <c r="AT10" s="6" t="s">
        <v>1857</v>
      </c>
    </row>
    <row r="11" spans="1:55" ht="17.25" customHeight="1" x14ac:dyDescent="0.3">
      <c r="A11" t="s">
        <v>927</v>
      </c>
      <c r="B11" t="s">
        <v>1277</v>
      </c>
      <c r="C11" t="s">
        <v>921</v>
      </c>
      <c r="D11" t="str">
        <f t="shared" si="0"/>
        <v>Folsom borough, Atlantic County</v>
      </c>
      <c r="E11" t="s">
        <v>1830</v>
      </c>
      <c r="F11" t="s">
        <v>1818</v>
      </c>
      <c r="G11" s="22">
        <f>COUNTIFS('Raw Data from UFBs'!$A$3:$A$3000,'Summary By Town'!$A11,'Raw Data from UFBs'!$E$3:$E$3000,'Summary By Town'!$G$2)</f>
        <v>0</v>
      </c>
      <c r="H11" s="5">
        <f>SUMIFS('Raw Data from UFBs'!F$3:F$3000,'Raw Data from UFBs'!$A$3:$A$3000,'Summary By Town'!$A11,'Raw Data from UFBs'!$E$3:$E$3000,'Summary By Town'!$G$2)</f>
        <v>0</v>
      </c>
      <c r="I11" s="5">
        <f>SUMIFS('Raw Data from UFBs'!G$3:G$3000,'Raw Data from UFBs'!$A$3:$A$3000,'Summary By Town'!$A11,'Raw Data from UFBs'!$E$3:$E$3000,'Summary By Town'!$G$2)</f>
        <v>0</v>
      </c>
      <c r="J11" s="23">
        <f t="shared" si="1"/>
        <v>0</v>
      </c>
      <c r="K11" s="22">
        <f>COUNTIFS('Raw Data from UFBs'!$A$3:$A$3000,'Summary By Town'!$A11,'Raw Data from UFBs'!$E$3:$E$3000,'Summary By Town'!$K$2)</f>
        <v>0</v>
      </c>
      <c r="L11" s="5">
        <f>SUMIFS('Raw Data from UFBs'!F$3:F$3000,'Raw Data from UFBs'!$A$3:$A$3000,'Summary By Town'!$A11,'Raw Data from UFBs'!$E$3:$E$3000,'Summary By Town'!$K$2)</f>
        <v>0</v>
      </c>
      <c r="M11" s="5">
        <f>SUMIFS('Raw Data from UFBs'!G$3:G$3000,'Raw Data from UFBs'!$A$3:$A$3000,'Summary By Town'!$A11,'Raw Data from UFBs'!$E$3:$E$3000,'Summary By Town'!$K$2)</f>
        <v>0</v>
      </c>
      <c r="N11" s="23">
        <f t="shared" si="2"/>
        <v>0</v>
      </c>
      <c r="O11" s="22">
        <f>COUNTIFS('Raw Data from UFBs'!$A$3:$A$3000,'Summary By Town'!$A11,'Raw Data from UFBs'!$E$3:$E$3000,'Summary By Town'!$O$2)</f>
        <v>0</v>
      </c>
      <c r="P11" s="5">
        <f>SUMIFS('Raw Data from UFBs'!F$3:F$3000,'Raw Data from UFBs'!$A$3:$A$3000,'Summary By Town'!$A11,'Raw Data from UFBs'!$E$3:$E$3000,'Summary By Town'!$O$2)</f>
        <v>0</v>
      </c>
      <c r="Q11" s="5">
        <f>SUMIFS('Raw Data from UFBs'!G$3:G$3000,'Raw Data from UFBs'!$A$3:$A$3000,'Summary By Town'!$A11,'Raw Data from UFBs'!$E$3:$E$3000,'Summary By Town'!$O$2)</f>
        <v>0</v>
      </c>
      <c r="R11" s="23">
        <f t="shared" si="8"/>
        <v>0</v>
      </c>
      <c r="S11" s="22">
        <f t="shared" si="3"/>
        <v>0</v>
      </c>
      <c r="T11" s="5">
        <f t="shared" si="4"/>
        <v>0</v>
      </c>
      <c r="U11" s="5">
        <f t="shared" si="5"/>
        <v>0</v>
      </c>
      <c r="V11" s="23">
        <f t="shared" si="6"/>
        <v>0</v>
      </c>
      <c r="W11" s="62">
        <v>187615500</v>
      </c>
      <c r="X11" s="63">
        <v>2.2030071905042794</v>
      </c>
      <c r="Y11" s="64">
        <v>0.19938784718265254</v>
      </c>
      <c r="Z11" s="5">
        <f t="shared" si="9"/>
        <v>0</v>
      </c>
      <c r="AA11" s="9">
        <f t="shared" si="10"/>
        <v>0</v>
      </c>
      <c r="AB11" s="62">
        <v>2058744.1300000001</v>
      </c>
      <c r="AC11" s="7">
        <f t="shared" si="7"/>
        <v>0</v>
      </c>
      <c r="AE11" s="6" t="s">
        <v>29</v>
      </c>
      <c r="AF11" s="6" t="s">
        <v>928</v>
      </c>
      <c r="AG11" s="6" t="s">
        <v>924</v>
      </c>
      <c r="AH11" s="6" t="s">
        <v>276</v>
      </c>
      <c r="AI11" s="6" t="s">
        <v>193</v>
      </c>
      <c r="AJ11" s="6" t="s">
        <v>1857</v>
      </c>
      <c r="AK11" s="6" t="s">
        <v>1857</v>
      </c>
      <c r="AL11" s="6" t="s">
        <v>1857</v>
      </c>
      <c r="AM11" s="6" t="s">
        <v>1857</v>
      </c>
      <c r="AN11" s="6" t="s">
        <v>1857</v>
      </c>
      <c r="AO11" s="6" t="s">
        <v>1857</v>
      </c>
      <c r="AP11" s="6" t="s">
        <v>1857</v>
      </c>
      <c r="AQ11" s="6" t="s">
        <v>1857</v>
      </c>
      <c r="AR11" s="6" t="s">
        <v>1857</v>
      </c>
      <c r="AS11" s="6" t="s">
        <v>1857</v>
      </c>
      <c r="AT11" s="6" t="s">
        <v>1857</v>
      </c>
    </row>
    <row r="12" spans="1:55" ht="17.25" customHeight="1" x14ac:dyDescent="0.3">
      <c r="A12" t="s">
        <v>29</v>
      </c>
      <c r="B12" t="s">
        <v>1278</v>
      </c>
      <c r="C12" t="s">
        <v>921</v>
      </c>
      <c r="D12" t="str">
        <f t="shared" si="0"/>
        <v>Hammonton town, Atlantic County</v>
      </c>
      <c r="E12" t="s">
        <v>1830</v>
      </c>
      <c r="F12" t="s">
        <v>1816</v>
      </c>
      <c r="G12" s="22">
        <f>COUNTIFS('Raw Data from UFBs'!$A$3:$A$3000,'Summary By Town'!$A12,'Raw Data from UFBs'!$E$3:$E$3000,'Summary By Town'!$G$2)</f>
        <v>0</v>
      </c>
      <c r="H12" s="5">
        <f>SUMIFS('Raw Data from UFBs'!F$3:F$3000,'Raw Data from UFBs'!$A$3:$A$3000,'Summary By Town'!$A12,'Raw Data from UFBs'!$E$3:$E$3000,'Summary By Town'!$G$2)</f>
        <v>0</v>
      </c>
      <c r="I12" s="5">
        <f>SUMIFS('Raw Data from UFBs'!G$3:G$3000,'Raw Data from UFBs'!$A$3:$A$3000,'Summary By Town'!$A12,'Raw Data from UFBs'!$E$3:$E$3000,'Summary By Town'!$G$2)</f>
        <v>0</v>
      </c>
      <c r="J12" s="23">
        <f t="shared" si="1"/>
        <v>0</v>
      </c>
      <c r="K12" s="22">
        <f>COUNTIFS('Raw Data from UFBs'!$A$3:$A$3000,'Summary By Town'!$A12,'Raw Data from UFBs'!$E$3:$E$3000,'Summary By Town'!$K$2)</f>
        <v>3</v>
      </c>
      <c r="L12" s="5">
        <f>SUMIFS('Raw Data from UFBs'!F$3:F$3000,'Raw Data from UFBs'!$A$3:$A$3000,'Summary By Town'!$A12,'Raw Data from UFBs'!$E$3:$E$3000,'Summary By Town'!$K$2)</f>
        <v>0</v>
      </c>
      <c r="M12" s="5">
        <f>SUMIFS('Raw Data from UFBs'!G$3:G$3000,'Raw Data from UFBs'!$A$3:$A$3000,'Summary By Town'!$A12,'Raw Data from UFBs'!$E$3:$E$3000,'Summary By Town'!$K$2)</f>
        <v>12880300</v>
      </c>
      <c r="N12" s="23">
        <f t="shared" si="2"/>
        <v>353810.41484913416</v>
      </c>
      <c r="O12" s="22">
        <f>COUNTIFS('Raw Data from UFBs'!$A$3:$A$3000,'Summary By Town'!$A12,'Raw Data from UFBs'!$E$3:$E$3000,'Summary By Town'!$O$2)</f>
        <v>0</v>
      </c>
      <c r="P12" s="5">
        <f>SUMIFS('Raw Data from UFBs'!F$3:F$3000,'Raw Data from UFBs'!$A$3:$A$3000,'Summary By Town'!$A12,'Raw Data from UFBs'!$E$3:$E$3000,'Summary By Town'!$O$2)</f>
        <v>0</v>
      </c>
      <c r="Q12" s="5">
        <f>SUMIFS('Raw Data from UFBs'!G$3:G$3000,'Raw Data from UFBs'!$A$3:$A$3000,'Summary By Town'!$A12,'Raw Data from UFBs'!$E$3:$E$3000,'Summary By Town'!$O$2)</f>
        <v>0</v>
      </c>
      <c r="R12" s="23">
        <f t="shared" si="8"/>
        <v>0</v>
      </c>
      <c r="S12" s="22">
        <f t="shared" si="3"/>
        <v>3</v>
      </c>
      <c r="T12" s="5">
        <f t="shared" si="4"/>
        <v>0</v>
      </c>
      <c r="U12" s="5">
        <f t="shared" si="5"/>
        <v>12880300</v>
      </c>
      <c r="V12" s="23">
        <f t="shared" si="6"/>
        <v>353810.41484913416</v>
      </c>
      <c r="W12" s="62">
        <v>1582486700</v>
      </c>
      <c r="X12" s="63">
        <v>2.7469112897147907</v>
      </c>
      <c r="Y12" s="64">
        <v>0.26976368091393349</v>
      </c>
      <c r="Z12" s="5">
        <f t="shared" si="9"/>
        <v>95445.199855388259</v>
      </c>
      <c r="AA12" s="9">
        <f t="shared" si="10"/>
        <v>8.1392785165271854E-3</v>
      </c>
      <c r="AB12" s="62">
        <v>16685709.550000001</v>
      </c>
      <c r="AC12" s="7">
        <f t="shared" si="7"/>
        <v>5.7201762723592571E-3</v>
      </c>
      <c r="AE12" s="6" t="s">
        <v>931</v>
      </c>
      <c r="AF12" s="6" t="s">
        <v>928</v>
      </c>
      <c r="AG12" s="6" t="s">
        <v>927</v>
      </c>
      <c r="AH12" s="6" t="s">
        <v>994</v>
      </c>
      <c r="AI12" s="6" t="s">
        <v>193</v>
      </c>
      <c r="AJ12" s="6" t="s">
        <v>1010</v>
      </c>
      <c r="AK12" s="6" t="s">
        <v>990</v>
      </c>
      <c r="AL12" s="6" t="s">
        <v>1857</v>
      </c>
      <c r="AM12" s="6" t="s">
        <v>1857</v>
      </c>
      <c r="AN12" s="6" t="s">
        <v>1857</v>
      </c>
      <c r="AO12" s="6" t="s">
        <v>1857</v>
      </c>
      <c r="AP12" s="6" t="s">
        <v>1857</v>
      </c>
      <c r="AQ12" s="6" t="s">
        <v>1857</v>
      </c>
      <c r="AR12" s="6" t="s">
        <v>1857</v>
      </c>
      <c r="AS12" s="6" t="s">
        <v>1857</v>
      </c>
      <c r="AT12" s="6" t="s">
        <v>1857</v>
      </c>
    </row>
    <row r="13" spans="1:55" ht="17.25" customHeight="1" x14ac:dyDescent="0.3">
      <c r="A13" t="s">
        <v>929</v>
      </c>
      <c r="B13" t="s">
        <v>1279</v>
      </c>
      <c r="C13" t="s">
        <v>921</v>
      </c>
      <c r="D13" t="str">
        <f t="shared" si="0"/>
        <v>Linwood city, Atlantic County</v>
      </c>
      <c r="E13" t="s">
        <v>1830</v>
      </c>
      <c r="F13" t="s">
        <v>1815</v>
      </c>
      <c r="G13" s="22">
        <f>COUNTIFS('Raw Data from UFBs'!$A$3:$A$3000,'Summary By Town'!$A13,'Raw Data from UFBs'!$E$3:$E$3000,'Summary By Town'!$G$2)</f>
        <v>0</v>
      </c>
      <c r="H13" s="5">
        <f>SUMIFS('Raw Data from UFBs'!F$3:F$3000,'Raw Data from UFBs'!$A$3:$A$3000,'Summary By Town'!$A13,'Raw Data from UFBs'!$E$3:$E$3000,'Summary By Town'!$G$2)</f>
        <v>0</v>
      </c>
      <c r="I13" s="5">
        <f>SUMIFS('Raw Data from UFBs'!G$3:G$3000,'Raw Data from UFBs'!$A$3:$A$3000,'Summary By Town'!$A13,'Raw Data from UFBs'!$E$3:$E$3000,'Summary By Town'!$G$2)</f>
        <v>0</v>
      </c>
      <c r="J13" s="23">
        <f t="shared" si="1"/>
        <v>0</v>
      </c>
      <c r="K13" s="22">
        <f>COUNTIFS('Raw Data from UFBs'!$A$3:$A$3000,'Summary By Town'!$A13,'Raw Data from UFBs'!$E$3:$E$3000,'Summary By Town'!$K$2)</f>
        <v>0</v>
      </c>
      <c r="L13" s="5">
        <f>SUMIFS('Raw Data from UFBs'!F$3:F$3000,'Raw Data from UFBs'!$A$3:$A$3000,'Summary By Town'!$A13,'Raw Data from UFBs'!$E$3:$E$3000,'Summary By Town'!$K$2)</f>
        <v>0</v>
      </c>
      <c r="M13" s="5">
        <f>SUMIFS('Raw Data from UFBs'!G$3:G$3000,'Raw Data from UFBs'!$A$3:$A$3000,'Summary By Town'!$A13,'Raw Data from UFBs'!$E$3:$E$3000,'Summary By Town'!$K$2)</f>
        <v>0</v>
      </c>
      <c r="N13" s="23">
        <f t="shared" si="2"/>
        <v>0</v>
      </c>
      <c r="O13" s="22">
        <f>COUNTIFS('Raw Data from UFBs'!$A$3:$A$3000,'Summary By Town'!$A13,'Raw Data from UFBs'!$E$3:$E$3000,'Summary By Town'!$O$2)</f>
        <v>0</v>
      </c>
      <c r="P13" s="5">
        <f>SUMIFS('Raw Data from UFBs'!F$3:F$3000,'Raw Data from UFBs'!$A$3:$A$3000,'Summary By Town'!$A13,'Raw Data from UFBs'!$E$3:$E$3000,'Summary By Town'!$O$2)</f>
        <v>0</v>
      </c>
      <c r="Q13" s="5">
        <f>SUMIFS('Raw Data from UFBs'!G$3:G$3000,'Raw Data from UFBs'!$A$3:$A$3000,'Summary By Town'!$A13,'Raw Data from UFBs'!$E$3:$E$3000,'Summary By Town'!$O$2)</f>
        <v>0</v>
      </c>
      <c r="R13" s="23">
        <f t="shared" si="8"/>
        <v>0</v>
      </c>
      <c r="S13" s="22">
        <f t="shared" si="3"/>
        <v>0</v>
      </c>
      <c r="T13" s="5">
        <f t="shared" si="4"/>
        <v>0</v>
      </c>
      <c r="U13" s="5">
        <f t="shared" si="5"/>
        <v>0</v>
      </c>
      <c r="V13" s="23">
        <f t="shared" si="6"/>
        <v>0</v>
      </c>
      <c r="W13" s="62">
        <v>1020096800</v>
      </c>
      <c r="X13" s="63">
        <v>3.7365966052762172</v>
      </c>
      <c r="Y13" s="64">
        <v>0.27140820779977337</v>
      </c>
      <c r="Z13" s="5">
        <f t="shared" si="9"/>
        <v>0</v>
      </c>
      <c r="AA13" s="9">
        <f t="shared" si="10"/>
        <v>0</v>
      </c>
      <c r="AB13" s="62">
        <v>13477695.92</v>
      </c>
      <c r="AC13" s="7">
        <f t="shared" si="7"/>
        <v>0</v>
      </c>
      <c r="AE13" s="6" t="s">
        <v>26</v>
      </c>
      <c r="AF13" s="6" t="s">
        <v>40</v>
      </c>
      <c r="AG13" s="6" t="s">
        <v>932</v>
      </c>
      <c r="AH13" s="6" t="s">
        <v>1857</v>
      </c>
      <c r="AI13" s="6" t="s">
        <v>1857</v>
      </c>
      <c r="AJ13" s="6" t="s">
        <v>1857</v>
      </c>
      <c r="AK13" s="6" t="s">
        <v>1857</v>
      </c>
      <c r="AL13" s="6" t="s">
        <v>1857</v>
      </c>
      <c r="AM13" s="6" t="s">
        <v>1857</v>
      </c>
      <c r="AN13" s="6" t="s">
        <v>1857</v>
      </c>
      <c r="AO13" s="6" t="s">
        <v>1857</v>
      </c>
      <c r="AP13" s="6" t="s">
        <v>1857</v>
      </c>
      <c r="AQ13" s="6" t="s">
        <v>1857</v>
      </c>
      <c r="AR13" s="6" t="s">
        <v>1857</v>
      </c>
      <c r="AS13" s="6" t="s">
        <v>1857</v>
      </c>
      <c r="AT13" s="6" t="s">
        <v>1857</v>
      </c>
    </row>
    <row r="14" spans="1:55" ht="17.25" customHeight="1" x14ac:dyDescent="0.3">
      <c r="A14" t="s">
        <v>930</v>
      </c>
      <c r="B14" t="s">
        <v>1280</v>
      </c>
      <c r="C14" t="s">
        <v>921</v>
      </c>
      <c r="D14" t="str">
        <f t="shared" si="0"/>
        <v>Longport borough, Atlantic County</v>
      </c>
      <c r="E14" t="s">
        <v>1830</v>
      </c>
      <c r="F14" t="s">
        <v>1815</v>
      </c>
      <c r="G14" s="22">
        <f>COUNTIFS('Raw Data from UFBs'!$A$3:$A$3000,'Summary By Town'!$A14,'Raw Data from UFBs'!$E$3:$E$3000,'Summary By Town'!$G$2)</f>
        <v>0</v>
      </c>
      <c r="H14" s="5">
        <f>SUMIFS('Raw Data from UFBs'!F$3:F$3000,'Raw Data from UFBs'!$A$3:$A$3000,'Summary By Town'!$A14,'Raw Data from UFBs'!$E$3:$E$3000,'Summary By Town'!$G$2)</f>
        <v>0</v>
      </c>
      <c r="I14" s="5">
        <f>SUMIFS('Raw Data from UFBs'!G$3:G$3000,'Raw Data from UFBs'!$A$3:$A$3000,'Summary By Town'!$A14,'Raw Data from UFBs'!$E$3:$E$3000,'Summary By Town'!$G$2)</f>
        <v>0</v>
      </c>
      <c r="J14" s="23">
        <f t="shared" si="1"/>
        <v>0</v>
      </c>
      <c r="K14" s="22">
        <f>COUNTIFS('Raw Data from UFBs'!$A$3:$A$3000,'Summary By Town'!$A14,'Raw Data from UFBs'!$E$3:$E$3000,'Summary By Town'!$K$2)</f>
        <v>0</v>
      </c>
      <c r="L14" s="5">
        <f>SUMIFS('Raw Data from UFBs'!F$3:F$3000,'Raw Data from UFBs'!$A$3:$A$3000,'Summary By Town'!$A14,'Raw Data from UFBs'!$E$3:$E$3000,'Summary By Town'!$K$2)</f>
        <v>0</v>
      </c>
      <c r="M14" s="5">
        <f>SUMIFS('Raw Data from UFBs'!G$3:G$3000,'Raw Data from UFBs'!$A$3:$A$3000,'Summary By Town'!$A14,'Raw Data from UFBs'!$E$3:$E$3000,'Summary By Town'!$K$2)</f>
        <v>0</v>
      </c>
      <c r="N14" s="23">
        <f t="shared" si="2"/>
        <v>0</v>
      </c>
      <c r="O14" s="22">
        <f>COUNTIFS('Raw Data from UFBs'!$A$3:$A$3000,'Summary By Town'!$A14,'Raw Data from UFBs'!$E$3:$E$3000,'Summary By Town'!$O$2)</f>
        <v>0</v>
      </c>
      <c r="P14" s="5">
        <f>SUMIFS('Raw Data from UFBs'!F$3:F$3000,'Raw Data from UFBs'!$A$3:$A$3000,'Summary By Town'!$A14,'Raw Data from UFBs'!$E$3:$E$3000,'Summary By Town'!$O$2)</f>
        <v>0</v>
      </c>
      <c r="Q14" s="5">
        <f>SUMIFS('Raw Data from UFBs'!G$3:G$3000,'Raw Data from UFBs'!$A$3:$A$3000,'Summary By Town'!$A14,'Raw Data from UFBs'!$E$3:$E$3000,'Summary By Town'!$O$2)</f>
        <v>0</v>
      </c>
      <c r="R14" s="23">
        <f t="shared" si="8"/>
        <v>0</v>
      </c>
      <c r="S14" s="22">
        <f t="shared" si="3"/>
        <v>0</v>
      </c>
      <c r="T14" s="5">
        <f t="shared" si="4"/>
        <v>0</v>
      </c>
      <c r="U14" s="5">
        <f t="shared" si="5"/>
        <v>0</v>
      </c>
      <c r="V14" s="23">
        <f t="shared" si="6"/>
        <v>0</v>
      </c>
      <c r="W14" s="62">
        <v>1989924200</v>
      </c>
      <c r="X14" s="63">
        <v>1.0656206201747414</v>
      </c>
      <c r="Y14" s="64">
        <v>0.37403607353974644</v>
      </c>
      <c r="Z14" s="5">
        <f t="shared" si="9"/>
        <v>0</v>
      </c>
      <c r="AA14" s="9">
        <f t="shared" si="10"/>
        <v>0</v>
      </c>
      <c r="AB14" s="62">
        <v>9534201.0800000001</v>
      </c>
      <c r="AC14" s="7">
        <f t="shared" si="7"/>
        <v>0</v>
      </c>
      <c r="AE14" s="6" t="s">
        <v>26</v>
      </c>
      <c r="AF14" s="6" t="s">
        <v>1018</v>
      </c>
      <c r="AG14" s="6" t="s">
        <v>30</v>
      </c>
      <c r="AH14" s="6" t="s">
        <v>1857</v>
      </c>
      <c r="AI14" s="6" t="s">
        <v>1857</v>
      </c>
      <c r="AJ14" s="6" t="s">
        <v>1857</v>
      </c>
      <c r="AK14" s="6" t="s">
        <v>1857</v>
      </c>
      <c r="AL14" s="6" t="s">
        <v>1857</v>
      </c>
      <c r="AM14" s="6" t="s">
        <v>1857</v>
      </c>
      <c r="AN14" s="6" t="s">
        <v>1857</v>
      </c>
      <c r="AO14" s="6" t="s">
        <v>1857</v>
      </c>
      <c r="AP14" s="6" t="s">
        <v>1857</v>
      </c>
      <c r="AQ14" s="6" t="s">
        <v>1857</v>
      </c>
      <c r="AR14" s="6" t="s">
        <v>1857</v>
      </c>
      <c r="AS14" s="6" t="s">
        <v>1857</v>
      </c>
      <c r="AT14" s="6" t="s">
        <v>1857</v>
      </c>
    </row>
    <row r="15" spans="1:55" ht="17.25" customHeight="1" x14ac:dyDescent="0.3">
      <c r="A15" t="s">
        <v>30</v>
      </c>
      <c r="B15" t="s">
        <v>1281</v>
      </c>
      <c r="C15" t="s">
        <v>921</v>
      </c>
      <c r="D15" t="str">
        <f t="shared" si="0"/>
        <v>Margate City city, Atlantic County</v>
      </c>
      <c r="E15" t="s">
        <v>1830</v>
      </c>
      <c r="F15" t="s">
        <v>1815</v>
      </c>
      <c r="G15" s="22">
        <f>COUNTIFS('Raw Data from UFBs'!$A$3:$A$3000,'Summary By Town'!$A15,'Raw Data from UFBs'!$E$3:$E$3000,'Summary By Town'!$G$2)</f>
        <v>1</v>
      </c>
      <c r="H15" s="5">
        <f>SUMIFS('Raw Data from UFBs'!F$3:F$3000,'Raw Data from UFBs'!$A$3:$A$3000,'Summary By Town'!$A15,'Raw Data from UFBs'!$E$3:$E$3000,'Summary By Town'!$G$2)</f>
        <v>39600</v>
      </c>
      <c r="I15" s="5">
        <f>SUMIFS('Raw Data from UFBs'!G$3:G$3000,'Raw Data from UFBs'!$A$3:$A$3000,'Summary By Town'!$A15,'Raw Data from UFBs'!$E$3:$E$3000,'Summary By Town'!$G$2)</f>
        <v>5993300</v>
      </c>
      <c r="J15" s="23">
        <f t="shared" si="1"/>
        <v>98830.60933534347</v>
      </c>
      <c r="K15" s="22">
        <f>COUNTIFS('Raw Data from UFBs'!$A$3:$A$3000,'Summary By Town'!$A15,'Raw Data from UFBs'!$E$3:$E$3000,'Summary By Town'!$K$2)</f>
        <v>0</v>
      </c>
      <c r="L15" s="5">
        <f>SUMIFS('Raw Data from UFBs'!F$3:F$3000,'Raw Data from UFBs'!$A$3:$A$3000,'Summary By Town'!$A15,'Raw Data from UFBs'!$E$3:$E$3000,'Summary By Town'!$K$2)</f>
        <v>0</v>
      </c>
      <c r="M15" s="5">
        <f>SUMIFS('Raw Data from UFBs'!G$3:G$3000,'Raw Data from UFBs'!$A$3:$A$3000,'Summary By Town'!$A15,'Raw Data from UFBs'!$E$3:$E$3000,'Summary By Town'!$K$2)</f>
        <v>0</v>
      </c>
      <c r="N15" s="23">
        <f t="shared" si="2"/>
        <v>0</v>
      </c>
      <c r="O15" s="22">
        <f>COUNTIFS('Raw Data from UFBs'!$A$3:$A$3000,'Summary By Town'!$A15,'Raw Data from UFBs'!$E$3:$E$3000,'Summary By Town'!$O$2)</f>
        <v>0</v>
      </c>
      <c r="P15" s="5">
        <f>SUMIFS('Raw Data from UFBs'!F$3:F$3000,'Raw Data from UFBs'!$A$3:$A$3000,'Summary By Town'!$A15,'Raw Data from UFBs'!$E$3:$E$3000,'Summary By Town'!$O$2)</f>
        <v>0</v>
      </c>
      <c r="Q15" s="5">
        <f>SUMIFS('Raw Data from UFBs'!G$3:G$3000,'Raw Data from UFBs'!$A$3:$A$3000,'Summary By Town'!$A15,'Raw Data from UFBs'!$E$3:$E$3000,'Summary By Town'!$O$2)</f>
        <v>0</v>
      </c>
      <c r="R15" s="23">
        <f t="shared" si="8"/>
        <v>0</v>
      </c>
      <c r="S15" s="22">
        <f t="shared" si="3"/>
        <v>1</v>
      </c>
      <c r="T15" s="5">
        <f t="shared" si="4"/>
        <v>39600</v>
      </c>
      <c r="U15" s="5">
        <f t="shared" si="5"/>
        <v>5993300</v>
      </c>
      <c r="V15" s="23">
        <f t="shared" si="6"/>
        <v>98830.60933534347</v>
      </c>
      <c r="W15" s="62">
        <v>4107199800</v>
      </c>
      <c r="X15" s="63">
        <v>1.6490182259413591</v>
      </c>
      <c r="Y15" s="64">
        <v>0.40313010561872731</v>
      </c>
      <c r="Z15" s="5">
        <f t="shared" si="9"/>
        <v>23877.641797218588</v>
      </c>
      <c r="AA15" s="9">
        <f t="shared" si="10"/>
        <v>1.4592180297632465E-3</v>
      </c>
      <c r="AB15" s="62">
        <v>34639624.789999999</v>
      </c>
      <c r="AC15" s="7">
        <f t="shared" si="7"/>
        <v>6.8931583243106453E-4</v>
      </c>
      <c r="AE15" s="6" t="s">
        <v>26</v>
      </c>
      <c r="AF15" s="6" t="s">
        <v>930</v>
      </c>
      <c r="AG15" s="6" t="s">
        <v>934</v>
      </c>
      <c r="AH15" s="6" t="s">
        <v>1857</v>
      </c>
      <c r="AI15" s="6" t="s">
        <v>1857</v>
      </c>
      <c r="AJ15" s="6" t="s">
        <v>1857</v>
      </c>
      <c r="AK15" s="6" t="s">
        <v>1857</v>
      </c>
      <c r="AL15" s="6" t="s">
        <v>1857</v>
      </c>
      <c r="AM15" s="6" t="s">
        <v>1857</v>
      </c>
      <c r="AN15" s="6" t="s">
        <v>1857</v>
      </c>
      <c r="AO15" s="6" t="s">
        <v>1857</v>
      </c>
      <c r="AP15" s="6" t="s">
        <v>1857</v>
      </c>
      <c r="AQ15" s="6" t="s">
        <v>1857</v>
      </c>
      <c r="AR15" s="6" t="s">
        <v>1857</v>
      </c>
      <c r="AS15" s="6" t="s">
        <v>1857</v>
      </c>
      <c r="AT15" s="6" t="s">
        <v>1857</v>
      </c>
    </row>
    <row r="16" spans="1:55" ht="17.25" customHeight="1" x14ac:dyDescent="0.3">
      <c r="A16" t="s">
        <v>932</v>
      </c>
      <c r="B16" t="s">
        <v>1282</v>
      </c>
      <c r="C16" t="s">
        <v>921</v>
      </c>
      <c r="D16" t="str">
        <f t="shared" si="0"/>
        <v>Northfield city, Atlantic County</v>
      </c>
      <c r="E16" t="s">
        <v>1830</v>
      </c>
      <c r="F16" t="s">
        <v>1815</v>
      </c>
      <c r="G16" s="22">
        <f>COUNTIFS('Raw Data from UFBs'!$A$3:$A$3000,'Summary By Town'!$A16,'Raw Data from UFBs'!$E$3:$E$3000,'Summary By Town'!$G$2)</f>
        <v>0</v>
      </c>
      <c r="H16" s="5">
        <f>SUMIFS('Raw Data from UFBs'!F$3:F$3000,'Raw Data from UFBs'!$A$3:$A$3000,'Summary By Town'!$A16,'Raw Data from UFBs'!$E$3:$E$3000,'Summary By Town'!$G$2)</f>
        <v>0</v>
      </c>
      <c r="I16" s="5">
        <f>SUMIFS('Raw Data from UFBs'!G$3:G$3000,'Raw Data from UFBs'!$A$3:$A$3000,'Summary By Town'!$A16,'Raw Data from UFBs'!$E$3:$E$3000,'Summary By Town'!$G$2)</f>
        <v>0</v>
      </c>
      <c r="J16" s="23">
        <f t="shared" si="1"/>
        <v>0</v>
      </c>
      <c r="K16" s="22">
        <f>COUNTIFS('Raw Data from UFBs'!$A$3:$A$3000,'Summary By Town'!$A16,'Raw Data from UFBs'!$E$3:$E$3000,'Summary By Town'!$K$2)</f>
        <v>0</v>
      </c>
      <c r="L16" s="5">
        <f>SUMIFS('Raw Data from UFBs'!F$3:F$3000,'Raw Data from UFBs'!$A$3:$A$3000,'Summary By Town'!$A16,'Raw Data from UFBs'!$E$3:$E$3000,'Summary By Town'!$K$2)</f>
        <v>0</v>
      </c>
      <c r="M16" s="5">
        <f>SUMIFS('Raw Data from UFBs'!G$3:G$3000,'Raw Data from UFBs'!$A$3:$A$3000,'Summary By Town'!$A16,'Raw Data from UFBs'!$E$3:$E$3000,'Summary By Town'!$K$2)</f>
        <v>0</v>
      </c>
      <c r="N16" s="23">
        <f t="shared" si="2"/>
        <v>0</v>
      </c>
      <c r="O16" s="22">
        <f>COUNTIFS('Raw Data from UFBs'!$A$3:$A$3000,'Summary By Town'!$A16,'Raw Data from UFBs'!$E$3:$E$3000,'Summary By Town'!$O$2)</f>
        <v>0</v>
      </c>
      <c r="P16" s="5">
        <f>SUMIFS('Raw Data from UFBs'!F$3:F$3000,'Raw Data from UFBs'!$A$3:$A$3000,'Summary By Town'!$A16,'Raw Data from UFBs'!$E$3:$E$3000,'Summary By Town'!$O$2)</f>
        <v>0</v>
      </c>
      <c r="Q16" s="5">
        <f>SUMIFS('Raw Data from UFBs'!G$3:G$3000,'Raw Data from UFBs'!$A$3:$A$3000,'Summary By Town'!$A16,'Raw Data from UFBs'!$E$3:$E$3000,'Summary By Town'!$O$2)</f>
        <v>0</v>
      </c>
      <c r="R16" s="23">
        <f t="shared" si="8"/>
        <v>0</v>
      </c>
      <c r="S16" s="22">
        <f t="shared" si="3"/>
        <v>0</v>
      </c>
      <c r="T16" s="5">
        <f t="shared" si="4"/>
        <v>0</v>
      </c>
      <c r="U16" s="5">
        <f t="shared" si="5"/>
        <v>0</v>
      </c>
      <c r="V16" s="23">
        <f t="shared" si="6"/>
        <v>0</v>
      </c>
      <c r="W16" s="62">
        <v>994971900</v>
      </c>
      <c r="X16" s="63">
        <v>3.5443853216498686</v>
      </c>
      <c r="Y16" s="64">
        <v>0.28810459312314873</v>
      </c>
      <c r="Z16" s="5">
        <f t="shared" si="9"/>
        <v>0</v>
      </c>
      <c r="AA16" s="9">
        <f t="shared" si="10"/>
        <v>0</v>
      </c>
      <c r="AB16" s="62">
        <v>13889270.529999999</v>
      </c>
      <c r="AC16" s="7">
        <f t="shared" si="7"/>
        <v>0</v>
      </c>
      <c r="AE16" s="6" t="s">
        <v>32</v>
      </c>
      <c r="AF16" s="6" t="s">
        <v>26</v>
      </c>
      <c r="AG16" s="6" t="s">
        <v>929</v>
      </c>
      <c r="AH16" s="6" t="s">
        <v>1857</v>
      </c>
      <c r="AI16" s="6" t="s">
        <v>1857</v>
      </c>
      <c r="AJ16" s="6" t="s">
        <v>1857</v>
      </c>
      <c r="AK16" s="6" t="s">
        <v>1857</v>
      </c>
      <c r="AL16" s="6" t="s">
        <v>1857</v>
      </c>
      <c r="AM16" s="6" t="s">
        <v>1857</v>
      </c>
      <c r="AN16" s="6" t="s">
        <v>1857</v>
      </c>
      <c r="AO16" s="6" t="s">
        <v>1857</v>
      </c>
      <c r="AP16" s="6" t="s">
        <v>1857</v>
      </c>
      <c r="AQ16" s="6" t="s">
        <v>1857</v>
      </c>
      <c r="AR16" s="6" t="s">
        <v>1857</v>
      </c>
      <c r="AS16" s="6" t="s">
        <v>1857</v>
      </c>
      <c r="AT16" s="6" t="s">
        <v>1857</v>
      </c>
    </row>
    <row r="17" spans="1:46" ht="17.25" customHeight="1" x14ac:dyDescent="0.3">
      <c r="A17" t="s">
        <v>32</v>
      </c>
      <c r="B17" t="s">
        <v>1283</v>
      </c>
      <c r="C17" t="s">
        <v>921</v>
      </c>
      <c r="D17" t="str">
        <f t="shared" si="0"/>
        <v>Pleasantville city, Atlantic County</v>
      </c>
      <c r="E17" t="s">
        <v>1830</v>
      </c>
      <c r="F17" t="s">
        <v>1815</v>
      </c>
      <c r="G17" s="22">
        <f>COUNTIFS('Raw Data from UFBs'!$A$3:$A$3000,'Summary By Town'!$A17,'Raw Data from UFBs'!$E$3:$E$3000,'Summary By Town'!$G$2)</f>
        <v>8</v>
      </c>
      <c r="H17" s="5">
        <f>SUMIFS('Raw Data from UFBs'!F$3:F$3000,'Raw Data from UFBs'!$A$3:$A$3000,'Summary By Town'!$A17,'Raw Data from UFBs'!$E$3:$E$3000,'Summary By Town'!$G$2)</f>
        <v>303215.65000000002</v>
      </c>
      <c r="I17" s="5">
        <f>SUMIFS('Raw Data from UFBs'!G$3:G$3000,'Raw Data from UFBs'!$A$3:$A$3000,'Summary By Town'!$A17,'Raw Data from UFBs'!$E$3:$E$3000,'Summary By Town'!$G$2)</f>
        <v>37435100</v>
      </c>
      <c r="J17" s="23">
        <f t="shared" si="1"/>
        <v>1915062.8059633181</v>
      </c>
      <c r="K17" s="22">
        <f>COUNTIFS('Raw Data from UFBs'!$A$3:$A$3000,'Summary By Town'!$A17,'Raw Data from UFBs'!$E$3:$E$3000,'Summary By Town'!$K$2)</f>
        <v>0</v>
      </c>
      <c r="L17" s="5">
        <f>SUMIFS('Raw Data from UFBs'!F$3:F$3000,'Raw Data from UFBs'!$A$3:$A$3000,'Summary By Town'!$A17,'Raw Data from UFBs'!$E$3:$E$3000,'Summary By Town'!$K$2)</f>
        <v>0</v>
      </c>
      <c r="M17" s="5">
        <f>SUMIFS('Raw Data from UFBs'!G$3:G$3000,'Raw Data from UFBs'!$A$3:$A$3000,'Summary By Town'!$A17,'Raw Data from UFBs'!$E$3:$E$3000,'Summary By Town'!$K$2)</f>
        <v>0</v>
      </c>
      <c r="N17" s="23">
        <f t="shared" si="2"/>
        <v>0</v>
      </c>
      <c r="O17" s="22">
        <f>COUNTIFS('Raw Data from UFBs'!$A$3:$A$3000,'Summary By Town'!$A17,'Raw Data from UFBs'!$E$3:$E$3000,'Summary By Town'!$O$2)</f>
        <v>0</v>
      </c>
      <c r="P17" s="5">
        <f>SUMIFS('Raw Data from UFBs'!F$3:F$3000,'Raw Data from UFBs'!$A$3:$A$3000,'Summary By Town'!$A17,'Raw Data from UFBs'!$E$3:$E$3000,'Summary By Town'!$O$2)</f>
        <v>0</v>
      </c>
      <c r="Q17" s="5">
        <f>SUMIFS('Raw Data from UFBs'!G$3:G$3000,'Raw Data from UFBs'!$A$3:$A$3000,'Summary By Town'!$A17,'Raw Data from UFBs'!$E$3:$E$3000,'Summary By Town'!$O$2)</f>
        <v>0</v>
      </c>
      <c r="R17" s="23">
        <f t="shared" si="8"/>
        <v>0</v>
      </c>
      <c r="S17" s="22">
        <f t="shared" si="3"/>
        <v>8</v>
      </c>
      <c r="T17" s="5">
        <f t="shared" si="4"/>
        <v>303215.65000000002</v>
      </c>
      <c r="U17" s="5">
        <f t="shared" si="5"/>
        <v>37435100</v>
      </c>
      <c r="V17" s="23">
        <f t="shared" si="6"/>
        <v>1915062.8059633181</v>
      </c>
      <c r="W17" s="62">
        <v>1174651800</v>
      </c>
      <c r="X17" s="63">
        <v>5.1156876994139671</v>
      </c>
      <c r="Y17" s="64">
        <v>0.62808276928492379</v>
      </c>
      <c r="Z17" s="5">
        <f t="shared" si="9"/>
        <v>1012373.4253814692</v>
      </c>
      <c r="AA17" s="9">
        <f t="shared" si="10"/>
        <v>3.1869103678213405E-2</v>
      </c>
      <c r="AB17" s="62">
        <v>31971839.879999999</v>
      </c>
      <c r="AC17" s="7">
        <f t="shared" si="7"/>
        <v>3.1664534452230879E-2</v>
      </c>
      <c r="AE17" s="6" t="s">
        <v>920</v>
      </c>
      <c r="AF17" s="6" t="s">
        <v>26</v>
      </c>
      <c r="AG17" s="6" t="s">
        <v>934</v>
      </c>
      <c r="AH17" s="6" t="s">
        <v>932</v>
      </c>
      <c r="AI17" s="6" t="s">
        <v>5</v>
      </c>
      <c r="AJ17" s="6" t="s">
        <v>1857</v>
      </c>
      <c r="AK17" s="6" t="s">
        <v>1857</v>
      </c>
      <c r="AL17" s="6" t="s">
        <v>1857</v>
      </c>
      <c r="AM17" s="6" t="s">
        <v>1857</v>
      </c>
      <c r="AN17" s="6" t="s">
        <v>1857</v>
      </c>
      <c r="AO17" s="6" t="s">
        <v>1857</v>
      </c>
      <c r="AP17" s="6" t="s">
        <v>1857</v>
      </c>
      <c r="AQ17" s="6" t="s">
        <v>1857</v>
      </c>
      <c r="AR17" s="6" t="s">
        <v>1857</v>
      </c>
      <c r="AS17" s="6" t="s">
        <v>1857</v>
      </c>
      <c r="AT17" s="6" t="s">
        <v>1857</v>
      </c>
    </row>
    <row r="18" spans="1:46" ht="17.25" customHeight="1" x14ac:dyDescent="0.3">
      <c r="A18" t="s">
        <v>933</v>
      </c>
      <c r="B18" t="s">
        <v>1284</v>
      </c>
      <c r="C18" t="s">
        <v>921</v>
      </c>
      <c r="D18" t="str">
        <f t="shared" si="0"/>
        <v>Port Republic city, Atlantic County</v>
      </c>
      <c r="E18" t="s">
        <v>1830</v>
      </c>
      <c r="F18" t="s">
        <v>1818</v>
      </c>
      <c r="G18" s="22">
        <f>COUNTIFS('Raw Data from UFBs'!$A$3:$A$3000,'Summary By Town'!$A18,'Raw Data from UFBs'!$E$3:$E$3000,'Summary By Town'!$G$2)</f>
        <v>0</v>
      </c>
      <c r="H18" s="5">
        <f>SUMIFS('Raw Data from UFBs'!F$3:F$3000,'Raw Data from UFBs'!$A$3:$A$3000,'Summary By Town'!$A18,'Raw Data from UFBs'!$E$3:$E$3000,'Summary By Town'!$G$2)</f>
        <v>0</v>
      </c>
      <c r="I18" s="5">
        <f>SUMIFS('Raw Data from UFBs'!G$3:G$3000,'Raw Data from UFBs'!$A$3:$A$3000,'Summary By Town'!$A18,'Raw Data from UFBs'!$E$3:$E$3000,'Summary By Town'!$G$2)</f>
        <v>0</v>
      </c>
      <c r="J18" s="23">
        <f t="shared" si="1"/>
        <v>0</v>
      </c>
      <c r="K18" s="22">
        <f>COUNTIFS('Raw Data from UFBs'!$A$3:$A$3000,'Summary By Town'!$A18,'Raw Data from UFBs'!$E$3:$E$3000,'Summary By Town'!$K$2)</f>
        <v>0</v>
      </c>
      <c r="L18" s="5">
        <f>SUMIFS('Raw Data from UFBs'!F$3:F$3000,'Raw Data from UFBs'!$A$3:$A$3000,'Summary By Town'!$A18,'Raw Data from UFBs'!$E$3:$E$3000,'Summary By Town'!$K$2)</f>
        <v>0</v>
      </c>
      <c r="M18" s="5">
        <f>SUMIFS('Raw Data from UFBs'!G$3:G$3000,'Raw Data from UFBs'!$A$3:$A$3000,'Summary By Town'!$A18,'Raw Data from UFBs'!$E$3:$E$3000,'Summary By Town'!$K$2)</f>
        <v>0</v>
      </c>
      <c r="N18" s="23">
        <f t="shared" si="2"/>
        <v>0</v>
      </c>
      <c r="O18" s="22">
        <f>COUNTIFS('Raw Data from UFBs'!$A$3:$A$3000,'Summary By Town'!$A18,'Raw Data from UFBs'!$E$3:$E$3000,'Summary By Town'!$O$2)</f>
        <v>0</v>
      </c>
      <c r="P18" s="5">
        <f>SUMIFS('Raw Data from UFBs'!F$3:F$3000,'Raw Data from UFBs'!$A$3:$A$3000,'Summary By Town'!$A18,'Raw Data from UFBs'!$E$3:$E$3000,'Summary By Town'!$O$2)</f>
        <v>0</v>
      </c>
      <c r="Q18" s="5">
        <f>SUMIFS('Raw Data from UFBs'!G$3:G$3000,'Raw Data from UFBs'!$A$3:$A$3000,'Summary By Town'!$A18,'Raw Data from UFBs'!$E$3:$E$3000,'Summary By Town'!$O$2)</f>
        <v>0</v>
      </c>
      <c r="R18" s="23">
        <f t="shared" si="8"/>
        <v>0</v>
      </c>
      <c r="S18" s="22">
        <f t="shared" si="3"/>
        <v>0</v>
      </c>
      <c r="T18" s="5">
        <f t="shared" si="4"/>
        <v>0</v>
      </c>
      <c r="U18" s="5">
        <f t="shared" si="5"/>
        <v>0</v>
      </c>
      <c r="V18" s="23">
        <f t="shared" si="6"/>
        <v>0</v>
      </c>
      <c r="W18" s="62">
        <v>128266300</v>
      </c>
      <c r="X18" s="63">
        <v>3.0786327617219063</v>
      </c>
      <c r="Y18" s="64">
        <v>0.17441095852681315</v>
      </c>
      <c r="Z18" s="5">
        <f t="shared" si="9"/>
        <v>0</v>
      </c>
      <c r="AA18" s="9">
        <f t="shared" si="10"/>
        <v>0</v>
      </c>
      <c r="AB18" s="62">
        <v>1221163</v>
      </c>
      <c r="AC18" s="7">
        <f t="shared" si="7"/>
        <v>0</v>
      </c>
      <c r="AE18" s="6" t="s">
        <v>28</v>
      </c>
      <c r="AF18" s="6" t="s">
        <v>976</v>
      </c>
      <c r="AG18" s="6" t="s">
        <v>994</v>
      </c>
      <c r="AH18" s="6" t="s">
        <v>1857</v>
      </c>
      <c r="AI18" s="6" t="s">
        <v>1857</v>
      </c>
      <c r="AJ18" s="6" t="s">
        <v>1857</v>
      </c>
      <c r="AK18" s="6" t="s">
        <v>1857</v>
      </c>
      <c r="AL18" s="6" t="s">
        <v>1857</v>
      </c>
      <c r="AM18" s="6" t="s">
        <v>1857</v>
      </c>
      <c r="AN18" s="6" t="s">
        <v>1857</v>
      </c>
      <c r="AO18" s="6" t="s">
        <v>1857</v>
      </c>
      <c r="AP18" s="6" t="s">
        <v>1857</v>
      </c>
      <c r="AQ18" s="6" t="s">
        <v>1857</v>
      </c>
      <c r="AR18" s="6" t="s">
        <v>1857</v>
      </c>
      <c r="AS18" s="6" t="s">
        <v>1857</v>
      </c>
      <c r="AT18" s="6" t="s">
        <v>1857</v>
      </c>
    </row>
    <row r="19" spans="1:46" ht="17.25" customHeight="1" x14ac:dyDescent="0.3">
      <c r="A19" t="s">
        <v>40</v>
      </c>
      <c r="B19" t="s">
        <v>1285</v>
      </c>
      <c r="C19" t="s">
        <v>921</v>
      </c>
      <c r="D19" t="str">
        <f t="shared" si="0"/>
        <v>Somers Point city, Atlantic County</v>
      </c>
      <c r="E19" t="s">
        <v>1830</v>
      </c>
      <c r="F19" t="s">
        <v>1815</v>
      </c>
      <c r="G19" s="22">
        <f>COUNTIFS('Raw Data from UFBs'!$A$3:$A$3000,'Summary By Town'!$A19,'Raw Data from UFBs'!$E$3:$E$3000,'Summary By Town'!$G$2)</f>
        <v>0</v>
      </c>
      <c r="H19" s="5">
        <f>SUMIFS('Raw Data from UFBs'!F$3:F$3000,'Raw Data from UFBs'!$A$3:$A$3000,'Summary By Town'!$A19,'Raw Data from UFBs'!$E$3:$E$3000,'Summary By Town'!$G$2)</f>
        <v>0</v>
      </c>
      <c r="I19" s="5">
        <f>SUMIFS('Raw Data from UFBs'!G$3:G$3000,'Raw Data from UFBs'!$A$3:$A$3000,'Summary By Town'!$A19,'Raw Data from UFBs'!$E$3:$E$3000,'Summary By Town'!$G$2)</f>
        <v>0</v>
      </c>
      <c r="J19" s="23">
        <f t="shared" si="1"/>
        <v>0</v>
      </c>
      <c r="K19" s="22">
        <f>COUNTIFS('Raw Data from UFBs'!$A$3:$A$3000,'Summary By Town'!$A19,'Raw Data from UFBs'!$E$3:$E$3000,'Summary By Town'!$K$2)</f>
        <v>0</v>
      </c>
      <c r="L19" s="5">
        <f>SUMIFS('Raw Data from UFBs'!F$3:F$3000,'Raw Data from UFBs'!$A$3:$A$3000,'Summary By Town'!$A19,'Raw Data from UFBs'!$E$3:$E$3000,'Summary By Town'!$K$2)</f>
        <v>0</v>
      </c>
      <c r="M19" s="5">
        <f>SUMIFS('Raw Data from UFBs'!G$3:G$3000,'Raw Data from UFBs'!$A$3:$A$3000,'Summary By Town'!$A19,'Raw Data from UFBs'!$E$3:$E$3000,'Summary By Town'!$K$2)</f>
        <v>0</v>
      </c>
      <c r="N19" s="23">
        <f t="shared" si="2"/>
        <v>0</v>
      </c>
      <c r="O19" s="22">
        <f>COUNTIFS('Raw Data from UFBs'!$A$3:$A$3000,'Summary By Town'!$A19,'Raw Data from UFBs'!$E$3:$E$3000,'Summary By Town'!$O$2)</f>
        <v>1</v>
      </c>
      <c r="P19" s="5">
        <f>SUMIFS('Raw Data from UFBs'!F$3:F$3000,'Raw Data from UFBs'!$A$3:$A$3000,'Summary By Town'!$A19,'Raw Data from UFBs'!$E$3:$E$3000,'Summary By Town'!$O$2)</f>
        <v>144078.64000000001</v>
      </c>
      <c r="Q19" s="5">
        <f>SUMIFS('Raw Data from UFBs'!G$3:G$3000,'Raw Data from UFBs'!$A$3:$A$3000,'Summary By Town'!$A19,'Raw Data from UFBs'!$E$3:$E$3000,'Summary By Town'!$O$2)</f>
        <v>8835000</v>
      </c>
      <c r="R19" s="23">
        <f t="shared" si="8"/>
        <v>306568.84812472056</v>
      </c>
      <c r="S19" s="22">
        <f t="shared" si="3"/>
        <v>1</v>
      </c>
      <c r="T19" s="5">
        <f t="shared" si="4"/>
        <v>144078.64000000001</v>
      </c>
      <c r="U19" s="5">
        <f t="shared" si="5"/>
        <v>8835000</v>
      </c>
      <c r="V19" s="23">
        <f t="shared" si="6"/>
        <v>306568.84812472056</v>
      </c>
      <c r="W19" s="62">
        <v>1403268600</v>
      </c>
      <c r="X19" s="63">
        <v>3.4699360285763503</v>
      </c>
      <c r="Y19" s="64">
        <v>0.31949305307073234</v>
      </c>
      <c r="Z19" s="5">
        <f t="shared" si="9"/>
        <v>51914.492687865684</v>
      </c>
      <c r="AA19" s="9">
        <f t="shared" si="10"/>
        <v>6.2960148898079816E-3</v>
      </c>
      <c r="AB19" s="62">
        <v>19532651.649999999</v>
      </c>
      <c r="AC19" s="7">
        <f t="shared" si="7"/>
        <v>2.657831287738431E-3</v>
      </c>
      <c r="AE19" s="6" t="s">
        <v>26</v>
      </c>
      <c r="AF19" s="6" t="s">
        <v>1018</v>
      </c>
      <c r="AG19" s="6" t="s">
        <v>1021</v>
      </c>
      <c r="AH19" s="6" t="s">
        <v>929</v>
      </c>
      <c r="AI19" s="6" t="s">
        <v>1857</v>
      </c>
      <c r="AJ19" s="6" t="s">
        <v>1857</v>
      </c>
      <c r="AK19" s="6" t="s">
        <v>1857</v>
      </c>
      <c r="AL19" s="6" t="s">
        <v>1857</v>
      </c>
      <c r="AM19" s="6" t="s">
        <v>1857</v>
      </c>
      <c r="AN19" s="6" t="s">
        <v>1857</v>
      </c>
      <c r="AO19" s="6" t="s">
        <v>1857</v>
      </c>
      <c r="AP19" s="6" t="s">
        <v>1857</v>
      </c>
      <c r="AQ19" s="6" t="s">
        <v>1857</v>
      </c>
      <c r="AR19" s="6" t="s">
        <v>1857</v>
      </c>
      <c r="AS19" s="6" t="s">
        <v>1857</v>
      </c>
      <c r="AT19" s="6" t="s">
        <v>1857</v>
      </c>
    </row>
    <row r="20" spans="1:46" ht="17.25" customHeight="1" x14ac:dyDescent="0.3">
      <c r="A20" t="s">
        <v>934</v>
      </c>
      <c r="B20" t="s">
        <v>1286</v>
      </c>
      <c r="C20" t="s">
        <v>921</v>
      </c>
      <c r="D20" t="str">
        <f t="shared" si="0"/>
        <v>Ventnor City city, Atlantic County</v>
      </c>
      <c r="E20" t="s">
        <v>1830</v>
      </c>
      <c r="F20" t="s">
        <v>1819</v>
      </c>
      <c r="G20" s="22">
        <f>COUNTIFS('Raw Data from UFBs'!$A$3:$A$3000,'Summary By Town'!$A20,'Raw Data from UFBs'!$E$3:$E$3000,'Summary By Town'!$G$2)</f>
        <v>0</v>
      </c>
      <c r="H20" s="5">
        <f>SUMIFS('Raw Data from UFBs'!F$3:F$3000,'Raw Data from UFBs'!$A$3:$A$3000,'Summary By Town'!$A20,'Raw Data from UFBs'!$E$3:$E$3000,'Summary By Town'!$G$2)</f>
        <v>0</v>
      </c>
      <c r="I20" s="5">
        <f>SUMIFS('Raw Data from UFBs'!G$3:G$3000,'Raw Data from UFBs'!$A$3:$A$3000,'Summary By Town'!$A20,'Raw Data from UFBs'!$E$3:$E$3000,'Summary By Town'!$G$2)</f>
        <v>0</v>
      </c>
      <c r="J20" s="23">
        <f t="shared" si="1"/>
        <v>0</v>
      </c>
      <c r="K20" s="22">
        <f>COUNTIFS('Raw Data from UFBs'!$A$3:$A$3000,'Summary By Town'!$A20,'Raw Data from UFBs'!$E$3:$E$3000,'Summary By Town'!$K$2)</f>
        <v>0</v>
      </c>
      <c r="L20" s="5">
        <f>SUMIFS('Raw Data from UFBs'!F$3:F$3000,'Raw Data from UFBs'!$A$3:$A$3000,'Summary By Town'!$A20,'Raw Data from UFBs'!$E$3:$E$3000,'Summary By Town'!$K$2)</f>
        <v>0</v>
      </c>
      <c r="M20" s="5">
        <f>SUMIFS('Raw Data from UFBs'!G$3:G$3000,'Raw Data from UFBs'!$A$3:$A$3000,'Summary By Town'!$A20,'Raw Data from UFBs'!$E$3:$E$3000,'Summary By Town'!$K$2)</f>
        <v>0</v>
      </c>
      <c r="N20" s="23">
        <f t="shared" si="2"/>
        <v>0</v>
      </c>
      <c r="O20" s="22">
        <f>COUNTIFS('Raw Data from UFBs'!$A$3:$A$3000,'Summary By Town'!$A20,'Raw Data from UFBs'!$E$3:$E$3000,'Summary By Town'!$O$2)</f>
        <v>0</v>
      </c>
      <c r="P20" s="5">
        <f>SUMIFS('Raw Data from UFBs'!F$3:F$3000,'Raw Data from UFBs'!$A$3:$A$3000,'Summary By Town'!$A20,'Raw Data from UFBs'!$E$3:$E$3000,'Summary By Town'!$O$2)</f>
        <v>0</v>
      </c>
      <c r="Q20" s="5">
        <f>SUMIFS('Raw Data from UFBs'!G$3:G$3000,'Raw Data from UFBs'!$A$3:$A$3000,'Summary By Town'!$A20,'Raw Data from UFBs'!$E$3:$E$3000,'Summary By Town'!$O$2)</f>
        <v>0</v>
      </c>
      <c r="R20" s="23">
        <f t="shared" si="8"/>
        <v>0</v>
      </c>
      <c r="S20" s="22">
        <f t="shared" si="3"/>
        <v>0</v>
      </c>
      <c r="T20" s="5">
        <f t="shared" si="4"/>
        <v>0</v>
      </c>
      <c r="U20" s="5">
        <f t="shared" si="5"/>
        <v>0</v>
      </c>
      <c r="V20" s="23">
        <f t="shared" si="6"/>
        <v>0</v>
      </c>
      <c r="W20" s="62">
        <v>2240727000</v>
      </c>
      <c r="X20" s="63">
        <v>2.6602542003887817</v>
      </c>
      <c r="Y20" s="64">
        <v>0.45969897687974198</v>
      </c>
      <c r="Z20" s="5">
        <f t="shared" si="9"/>
        <v>0</v>
      </c>
      <c r="AA20" s="9">
        <f t="shared" si="10"/>
        <v>0</v>
      </c>
      <c r="AB20" s="62">
        <v>34625884.399999999</v>
      </c>
      <c r="AC20" s="7">
        <f t="shared" si="7"/>
        <v>0</v>
      </c>
      <c r="AE20" s="6" t="s">
        <v>32</v>
      </c>
      <c r="AF20" s="6" t="s">
        <v>26</v>
      </c>
      <c r="AG20" s="6" t="s">
        <v>30</v>
      </c>
      <c r="AH20" s="6" t="s">
        <v>5</v>
      </c>
      <c r="AI20" s="6" t="s">
        <v>1857</v>
      </c>
      <c r="AJ20" s="6" t="s">
        <v>1857</v>
      </c>
      <c r="AK20" s="6" t="s">
        <v>1857</v>
      </c>
      <c r="AL20" s="6" t="s">
        <v>1857</v>
      </c>
      <c r="AM20" s="6" t="s">
        <v>1857</v>
      </c>
      <c r="AN20" s="6" t="s">
        <v>1857</v>
      </c>
      <c r="AO20" s="6" t="s">
        <v>1857</v>
      </c>
      <c r="AP20" s="6" t="s">
        <v>1857</v>
      </c>
      <c r="AQ20" s="6" t="s">
        <v>1857</v>
      </c>
      <c r="AR20" s="6" t="s">
        <v>1857</v>
      </c>
      <c r="AS20" s="6" t="s">
        <v>1857</v>
      </c>
      <c r="AT20" s="6" t="s">
        <v>1857</v>
      </c>
    </row>
    <row r="21" spans="1:46" ht="17.25" customHeight="1" x14ac:dyDescent="0.3">
      <c r="A21" t="s">
        <v>924</v>
      </c>
      <c r="B21" t="s">
        <v>1287</v>
      </c>
      <c r="C21" t="s">
        <v>921</v>
      </c>
      <c r="D21" t="str">
        <f t="shared" si="0"/>
        <v>Buena Vista township, Atlantic County</v>
      </c>
      <c r="E21" t="s">
        <v>1830</v>
      </c>
      <c r="F21" t="s">
        <v>1818</v>
      </c>
      <c r="G21" s="22">
        <f>COUNTIFS('Raw Data from UFBs'!$A$3:$A$3000,'Summary By Town'!$A21,'Raw Data from UFBs'!$E$3:$E$3000,'Summary By Town'!$G$2)</f>
        <v>0</v>
      </c>
      <c r="H21" s="5">
        <f>SUMIFS('Raw Data from UFBs'!F$3:F$3000,'Raw Data from UFBs'!$A$3:$A$3000,'Summary By Town'!$A21,'Raw Data from UFBs'!$E$3:$E$3000,'Summary By Town'!$G$2)</f>
        <v>0</v>
      </c>
      <c r="I21" s="5">
        <f>SUMIFS('Raw Data from UFBs'!G$3:G$3000,'Raw Data from UFBs'!$A$3:$A$3000,'Summary By Town'!$A21,'Raw Data from UFBs'!$E$3:$E$3000,'Summary By Town'!$G$2)</f>
        <v>0</v>
      </c>
      <c r="J21" s="23">
        <f t="shared" si="1"/>
        <v>0</v>
      </c>
      <c r="K21" s="22">
        <f>COUNTIFS('Raw Data from UFBs'!$A$3:$A$3000,'Summary By Town'!$A21,'Raw Data from UFBs'!$E$3:$E$3000,'Summary By Town'!$K$2)</f>
        <v>0</v>
      </c>
      <c r="L21" s="5">
        <f>SUMIFS('Raw Data from UFBs'!F$3:F$3000,'Raw Data from UFBs'!$A$3:$A$3000,'Summary By Town'!$A21,'Raw Data from UFBs'!$E$3:$E$3000,'Summary By Town'!$K$2)</f>
        <v>0</v>
      </c>
      <c r="M21" s="5">
        <f>SUMIFS('Raw Data from UFBs'!G$3:G$3000,'Raw Data from UFBs'!$A$3:$A$3000,'Summary By Town'!$A21,'Raw Data from UFBs'!$E$3:$E$3000,'Summary By Town'!$K$2)</f>
        <v>0</v>
      </c>
      <c r="N21" s="23">
        <f t="shared" si="2"/>
        <v>0</v>
      </c>
      <c r="O21" s="22">
        <f>COUNTIFS('Raw Data from UFBs'!$A$3:$A$3000,'Summary By Town'!$A21,'Raw Data from UFBs'!$E$3:$E$3000,'Summary By Town'!$O$2)</f>
        <v>0</v>
      </c>
      <c r="P21" s="5">
        <f>SUMIFS('Raw Data from UFBs'!F$3:F$3000,'Raw Data from UFBs'!$A$3:$A$3000,'Summary By Town'!$A21,'Raw Data from UFBs'!$E$3:$E$3000,'Summary By Town'!$O$2)</f>
        <v>0</v>
      </c>
      <c r="Q21" s="5">
        <f>SUMIFS('Raw Data from UFBs'!G$3:G$3000,'Raw Data from UFBs'!$A$3:$A$3000,'Summary By Town'!$A21,'Raw Data from UFBs'!$E$3:$E$3000,'Summary By Town'!$O$2)</f>
        <v>0</v>
      </c>
      <c r="R21" s="23">
        <f t="shared" si="8"/>
        <v>0</v>
      </c>
      <c r="S21" s="22">
        <f t="shared" si="3"/>
        <v>0</v>
      </c>
      <c r="T21" s="5">
        <f t="shared" si="4"/>
        <v>0</v>
      </c>
      <c r="U21" s="5">
        <f t="shared" si="5"/>
        <v>0</v>
      </c>
      <c r="V21" s="23">
        <f t="shared" si="6"/>
        <v>0</v>
      </c>
      <c r="W21" s="62">
        <v>728971750</v>
      </c>
      <c r="X21" s="63">
        <v>2.8220656399822461</v>
      </c>
      <c r="Y21" s="64">
        <v>0.19835745519566855</v>
      </c>
      <c r="Z21" s="5">
        <f t="shared" si="9"/>
        <v>0</v>
      </c>
      <c r="AA21" s="9">
        <f t="shared" si="10"/>
        <v>0</v>
      </c>
      <c r="AB21" s="62">
        <v>6342422.9399999995</v>
      </c>
      <c r="AC21" s="7">
        <f t="shared" si="7"/>
        <v>0</v>
      </c>
      <c r="AE21" s="6" t="s">
        <v>1033</v>
      </c>
      <c r="AF21" s="6" t="s">
        <v>935</v>
      </c>
      <c r="AG21" s="6" t="s">
        <v>923</v>
      </c>
      <c r="AH21" s="6" t="s">
        <v>219</v>
      </c>
      <c r="AI21" s="6" t="s">
        <v>928</v>
      </c>
      <c r="AJ21" s="6" t="s">
        <v>927</v>
      </c>
      <c r="AK21" s="6" t="s">
        <v>1053</v>
      </c>
      <c r="AL21" s="6" t="s">
        <v>276</v>
      </c>
      <c r="AM21" s="6" t="s">
        <v>1857</v>
      </c>
      <c r="AN21" s="6" t="s">
        <v>1857</v>
      </c>
      <c r="AO21" s="6" t="s">
        <v>1857</v>
      </c>
      <c r="AP21" s="6" t="s">
        <v>1857</v>
      </c>
      <c r="AQ21" s="6" t="s">
        <v>1857</v>
      </c>
      <c r="AR21" s="6" t="s">
        <v>1857</v>
      </c>
      <c r="AS21" s="6" t="s">
        <v>1857</v>
      </c>
      <c r="AT21" s="6" t="s">
        <v>1857</v>
      </c>
    </row>
    <row r="22" spans="1:46" ht="17.25" customHeight="1" x14ac:dyDescent="0.3">
      <c r="A22" t="s">
        <v>26</v>
      </c>
      <c r="B22" t="s">
        <v>1288</v>
      </c>
      <c r="C22" t="s">
        <v>921</v>
      </c>
      <c r="D22" t="str">
        <f t="shared" si="0"/>
        <v>Egg Harbor township, Atlantic County</v>
      </c>
      <c r="E22" t="s">
        <v>1830</v>
      </c>
      <c r="F22" t="s">
        <v>1817</v>
      </c>
      <c r="G22" s="22">
        <f>COUNTIFS('Raw Data from UFBs'!$A$3:$A$3000,'Summary By Town'!$A22,'Raw Data from UFBs'!$E$3:$E$3000,'Summary By Town'!$G$2)</f>
        <v>0</v>
      </c>
      <c r="H22" s="5">
        <f>SUMIFS('Raw Data from UFBs'!F$3:F$3000,'Raw Data from UFBs'!$A$3:$A$3000,'Summary By Town'!$A22,'Raw Data from UFBs'!$E$3:$E$3000,'Summary By Town'!$G$2)</f>
        <v>0</v>
      </c>
      <c r="I22" s="5">
        <f>SUMIFS('Raw Data from UFBs'!G$3:G$3000,'Raw Data from UFBs'!$A$3:$A$3000,'Summary By Town'!$A22,'Raw Data from UFBs'!$E$3:$E$3000,'Summary By Town'!$G$2)</f>
        <v>0</v>
      </c>
      <c r="J22" s="23">
        <f t="shared" si="1"/>
        <v>0</v>
      </c>
      <c r="K22" s="22">
        <f>COUNTIFS('Raw Data from UFBs'!$A$3:$A$3000,'Summary By Town'!$A22,'Raw Data from UFBs'!$E$3:$E$3000,'Summary By Town'!$K$2)</f>
        <v>12</v>
      </c>
      <c r="L22" s="5">
        <f>SUMIFS('Raw Data from UFBs'!F$3:F$3000,'Raw Data from UFBs'!$A$3:$A$3000,'Summary By Town'!$A22,'Raw Data from UFBs'!$E$3:$E$3000,'Summary By Town'!$K$2)</f>
        <v>808339.31</v>
      </c>
      <c r="M22" s="5">
        <f>SUMIFS('Raw Data from UFBs'!G$3:G$3000,'Raw Data from UFBs'!$A$3:$A$3000,'Summary By Town'!$A22,'Raw Data from UFBs'!$E$3:$E$3000,'Summary By Town'!$K$2)</f>
        <v>49439200</v>
      </c>
      <c r="N22" s="23">
        <f t="shared" si="2"/>
        <v>1654987.4538055162</v>
      </c>
      <c r="O22" s="22">
        <f>COUNTIFS('Raw Data from UFBs'!$A$3:$A$3000,'Summary By Town'!$A22,'Raw Data from UFBs'!$E$3:$E$3000,'Summary By Town'!$O$2)</f>
        <v>0</v>
      </c>
      <c r="P22" s="5">
        <f>SUMIFS('Raw Data from UFBs'!F$3:F$3000,'Raw Data from UFBs'!$A$3:$A$3000,'Summary By Town'!$A22,'Raw Data from UFBs'!$E$3:$E$3000,'Summary By Town'!$O$2)</f>
        <v>0</v>
      </c>
      <c r="Q22" s="5">
        <f>SUMIFS('Raw Data from UFBs'!G$3:G$3000,'Raw Data from UFBs'!$A$3:$A$3000,'Summary By Town'!$A22,'Raw Data from UFBs'!$E$3:$E$3000,'Summary By Town'!$O$2)</f>
        <v>0</v>
      </c>
      <c r="R22" s="23">
        <f t="shared" si="8"/>
        <v>0</v>
      </c>
      <c r="S22" s="22">
        <f t="shared" si="3"/>
        <v>12</v>
      </c>
      <c r="T22" s="5">
        <f t="shared" si="4"/>
        <v>808339.31</v>
      </c>
      <c r="U22" s="5">
        <f t="shared" si="5"/>
        <v>49439200</v>
      </c>
      <c r="V22" s="23">
        <f t="shared" si="6"/>
        <v>1654987.4538055162</v>
      </c>
      <c r="W22" s="62">
        <v>4870293050</v>
      </c>
      <c r="X22" s="63">
        <v>3.3475206997797624</v>
      </c>
      <c r="Y22" s="64">
        <v>0.19780834583865237</v>
      </c>
      <c r="Z22" s="5">
        <f t="shared" si="9"/>
        <v>167474.06883353463</v>
      </c>
      <c r="AA22" s="9">
        <f t="shared" si="10"/>
        <v>1.0151175605336521E-2</v>
      </c>
      <c r="AB22" s="62">
        <v>48813542.659999996</v>
      </c>
      <c r="AC22" s="7">
        <f t="shared" si="7"/>
        <v>3.4308935534558198E-3</v>
      </c>
      <c r="AE22" s="6" t="s">
        <v>920</v>
      </c>
      <c r="AF22" s="6" t="s">
        <v>32</v>
      </c>
      <c r="AG22" s="6" t="s">
        <v>1018</v>
      </c>
      <c r="AH22" s="6" t="s">
        <v>930</v>
      </c>
      <c r="AI22" s="6" t="s">
        <v>1021</v>
      </c>
      <c r="AJ22" s="6" t="s">
        <v>925</v>
      </c>
      <c r="AK22" s="6" t="s">
        <v>40</v>
      </c>
      <c r="AL22" s="6" t="s">
        <v>30</v>
      </c>
      <c r="AM22" s="6" t="s">
        <v>934</v>
      </c>
      <c r="AN22" s="6" t="s">
        <v>929</v>
      </c>
      <c r="AO22" s="6" t="s">
        <v>932</v>
      </c>
      <c r="AP22" s="6" t="s">
        <v>5</v>
      </c>
      <c r="AQ22" s="6" t="s">
        <v>935</v>
      </c>
      <c r="AR22" s="6" t="s">
        <v>926</v>
      </c>
      <c r="AS22" s="6" t="s">
        <v>28</v>
      </c>
      <c r="AT22" s="6" t="s">
        <v>928</v>
      </c>
    </row>
    <row r="23" spans="1:46" ht="17.25" customHeight="1" x14ac:dyDescent="0.3">
      <c r="A23" t="s">
        <v>28</v>
      </c>
      <c r="B23" t="s">
        <v>1289</v>
      </c>
      <c r="C23" t="s">
        <v>921</v>
      </c>
      <c r="D23" t="str">
        <f t="shared" si="0"/>
        <v>Galloway township, Atlantic County</v>
      </c>
      <c r="E23" t="s">
        <v>1830</v>
      </c>
      <c r="F23" t="s">
        <v>1818</v>
      </c>
      <c r="G23" s="22">
        <f>COUNTIFS('Raw Data from UFBs'!$A$3:$A$3000,'Summary By Town'!$A23,'Raw Data from UFBs'!$E$3:$E$3000,'Summary By Town'!$G$2)</f>
        <v>1</v>
      </c>
      <c r="H23" s="5">
        <f>SUMIFS('Raw Data from UFBs'!F$3:F$3000,'Raw Data from UFBs'!$A$3:$A$3000,'Summary By Town'!$A23,'Raw Data from UFBs'!$E$3:$E$3000,'Summary By Town'!$G$2)</f>
        <v>41229.22</v>
      </c>
      <c r="I23" s="5">
        <f>SUMIFS('Raw Data from UFBs'!G$3:G$3000,'Raw Data from UFBs'!$A$3:$A$3000,'Summary By Town'!$A23,'Raw Data from UFBs'!$E$3:$E$3000,'Summary By Town'!$G$2)</f>
        <v>17325000</v>
      </c>
      <c r="J23" s="23">
        <f t="shared" si="1"/>
        <v>576164.5863523446</v>
      </c>
      <c r="K23" s="22">
        <f>COUNTIFS('Raw Data from UFBs'!$A$3:$A$3000,'Summary By Town'!$A23,'Raw Data from UFBs'!$E$3:$E$3000,'Summary By Town'!$K$2)</f>
        <v>2</v>
      </c>
      <c r="L23" s="5">
        <f>SUMIFS('Raw Data from UFBs'!F$3:F$3000,'Raw Data from UFBs'!$A$3:$A$3000,'Summary By Town'!$A23,'Raw Data from UFBs'!$E$3:$E$3000,'Summary By Town'!$K$2)</f>
        <v>258762.36000000004</v>
      </c>
      <c r="M23" s="5">
        <f>SUMIFS('Raw Data from UFBs'!G$3:G$3000,'Raw Data from UFBs'!$A$3:$A$3000,'Summary By Town'!$A23,'Raw Data from UFBs'!$E$3:$E$3000,'Summary By Town'!$K$2)</f>
        <v>10471000</v>
      </c>
      <c r="N23" s="23">
        <f t="shared" si="2"/>
        <v>348226.22705312556</v>
      </c>
      <c r="O23" s="22">
        <f>COUNTIFS('Raw Data from UFBs'!$A$3:$A$3000,'Summary By Town'!$A23,'Raw Data from UFBs'!$E$3:$E$3000,'Summary By Town'!$O$2)</f>
        <v>0</v>
      </c>
      <c r="P23" s="5">
        <f>SUMIFS('Raw Data from UFBs'!F$3:F$3000,'Raw Data from UFBs'!$A$3:$A$3000,'Summary By Town'!$A23,'Raw Data from UFBs'!$E$3:$E$3000,'Summary By Town'!$O$2)</f>
        <v>0</v>
      </c>
      <c r="Q23" s="5">
        <f>SUMIFS('Raw Data from UFBs'!G$3:G$3000,'Raw Data from UFBs'!$A$3:$A$3000,'Summary By Town'!$A23,'Raw Data from UFBs'!$E$3:$E$3000,'Summary By Town'!$O$2)</f>
        <v>0</v>
      </c>
      <c r="R23" s="23">
        <f t="shared" si="8"/>
        <v>0</v>
      </c>
      <c r="S23" s="22">
        <f t="shared" si="3"/>
        <v>3</v>
      </c>
      <c r="T23" s="5">
        <f t="shared" si="4"/>
        <v>299991.58000000007</v>
      </c>
      <c r="U23" s="5">
        <f t="shared" si="5"/>
        <v>27796000</v>
      </c>
      <c r="V23" s="23">
        <f t="shared" si="6"/>
        <v>924390.81340547022</v>
      </c>
      <c r="W23" s="62">
        <v>3602972400</v>
      </c>
      <c r="X23" s="63">
        <v>3.3256253180510509</v>
      </c>
      <c r="Y23" s="64">
        <v>0.19437902744347976</v>
      </c>
      <c r="Z23" s="5">
        <f t="shared" si="9"/>
        <v>121370.11572580961</v>
      </c>
      <c r="AA23" s="9">
        <f t="shared" si="10"/>
        <v>7.7147413063724827E-3</v>
      </c>
      <c r="AB23" s="62">
        <v>29893873.59</v>
      </c>
      <c r="AC23" s="7">
        <f t="shared" si="7"/>
        <v>4.0600330820429352E-3</v>
      </c>
      <c r="AE23" s="6" t="s">
        <v>920</v>
      </c>
      <c r="AF23" s="6" t="s">
        <v>26</v>
      </c>
      <c r="AG23" s="6" t="s">
        <v>23</v>
      </c>
      <c r="AH23" s="6" t="s">
        <v>931</v>
      </c>
      <c r="AI23" s="6" t="s">
        <v>5</v>
      </c>
      <c r="AJ23" s="6" t="s">
        <v>922</v>
      </c>
      <c r="AK23" s="6" t="s">
        <v>933</v>
      </c>
      <c r="AL23" s="6" t="s">
        <v>928</v>
      </c>
      <c r="AM23" s="6" t="s">
        <v>1172</v>
      </c>
      <c r="AN23" s="6" t="s">
        <v>976</v>
      </c>
      <c r="AO23" s="6" t="s">
        <v>593</v>
      </c>
      <c r="AP23" s="6" t="s">
        <v>994</v>
      </c>
      <c r="AQ23" s="6" t="s">
        <v>1857</v>
      </c>
      <c r="AR23" s="6" t="s">
        <v>1857</v>
      </c>
      <c r="AS23" s="6" t="s">
        <v>1857</v>
      </c>
      <c r="AT23" s="6" t="s">
        <v>1857</v>
      </c>
    </row>
    <row r="24" spans="1:46" ht="17.25" customHeight="1" x14ac:dyDescent="0.3">
      <c r="A24" t="s">
        <v>928</v>
      </c>
      <c r="B24" t="s">
        <v>1290</v>
      </c>
      <c r="C24" t="s">
        <v>921</v>
      </c>
      <c r="D24" t="str">
        <f t="shared" si="0"/>
        <v>Hamilton township, Atlantic County</v>
      </c>
      <c r="E24" t="s">
        <v>1830</v>
      </c>
      <c r="F24" t="s">
        <v>1818</v>
      </c>
      <c r="G24" s="22">
        <f>COUNTIFS('Raw Data from UFBs'!$A$3:$A$3000,'Summary By Town'!$A24,'Raw Data from UFBs'!$E$3:$E$3000,'Summary By Town'!$G$2)</f>
        <v>1</v>
      </c>
      <c r="H24" s="5">
        <f>SUMIFS('Raw Data from UFBs'!F$3:F$3000,'Raw Data from UFBs'!$A$3:$A$3000,'Summary By Town'!$A24,'Raw Data from UFBs'!$E$3:$E$3000,'Summary By Town'!$G$2)</f>
        <v>0</v>
      </c>
      <c r="I24" s="5">
        <f>SUMIFS('Raw Data from UFBs'!G$3:G$3000,'Raw Data from UFBs'!$A$3:$A$3000,'Summary By Town'!$A24,'Raw Data from UFBs'!$E$3:$E$3000,'Summary By Town'!$G$2)</f>
        <v>7696700</v>
      </c>
      <c r="J24" s="23">
        <f t="shared" si="1"/>
        <v>261189.32452970083</v>
      </c>
      <c r="K24" s="22">
        <f>COUNTIFS('Raw Data from UFBs'!$A$3:$A$3000,'Summary By Town'!$A24,'Raw Data from UFBs'!$E$3:$E$3000,'Summary By Town'!$K$2)</f>
        <v>0</v>
      </c>
      <c r="L24" s="5">
        <f>SUMIFS('Raw Data from UFBs'!F$3:F$3000,'Raw Data from UFBs'!$A$3:$A$3000,'Summary By Town'!$A24,'Raw Data from UFBs'!$E$3:$E$3000,'Summary By Town'!$K$2)</f>
        <v>0</v>
      </c>
      <c r="M24" s="5">
        <f>SUMIFS('Raw Data from UFBs'!G$3:G$3000,'Raw Data from UFBs'!$A$3:$A$3000,'Summary By Town'!$A24,'Raw Data from UFBs'!$E$3:$E$3000,'Summary By Town'!$K$2)</f>
        <v>0</v>
      </c>
      <c r="N24" s="23">
        <f t="shared" si="2"/>
        <v>0</v>
      </c>
      <c r="O24" s="22">
        <f>COUNTIFS('Raw Data from UFBs'!$A$3:$A$3000,'Summary By Town'!$A24,'Raw Data from UFBs'!$E$3:$E$3000,'Summary By Town'!$O$2)</f>
        <v>0</v>
      </c>
      <c r="P24" s="5">
        <f>SUMIFS('Raw Data from UFBs'!F$3:F$3000,'Raw Data from UFBs'!$A$3:$A$3000,'Summary By Town'!$A24,'Raw Data from UFBs'!$E$3:$E$3000,'Summary By Town'!$O$2)</f>
        <v>0</v>
      </c>
      <c r="Q24" s="5">
        <f>SUMIFS('Raw Data from UFBs'!G$3:G$3000,'Raw Data from UFBs'!$A$3:$A$3000,'Summary By Town'!$A24,'Raw Data from UFBs'!$E$3:$E$3000,'Summary By Town'!$O$2)</f>
        <v>0</v>
      </c>
      <c r="R24" s="23">
        <f t="shared" si="8"/>
        <v>0</v>
      </c>
      <c r="S24" s="22">
        <f t="shared" si="3"/>
        <v>1</v>
      </c>
      <c r="T24" s="5">
        <f t="shared" si="4"/>
        <v>0</v>
      </c>
      <c r="U24" s="5">
        <f t="shared" si="5"/>
        <v>7696700</v>
      </c>
      <c r="V24" s="23">
        <f t="shared" si="6"/>
        <v>261189.32452970083</v>
      </c>
      <c r="W24" s="62">
        <v>2406754400</v>
      </c>
      <c r="X24" s="63">
        <v>3.3935235169579276</v>
      </c>
      <c r="Y24" s="64">
        <v>0.28052247350450915</v>
      </c>
      <c r="Z24" s="5">
        <f t="shared" si="9"/>
        <v>73269.475370043641</v>
      </c>
      <c r="AA24" s="9">
        <f t="shared" si="10"/>
        <v>3.1979582129360602E-3</v>
      </c>
      <c r="AB24" s="62">
        <v>33019930.219999999</v>
      </c>
      <c r="AC24" s="7">
        <f t="shared" si="7"/>
        <v>2.2189470081213163E-3</v>
      </c>
      <c r="AE24" s="6" t="s">
        <v>26</v>
      </c>
      <c r="AF24" s="6" t="s">
        <v>29</v>
      </c>
      <c r="AG24" s="6" t="s">
        <v>931</v>
      </c>
      <c r="AH24" s="6" t="s">
        <v>935</v>
      </c>
      <c r="AI24" s="6" t="s">
        <v>926</v>
      </c>
      <c r="AJ24" s="6" t="s">
        <v>28</v>
      </c>
      <c r="AK24" s="6" t="s">
        <v>924</v>
      </c>
      <c r="AL24" s="6" t="s">
        <v>927</v>
      </c>
      <c r="AM24" s="6" t="s">
        <v>1857</v>
      </c>
      <c r="AN24" s="6" t="s">
        <v>1857</v>
      </c>
      <c r="AO24" s="6" t="s">
        <v>1857</v>
      </c>
      <c r="AP24" s="6" t="s">
        <v>1857</v>
      </c>
      <c r="AQ24" s="6" t="s">
        <v>1857</v>
      </c>
      <c r="AR24" s="6" t="s">
        <v>1857</v>
      </c>
      <c r="AS24" s="6" t="s">
        <v>1857</v>
      </c>
      <c r="AT24" s="6" t="s">
        <v>1857</v>
      </c>
    </row>
    <row r="25" spans="1:46" ht="17.25" customHeight="1" x14ac:dyDescent="0.3">
      <c r="A25" t="s">
        <v>931</v>
      </c>
      <c r="B25" t="s">
        <v>1291</v>
      </c>
      <c r="C25" t="s">
        <v>921</v>
      </c>
      <c r="D25" t="str">
        <f t="shared" si="0"/>
        <v>Mullica township, Atlantic County</v>
      </c>
      <c r="E25" t="s">
        <v>1830</v>
      </c>
      <c r="F25" t="s">
        <v>1818</v>
      </c>
      <c r="G25" s="22">
        <f>COUNTIFS('Raw Data from UFBs'!$A$3:$A$3000,'Summary By Town'!$A25,'Raw Data from UFBs'!$E$3:$E$3000,'Summary By Town'!$G$2)</f>
        <v>0</v>
      </c>
      <c r="H25" s="5">
        <f>SUMIFS('Raw Data from UFBs'!F$3:F$3000,'Raw Data from UFBs'!$A$3:$A$3000,'Summary By Town'!$A25,'Raw Data from UFBs'!$E$3:$E$3000,'Summary By Town'!$G$2)</f>
        <v>0</v>
      </c>
      <c r="I25" s="5">
        <f>SUMIFS('Raw Data from UFBs'!G$3:G$3000,'Raw Data from UFBs'!$A$3:$A$3000,'Summary By Town'!$A25,'Raw Data from UFBs'!$E$3:$E$3000,'Summary By Town'!$G$2)</f>
        <v>0</v>
      </c>
      <c r="J25" s="23">
        <f t="shared" si="1"/>
        <v>0</v>
      </c>
      <c r="K25" s="22">
        <f>COUNTIFS('Raw Data from UFBs'!$A$3:$A$3000,'Summary By Town'!$A25,'Raw Data from UFBs'!$E$3:$E$3000,'Summary By Town'!$K$2)</f>
        <v>0</v>
      </c>
      <c r="L25" s="5">
        <f>SUMIFS('Raw Data from UFBs'!F$3:F$3000,'Raw Data from UFBs'!$A$3:$A$3000,'Summary By Town'!$A25,'Raw Data from UFBs'!$E$3:$E$3000,'Summary By Town'!$K$2)</f>
        <v>0</v>
      </c>
      <c r="M25" s="5">
        <f>SUMIFS('Raw Data from UFBs'!G$3:G$3000,'Raw Data from UFBs'!$A$3:$A$3000,'Summary By Town'!$A25,'Raw Data from UFBs'!$E$3:$E$3000,'Summary By Town'!$K$2)</f>
        <v>0</v>
      </c>
      <c r="N25" s="23">
        <f t="shared" si="2"/>
        <v>0</v>
      </c>
      <c r="O25" s="22">
        <f>COUNTIFS('Raw Data from UFBs'!$A$3:$A$3000,'Summary By Town'!$A25,'Raw Data from UFBs'!$E$3:$E$3000,'Summary By Town'!$O$2)</f>
        <v>0</v>
      </c>
      <c r="P25" s="5">
        <f>SUMIFS('Raw Data from UFBs'!F$3:F$3000,'Raw Data from UFBs'!$A$3:$A$3000,'Summary By Town'!$A25,'Raw Data from UFBs'!$E$3:$E$3000,'Summary By Town'!$O$2)</f>
        <v>0</v>
      </c>
      <c r="Q25" s="5">
        <f>SUMIFS('Raw Data from UFBs'!G$3:G$3000,'Raw Data from UFBs'!$A$3:$A$3000,'Summary By Town'!$A25,'Raw Data from UFBs'!$E$3:$E$3000,'Summary By Town'!$O$2)</f>
        <v>0</v>
      </c>
      <c r="R25" s="23">
        <f t="shared" si="8"/>
        <v>0</v>
      </c>
      <c r="S25" s="22">
        <f t="shared" si="3"/>
        <v>0</v>
      </c>
      <c r="T25" s="5">
        <f t="shared" si="4"/>
        <v>0</v>
      </c>
      <c r="U25" s="5">
        <f t="shared" si="5"/>
        <v>0</v>
      </c>
      <c r="V25" s="23">
        <f t="shared" si="6"/>
        <v>0</v>
      </c>
      <c r="W25" s="62">
        <v>494759400</v>
      </c>
      <c r="X25" s="63">
        <v>3.5525509001949716</v>
      </c>
      <c r="Y25" s="64">
        <v>0.27522428769595586</v>
      </c>
      <c r="Z25" s="5">
        <f t="shared" si="9"/>
        <v>0</v>
      </c>
      <c r="AA25" s="9">
        <f t="shared" si="10"/>
        <v>0</v>
      </c>
      <c r="AB25" s="62">
        <v>7280791.1300000008</v>
      </c>
      <c r="AC25" s="7">
        <f t="shared" si="7"/>
        <v>0</v>
      </c>
      <c r="AE25" s="6" t="s">
        <v>23</v>
      </c>
      <c r="AF25" s="6" t="s">
        <v>29</v>
      </c>
      <c r="AG25" s="6" t="s">
        <v>28</v>
      </c>
      <c r="AH25" s="6" t="s">
        <v>928</v>
      </c>
      <c r="AI25" s="6" t="s">
        <v>994</v>
      </c>
      <c r="AJ25" s="6" t="s">
        <v>1857</v>
      </c>
      <c r="AK25" s="6" t="s">
        <v>1857</v>
      </c>
      <c r="AL25" s="6" t="s">
        <v>1857</v>
      </c>
      <c r="AM25" s="6" t="s">
        <v>1857</v>
      </c>
      <c r="AN25" s="6" t="s">
        <v>1857</v>
      </c>
      <c r="AO25" s="6" t="s">
        <v>1857</v>
      </c>
      <c r="AP25" s="6" t="s">
        <v>1857</v>
      </c>
      <c r="AQ25" s="6" t="s">
        <v>1857</v>
      </c>
      <c r="AR25" s="6" t="s">
        <v>1857</v>
      </c>
      <c r="AS25" s="6" t="s">
        <v>1857</v>
      </c>
      <c r="AT25" s="6" t="s">
        <v>1857</v>
      </c>
    </row>
    <row r="26" spans="1:46" ht="17.25" customHeight="1" x14ac:dyDescent="0.3">
      <c r="A26" t="s">
        <v>935</v>
      </c>
      <c r="B26" t="s">
        <v>1292</v>
      </c>
      <c r="C26" t="s">
        <v>921</v>
      </c>
      <c r="D26" t="str">
        <f t="shared" si="0"/>
        <v>Weymouth township, Atlantic County</v>
      </c>
      <c r="E26" t="s">
        <v>1830</v>
      </c>
      <c r="F26" t="s">
        <v>1818</v>
      </c>
      <c r="G26" s="22">
        <f>COUNTIFS('Raw Data from UFBs'!$A$3:$A$3000,'Summary By Town'!$A26,'Raw Data from UFBs'!$E$3:$E$3000,'Summary By Town'!$G$2)</f>
        <v>0</v>
      </c>
      <c r="H26" s="5">
        <f>SUMIFS('Raw Data from UFBs'!F$3:F$3000,'Raw Data from UFBs'!$A$3:$A$3000,'Summary By Town'!$A26,'Raw Data from UFBs'!$E$3:$E$3000,'Summary By Town'!$G$2)</f>
        <v>0</v>
      </c>
      <c r="I26" s="5">
        <f>SUMIFS('Raw Data from UFBs'!G$3:G$3000,'Raw Data from UFBs'!$A$3:$A$3000,'Summary By Town'!$A26,'Raw Data from UFBs'!$E$3:$E$3000,'Summary By Town'!$G$2)</f>
        <v>0</v>
      </c>
      <c r="J26" s="23">
        <f t="shared" si="1"/>
        <v>0</v>
      </c>
      <c r="K26" s="22">
        <f>COUNTIFS('Raw Data from UFBs'!$A$3:$A$3000,'Summary By Town'!$A26,'Raw Data from UFBs'!$E$3:$E$3000,'Summary By Town'!$K$2)</f>
        <v>0</v>
      </c>
      <c r="L26" s="5">
        <f>SUMIFS('Raw Data from UFBs'!F$3:F$3000,'Raw Data from UFBs'!$A$3:$A$3000,'Summary By Town'!$A26,'Raw Data from UFBs'!$E$3:$E$3000,'Summary By Town'!$K$2)</f>
        <v>0</v>
      </c>
      <c r="M26" s="5">
        <f>SUMIFS('Raw Data from UFBs'!G$3:G$3000,'Raw Data from UFBs'!$A$3:$A$3000,'Summary By Town'!$A26,'Raw Data from UFBs'!$E$3:$E$3000,'Summary By Town'!$K$2)</f>
        <v>0</v>
      </c>
      <c r="N26" s="23">
        <f t="shared" si="2"/>
        <v>0</v>
      </c>
      <c r="O26" s="22">
        <f>COUNTIFS('Raw Data from UFBs'!$A$3:$A$3000,'Summary By Town'!$A26,'Raw Data from UFBs'!$E$3:$E$3000,'Summary By Town'!$O$2)</f>
        <v>0</v>
      </c>
      <c r="P26" s="5">
        <f>SUMIFS('Raw Data from UFBs'!F$3:F$3000,'Raw Data from UFBs'!$A$3:$A$3000,'Summary By Town'!$A26,'Raw Data from UFBs'!$E$3:$E$3000,'Summary By Town'!$O$2)</f>
        <v>0</v>
      </c>
      <c r="Q26" s="5">
        <f>SUMIFS('Raw Data from UFBs'!G$3:G$3000,'Raw Data from UFBs'!$A$3:$A$3000,'Summary By Town'!$A26,'Raw Data from UFBs'!$E$3:$E$3000,'Summary By Town'!$O$2)</f>
        <v>0</v>
      </c>
      <c r="R26" s="23">
        <f t="shared" si="8"/>
        <v>0</v>
      </c>
      <c r="S26" s="22">
        <f t="shared" si="3"/>
        <v>0</v>
      </c>
      <c r="T26" s="5">
        <f t="shared" si="4"/>
        <v>0</v>
      </c>
      <c r="U26" s="5">
        <f t="shared" si="5"/>
        <v>0</v>
      </c>
      <c r="V26" s="23">
        <f t="shared" si="6"/>
        <v>0</v>
      </c>
      <c r="W26" s="62">
        <v>175023700</v>
      </c>
      <c r="X26" s="63">
        <v>2.6985129678205819</v>
      </c>
      <c r="Y26" s="64">
        <v>0.18555006861404535</v>
      </c>
      <c r="Z26" s="5">
        <f t="shared" si="9"/>
        <v>0</v>
      </c>
      <c r="AA26" s="9">
        <f t="shared" si="10"/>
        <v>0</v>
      </c>
      <c r="AB26" s="62">
        <v>1999333.24</v>
      </c>
      <c r="AC26" s="7">
        <f t="shared" si="7"/>
        <v>0</v>
      </c>
      <c r="AE26" s="6" t="s">
        <v>26</v>
      </c>
      <c r="AF26" s="6" t="s">
        <v>1033</v>
      </c>
      <c r="AG26" s="6" t="s">
        <v>926</v>
      </c>
      <c r="AH26" s="6" t="s">
        <v>928</v>
      </c>
      <c r="AI26" s="6" t="s">
        <v>924</v>
      </c>
      <c r="AJ26" s="6" t="s">
        <v>1857</v>
      </c>
      <c r="AK26" s="6" t="s">
        <v>1857</v>
      </c>
      <c r="AL26" s="6" t="s">
        <v>1857</v>
      </c>
      <c r="AM26" s="6" t="s">
        <v>1857</v>
      </c>
      <c r="AN26" s="6" t="s">
        <v>1857</v>
      </c>
      <c r="AO26" s="6" t="s">
        <v>1857</v>
      </c>
      <c r="AP26" s="6" t="s">
        <v>1857</v>
      </c>
      <c r="AQ26" s="6" t="s">
        <v>1857</v>
      </c>
      <c r="AR26" s="6" t="s">
        <v>1857</v>
      </c>
      <c r="AS26" s="6" t="s">
        <v>1857</v>
      </c>
      <c r="AT26" s="6" t="s">
        <v>1857</v>
      </c>
    </row>
    <row r="27" spans="1:46" ht="17.25" customHeight="1" x14ac:dyDescent="0.3">
      <c r="A27" t="s">
        <v>43</v>
      </c>
      <c r="B27" t="s">
        <v>1293</v>
      </c>
      <c r="C27" t="s">
        <v>936</v>
      </c>
      <c r="D27" t="str">
        <f t="shared" si="0"/>
        <v>Allendale borough, Bergen County</v>
      </c>
      <c r="E27" t="s">
        <v>1828</v>
      </c>
      <c r="F27" t="s">
        <v>1815</v>
      </c>
      <c r="G27" s="22">
        <f>COUNTIFS('Raw Data from UFBs'!$A$3:$A$3000,'Summary By Town'!$A27,'Raw Data from UFBs'!$E$3:$E$3000,'Summary By Town'!$G$2)</f>
        <v>4</v>
      </c>
      <c r="H27" s="5">
        <f>SUMIFS('Raw Data from UFBs'!F$3:F$3000,'Raw Data from UFBs'!$A$3:$A$3000,'Summary By Town'!$A27,'Raw Data from UFBs'!$E$3:$E$3000,'Summary By Town'!$G$2)</f>
        <v>33315.78</v>
      </c>
      <c r="I27" s="5">
        <f>SUMIFS('Raw Data from UFBs'!G$3:G$3000,'Raw Data from UFBs'!$A$3:$A$3000,'Summary By Town'!$A27,'Raw Data from UFBs'!$E$3:$E$3000,'Summary By Town'!$G$2)</f>
        <v>6841100</v>
      </c>
      <c r="J27" s="23">
        <f t="shared" si="1"/>
        <v>150429.81313505638</v>
      </c>
      <c r="K27" s="22">
        <f>COUNTIFS('Raw Data from UFBs'!$A$3:$A$3000,'Summary By Town'!$A27,'Raw Data from UFBs'!$E$3:$E$3000,'Summary By Town'!$K$2)</f>
        <v>1</v>
      </c>
      <c r="L27" s="5">
        <f>SUMIFS('Raw Data from UFBs'!F$3:F$3000,'Raw Data from UFBs'!$A$3:$A$3000,'Summary By Town'!$A27,'Raw Data from UFBs'!$E$3:$E$3000,'Summary By Town'!$K$2)</f>
        <v>133831.79999999999</v>
      </c>
      <c r="M27" s="5">
        <f>SUMIFS('Raw Data from UFBs'!G$3:G$3000,'Raw Data from UFBs'!$A$3:$A$3000,'Summary By Town'!$A27,'Raw Data from UFBs'!$E$3:$E$3000,'Summary By Town'!$K$2)</f>
        <v>8521200</v>
      </c>
      <c r="N27" s="23">
        <f t="shared" si="2"/>
        <v>187373.74452740676</v>
      </c>
      <c r="O27" s="22">
        <f>COUNTIFS('Raw Data from UFBs'!$A$3:$A$3000,'Summary By Town'!$A27,'Raw Data from UFBs'!$E$3:$E$3000,'Summary By Town'!$O$2)</f>
        <v>0</v>
      </c>
      <c r="P27" s="5">
        <f>SUMIFS('Raw Data from UFBs'!F$3:F$3000,'Raw Data from UFBs'!$A$3:$A$3000,'Summary By Town'!$A27,'Raw Data from UFBs'!$E$3:$E$3000,'Summary By Town'!$O$2)</f>
        <v>0</v>
      </c>
      <c r="Q27" s="5">
        <f>SUMIFS('Raw Data from UFBs'!G$3:G$3000,'Raw Data from UFBs'!$A$3:$A$3000,'Summary By Town'!$A27,'Raw Data from UFBs'!$E$3:$E$3000,'Summary By Town'!$O$2)</f>
        <v>0</v>
      </c>
      <c r="R27" s="23">
        <f t="shared" si="8"/>
        <v>0</v>
      </c>
      <c r="S27" s="22">
        <f t="shared" si="3"/>
        <v>5</v>
      </c>
      <c r="T27" s="5">
        <f t="shared" si="4"/>
        <v>167147.57999999999</v>
      </c>
      <c r="U27" s="5">
        <f t="shared" si="5"/>
        <v>15362300</v>
      </c>
      <c r="V27" s="23">
        <f t="shared" si="6"/>
        <v>337803.55766246316</v>
      </c>
      <c r="W27" s="62">
        <v>2200807000</v>
      </c>
      <c r="X27" s="63">
        <v>2.1989126476013561</v>
      </c>
      <c r="Y27" s="64">
        <v>0.26293353718863727</v>
      </c>
      <c r="Z27" s="5">
        <f t="shared" si="9"/>
        <v>44871.179849176515</v>
      </c>
      <c r="AA27" s="9">
        <f t="shared" si="10"/>
        <v>6.9803031342593877E-3</v>
      </c>
      <c r="AB27" s="62">
        <v>15073241</v>
      </c>
      <c r="AC27" s="7">
        <f t="shared" si="7"/>
        <v>2.9768766948777979E-3</v>
      </c>
      <c r="AE27" s="6" t="s">
        <v>972</v>
      </c>
      <c r="AF27" s="6" t="s">
        <v>975</v>
      </c>
      <c r="AG27" s="6" t="s">
        <v>968</v>
      </c>
      <c r="AH27" s="6" t="s">
        <v>79</v>
      </c>
      <c r="AI27" s="6" t="s">
        <v>950</v>
      </c>
      <c r="AJ27" s="6" t="s">
        <v>1857</v>
      </c>
      <c r="AK27" s="6" t="s">
        <v>1857</v>
      </c>
      <c r="AL27" s="6" t="s">
        <v>1857</v>
      </c>
      <c r="AM27" s="6" t="s">
        <v>1857</v>
      </c>
      <c r="AN27" s="6" t="s">
        <v>1857</v>
      </c>
      <c r="AO27" s="6" t="s">
        <v>1857</v>
      </c>
      <c r="AP27" s="6" t="s">
        <v>1857</v>
      </c>
      <c r="AQ27" s="6" t="s">
        <v>1857</v>
      </c>
      <c r="AR27" s="6" t="s">
        <v>1857</v>
      </c>
      <c r="AS27" s="6" t="s">
        <v>1857</v>
      </c>
      <c r="AT27" s="6" t="s">
        <v>1857</v>
      </c>
    </row>
    <row r="28" spans="1:46" ht="17.25" customHeight="1" x14ac:dyDescent="0.3">
      <c r="A28" t="s">
        <v>44</v>
      </c>
      <c r="B28" t="s">
        <v>1294</v>
      </c>
      <c r="C28" t="s">
        <v>936</v>
      </c>
      <c r="D28" t="str">
        <f t="shared" si="0"/>
        <v>Alpine borough, Bergen County</v>
      </c>
      <c r="E28" t="s">
        <v>1828</v>
      </c>
      <c r="F28" t="s">
        <v>1817</v>
      </c>
      <c r="G28" s="22">
        <f>COUNTIFS('Raw Data from UFBs'!$A$3:$A$3000,'Summary By Town'!$A28,'Raw Data from UFBs'!$E$3:$E$3000,'Summary By Town'!$G$2)</f>
        <v>0</v>
      </c>
      <c r="H28" s="5">
        <f>SUMIFS('Raw Data from UFBs'!F$3:F$3000,'Raw Data from UFBs'!$A$3:$A$3000,'Summary By Town'!$A28,'Raw Data from UFBs'!$E$3:$E$3000,'Summary By Town'!$G$2)</f>
        <v>0</v>
      </c>
      <c r="I28" s="5">
        <f>SUMIFS('Raw Data from UFBs'!G$3:G$3000,'Raw Data from UFBs'!$A$3:$A$3000,'Summary By Town'!$A28,'Raw Data from UFBs'!$E$3:$E$3000,'Summary By Town'!$G$2)</f>
        <v>0</v>
      </c>
      <c r="J28" s="23">
        <f t="shared" si="1"/>
        <v>0</v>
      </c>
      <c r="K28" s="22">
        <f>COUNTIFS('Raw Data from UFBs'!$A$3:$A$3000,'Summary By Town'!$A28,'Raw Data from UFBs'!$E$3:$E$3000,'Summary By Town'!$K$2)</f>
        <v>0</v>
      </c>
      <c r="L28" s="5">
        <f>SUMIFS('Raw Data from UFBs'!F$3:F$3000,'Raw Data from UFBs'!$A$3:$A$3000,'Summary By Town'!$A28,'Raw Data from UFBs'!$E$3:$E$3000,'Summary By Town'!$K$2)</f>
        <v>0</v>
      </c>
      <c r="M28" s="5">
        <f>SUMIFS('Raw Data from UFBs'!G$3:G$3000,'Raw Data from UFBs'!$A$3:$A$3000,'Summary By Town'!$A28,'Raw Data from UFBs'!$E$3:$E$3000,'Summary By Town'!$K$2)</f>
        <v>0</v>
      </c>
      <c r="N28" s="23">
        <f t="shared" si="2"/>
        <v>0</v>
      </c>
      <c r="O28" s="22">
        <f>COUNTIFS('Raw Data from UFBs'!$A$3:$A$3000,'Summary By Town'!$A28,'Raw Data from UFBs'!$E$3:$E$3000,'Summary By Town'!$O$2)</f>
        <v>0</v>
      </c>
      <c r="P28" s="5">
        <f>SUMIFS('Raw Data from UFBs'!F$3:F$3000,'Raw Data from UFBs'!$A$3:$A$3000,'Summary By Town'!$A28,'Raw Data from UFBs'!$E$3:$E$3000,'Summary By Town'!$O$2)</f>
        <v>0</v>
      </c>
      <c r="Q28" s="5">
        <f>SUMIFS('Raw Data from UFBs'!G$3:G$3000,'Raw Data from UFBs'!$A$3:$A$3000,'Summary By Town'!$A28,'Raw Data from UFBs'!$E$3:$E$3000,'Summary By Town'!$O$2)</f>
        <v>0</v>
      </c>
      <c r="R28" s="23">
        <f t="shared" si="8"/>
        <v>0</v>
      </c>
      <c r="S28" s="22">
        <f t="shared" si="3"/>
        <v>0</v>
      </c>
      <c r="T28" s="5">
        <f t="shared" si="4"/>
        <v>0</v>
      </c>
      <c r="U28" s="5">
        <f t="shared" si="5"/>
        <v>0</v>
      </c>
      <c r="V28" s="23">
        <f t="shared" si="6"/>
        <v>0</v>
      </c>
      <c r="W28" s="62">
        <v>3302184000</v>
      </c>
      <c r="X28" s="63">
        <v>0.78917755273244183</v>
      </c>
      <c r="Y28" s="64">
        <v>0.2500515527897651</v>
      </c>
      <c r="Z28" s="5">
        <f t="shared" si="9"/>
        <v>0</v>
      </c>
      <c r="AA28" s="9">
        <f t="shared" si="10"/>
        <v>0</v>
      </c>
      <c r="AB28" s="62">
        <v>6743260</v>
      </c>
      <c r="AC28" s="7">
        <f t="shared" si="7"/>
        <v>0</v>
      </c>
      <c r="AE28" s="6" t="s">
        <v>708</v>
      </c>
      <c r="AF28" s="6" t="s">
        <v>52</v>
      </c>
      <c r="AG28" s="6" t="s">
        <v>53</v>
      </c>
      <c r="AH28" s="6" t="s">
        <v>50</v>
      </c>
      <c r="AI28" s="6" t="s">
        <v>84</v>
      </c>
      <c r="AJ28" s="6" t="s">
        <v>956</v>
      </c>
      <c r="AK28" s="6" t="s">
        <v>1857</v>
      </c>
      <c r="AL28" s="6" t="s">
        <v>1857</v>
      </c>
      <c r="AM28" s="6" t="s">
        <v>1857</v>
      </c>
      <c r="AN28" s="6" t="s">
        <v>1857</v>
      </c>
      <c r="AO28" s="6" t="s">
        <v>1857</v>
      </c>
      <c r="AP28" s="6" t="s">
        <v>1857</v>
      </c>
      <c r="AQ28" s="6" t="s">
        <v>1857</v>
      </c>
      <c r="AR28" s="6" t="s">
        <v>1857</v>
      </c>
      <c r="AS28" s="6" t="s">
        <v>1857</v>
      </c>
      <c r="AT28" s="6" t="s">
        <v>1857</v>
      </c>
    </row>
    <row r="29" spans="1:46" ht="17.25" customHeight="1" x14ac:dyDescent="0.3">
      <c r="A29" t="s">
        <v>45</v>
      </c>
      <c r="B29" t="s">
        <v>1295</v>
      </c>
      <c r="C29" t="s">
        <v>936</v>
      </c>
      <c r="D29" t="str">
        <f t="shared" si="0"/>
        <v>Bergenfield borough, Bergen County</v>
      </c>
      <c r="E29" t="s">
        <v>1828</v>
      </c>
      <c r="F29" t="s">
        <v>1815</v>
      </c>
      <c r="G29" s="22">
        <f>COUNTIFS('Raw Data from UFBs'!$A$3:$A$3000,'Summary By Town'!$A29,'Raw Data from UFBs'!$E$3:$E$3000,'Summary By Town'!$G$2)</f>
        <v>1</v>
      </c>
      <c r="H29" s="5">
        <f>SUMIFS('Raw Data from UFBs'!F$3:F$3000,'Raw Data from UFBs'!$A$3:$A$3000,'Summary By Town'!$A29,'Raw Data from UFBs'!$E$3:$E$3000,'Summary By Town'!$G$2)</f>
        <v>97580.68</v>
      </c>
      <c r="I29" s="5">
        <f>SUMIFS('Raw Data from UFBs'!G$3:G$3000,'Raw Data from UFBs'!$A$3:$A$3000,'Summary By Town'!$A29,'Raw Data from UFBs'!$E$3:$E$3000,'Summary By Town'!$G$2)</f>
        <v>13500000</v>
      </c>
      <c r="J29" s="23">
        <f t="shared" si="1"/>
        <v>460280.5727017707</v>
      </c>
      <c r="K29" s="22">
        <f>COUNTIFS('Raw Data from UFBs'!$A$3:$A$3000,'Summary By Town'!$A29,'Raw Data from UFBs'!$E$3:$E$3000,'Summary By Town'!$K$2)</f>
        <v>0</v>
      </c>
      <c r="L29" s="5">
        <f>SUMIFS('Raw Data from UFBs'!F$3:F$3000,'Raw Data from UFBs'!$A$3:$A$3000,'Summary By Town'!$A29,'Raw Data from UFBs'!$E$3:$E$3000,'Summary By Town'!$K$2)</f>
        <v>0</v>
      </c>
      <c r="M29" s="5">
        <f>SUMIFS('Raw Data from UFBs'!G$3:G$3000,'Raw Data from UFBs'!$A$3:$A$3000,'Summary By Town'!$A29,'Raw Data from UFBs'!$E$3:$E$3000,'Summary By Town'!$K$2)</f>
        <v>0</v>
      </c>
      <c r="N29" s="23">
        <f t="shared" si="2"/>
        <v>0</v>
      </c>
      <c r="O29" s="22">
        <f>COUNTIFS('Raw Data from UFBs'!$A$3:$A$3000,'Summary By Town'!$A29,'Raw Data from UFBs'!$E$3:$E$3000,'Summary By Town'!$O$2)</f>
        <v>0</v>
      </c>
      <c r="P29" s="5">
        <f>SUMIFS('Raw Data from UFBs'!F$3:F$3000,'Raw Data from UFBs'!$A$3:$A$3000,'Summary By Town'!$A29,'Raw Data from UFBs'!$E$3:$E$3000,'Summary By Town'!$O$2)</f>
        <v>0</v>
      </c>
      <c r="Q29" s="5">
        <f>SUMIFS('Raw Data from UFBs'!G$3:G$3000,'Raw Data from UFBs'!$A$3:$A$3000,'Summary By Town'!$A29,'Raw Data from UFBs'!$E$3:$E$3000,'Summary By Town'!$O$2)</f>
        <v>0</v>
      </c>
      <c r="R29" s="23">
        <f t="shared" si="8"/>
        <v>0</v>
      </c>
      <c r="S29" s="22">
        <f t="shared" si="3"/>
        <v>1</v>
      </c>
      <c r="T29" s="5">
        <f t="shared" si="4"/>
        <v>97580.68</v>
      </c>
      <c r="U29" s="5">
        <f t="shared" si="5"/>
        <v>13500000</v>
      </c>
      <c r="V29" s="23">
        <f t="shared" si="6"/>
        <v>460280.5727017707</v>
      </c>
      <c r="W29" s="62">
        <v>2962233530</v>
      </c>
      <c r="X29" s="63">
        <v>3.4094857237168199</v>
      </c>
      <c r="Y29" s="64">
        <v>0.34562877533985831</v>
      </c>
      <c r="Z29" s="5">
        <f t="shared" si="9"/>
        <v>125359.51973041102</v>
      </c>
      <c r="AA29" s="9">
        <f t="shared" si="10"/>
        <v>4.5573719503472099E-3</v>
      </c>
      <c r="AB29" s="62">
        <v>44622072</v>
      </c>
      <c r="AC29" s="7">
        <f t="shared" si="7"/>
        <v>2.8093612445968673E-3</v>
      </c>
      <c r="AE29" s="6" t="s">
        <v>64</v>
      </c>
      <c r="AF29" s="6" t="s">
        <v>87</v>
      </c>
      <c r="AG29" s="6" t="s">
        <v>708</v>
      </c>
      <c r="AH29" s="6" t="s">
        <v>953</v>
      </c>
      <c r="AI29" s="6" t="s">
        <v>52</v>
      </c>
      <c r="AJ29" s="6" t="s">
        <v>54</v>
      </c>
      <c r="AK29" s="6" t="s">
        <v>1857</v>
      </c>
      <c r="AL29" s="6" t="s">
        <v>1857</v>
      </c>
      <c r="AM29" s="6" t="s">
        <v>1857</v>
      </c>
      <c r="AN29" s="6" t="s">
        <v>1857</v>
      </c>
      <c r="AO29" s="6" t="s">
        <v>1857</v>
      </c>
      <c r="AP29" s="6" t="s">
        <v>1857</v>
      </c>
      <c r="AQ29" s="6" t="s">
        <v>1857</v>
      </c>
      <c r="AR29" s="6" t="s">
        <v>1857</v>
      </c>
      <c r="AS29" s="6" t="s">
        <v>1857</v>
      </c>
      <c r="AT29" s="6" t="s">
        <v>1857</v>
      </c>
    </row>
    <row r="30" spans="1:46" ht="17.25" customHeight="1" x14ac:dyDescent="0.3">
      <c r="A30" t="s">
        <v>937</v>
      </c>
      <c r="B30" t="s">
        <v>1296</v>
      </c>
      <c r="C30" t="s">
        <v>936</v>
      </c>
      <c r="D30" t="str">
        <f t="shared" si="0"/>
        <v>Bogota borough, Bergen County</v>
      </c>
      <c r="E30" t="s">
        <v>1828</v>
      </c>
      <c r="F30" t="s">
        <v>1815</v>
      </c>
      <c r="G30" s="22">
        <f>COUNTIFS('Raw Data from UFBs'!$A$3:$A$3000,'Summary By Town'!$A30,'Raw Data from UFBs'!$E$3:$E$3000,'Summary By Town'!$G$2)</f>
        <v>0</v>
      </c>
      <c r="H30" s="5">
        <f>SUMIFS('Raw Data from UFBs'!F$3:F$3000,'Raw Data from UFBs'!$A$3:$A$3000,'Summary By Town'!$A30,'Raw Data from UFBs'!$E$3:$E$3000,'Summary By Town'!$G$2)</f>
        <v>0</v>
      </c>
      <c r="I30" s="5">
        <f>SUMIFS('Raw Data from UFBs'!G$3:G$3000,'Raw Data from UFBs'!$A$3:$A$3000,'Summary By Town'!$A30,'Raw Data from UFBs'!$E$3:$E$3000,'Summary By Town'!$G$2)</f>
        <v>0</v>
      </c>
      <c r="J30" s="23">
        <f t="shared" si="1"/>
        <v>0</v>
      </c>
      <c r="K30" s="22">
        <f>COUNTIFS('Raw Data from UFBs'!$A$3:$A$3000,'Summary By Town'!$A30,'Raw Data from UFBs'!$E$3:$E$3000,'Summary By Town'!$K$2)</f>
        <v>0</v>
      </c>
      <c r="L30" s="5">
        <f>SUMIFS('Raw Data from UFBs'!F$3:F$3000,'Raw Data from UFBs'!$A$3:$A$3000,'Summary By Town'!$A30,'Raw Data from UFBs'!$E$3:$E$3000,'Summary By Town'!$K$2)</f>
        <v>0</v>
      </c>
      <c r="M30" s="5">
        <f>SUMIFS('Raw Data from UFBs'!G$3:G$3000,'Raw Data from UFBs'!$A$3:$A$3000,'Summary By Town'!$A30,'Raw Data from UFBs'!$E$3:$E$3000,'Summary By Town'!$K$2)</f>
        <v>0</v>
      </c>
      <c r="N30" s="23">
        <f t="shared" si="2"/>
        <v>0</v>
      </c>
      <c r="O30" s="22">
        <f>COUNTIFS('Raw Data from UFBs'!$A$3:$A$3000,'Summary By Town'!$A30,'Raw Data from UFBs'!$E$3:$E$3000,'Summary By Town'!$O$2)</f>
        <v>2</v>
      </c>
      <c r="P30" s="5">
        <f>SUMIFS('Raw Data from UFBs'!F$3:F$3000,'Raw Data from UFBs'!$A$3:$A$3000,'Summary By Town'!$A30,'Raw Data from UFBs'!$E$3:$E$3000,'Summary By Town'!$O$2)</f>
        <v>685685</v>
      </c>
      <c r="Q30" s="5">
        <f>SUMIFS('Raw Data from UFBs'!G$3:G$3000,'Raw Data from UFBs'!$A$3:$A$3000,'Summary By Town'!$A30,'Raw Data from UFBs'!$E$3:$E$3000,'Summary By Town'!$O$2)</f>
        <v>25899200</v>
      </c>
      <c r="R30" s="23">
        <f t="shared" si="8"/>
        <v>1112044.4474284204</v>
      </c>
      <c r="S30" s="22">
        <f t="shared" si="3"/>
        <v>2</v>
      </c>
      <c r="T30" s="5">
        <f t="shared" si="4"/>
        <v>685685</v>
      </c>
      <c r="U30" s="5">
        <f t="shared" si="5"/>
        <v>25899200</v>
      </c>
      <c r="V30" s="23">
        <f t="shared" si="6"/>
        <v>1112044.4474284204</v>
      </c>
      <c r="W30" s="62">
        <v>720559700</v>
      </c>
      <c r="X30" s="63">
        <v>4.2937405303191625</v>
      </c>
      <c r="Y30" s="64">
        <v>0.32924370596063746</v>
      </c>
      <c r="Z30" s="5">
        <f t="shared" si="9"/>
        <v>140376.16454266271</v>
      </c>
      <c r="AA30" s="9">
        <f t="shared" si="10"/>
        <v>3.5943170288318928E-2</v>
      </c>
      <c r="AB30" s="62">
        <v>12172375</v>
      </c>
      <c r="AC30" s="7">
        <f t="shared" si="7"/>
        <v>1.1532356219937581E-2</v>
      </c>
      <c r="AE30" s="6" t="s">
        <v>963</v>
      </c>
      <c r="AF30" s="6" t="s">
        <v>70</v>
      </c>
      <c r="AG30" s="6" t="s">
        <v>87</v>
      </c>
      <c r="AH30" s="6" t="s">
        <v>1857</v>
      </c>
      <c r="AI30" s="6" t="s">
        <v>1857</v>
      </c>
      <c r="AJ30" s="6" t="s">
        <v>1857</v>
      </c>
      <c r="AK30" s="6" t="s">
        <v>1857</v>
      </c>
      <c r="AL30" s="6" t="s">
        <v>1857</v>
      </c>
      <c r="AM30" s="6" t="s">
        <v>1857</v>
      </c>
      <c r="AN30" s="6" t="s">
        <v>1857</v>
      </c>
      <c r="AO30" s="6" t="s">
        <v>1857</v>
      </c>
      <c r="AP30" s="6" t="s">
        <v>1857</v>
      </c>
      <c r="AQ30" s="6" t="s">
        <v>1857</v>
      </c>
      <c r="AR30" s="6" t="s">
        <v>1857</v>
      </c>
      <c r="AS30" s="6" t="s">
        <v>1857</v>
      </c>
      <c r="AT30" s="6" t="s">
        <v>1857</v>
      </c>
    </row>
    <row r="31" spans="1:46" ht="17.25" customHeight="1" x14ac:dyDescent="0.3">
      <c r="A31" t="s">
        <v>938</v>
      </c>
      <c r="B31" t="s">
        <v>1297</v>
      </c>
      <c r="C31" t="s">
        <v>936</v>
      </c>
      <c r="D31" t="str">
        <f t="shared" si="0"/>
        <v>Carlstadt borough, Bergen County</v>
      </c>
      <c r="E31" t="s">
        <v>1828</v>
      </c>
      <c r="F31" t="s">
        <v>1819</v>
      </c>
      <c r="G31" s="22">
        <f>COUNTIFS('Raw Data from UFBs'!$A$3:$A$3000,'Summary By Town'!$A31,'Raw Data from UFBs'!$E$3:$E$3000,'Summary By Town'!$G$2)</f>
        <v>0</v>
      </c>
      <c r="H31" s="5">
        <f>SUMIFS('Raw Data from UFBs'!F$3:F$3000,'Raw Data from UFBs'!$A$3:$A$3000,'Summary By Town'!$A31,'Raw Data from UFBs'!$E$3:$E$3000,'Summary By Town'!$G$2)</f>
        <v>0</v>
      </c>
      <c r="I31" s="5">
        <f>SUMIFS('Raw Data from UFBs'!G$3:G$3000,'Raw Data from UFBs'!$A$3:$A$3000,'Summary By Town'!$A31,'Raw Data from UFBs'!$E$3:$E$3000,'Summary By Town'!$G$2)</f>
        <v>0</v>
      </c>
      <c r="J31" s="23">
        <f t="shared" si="1"/>
        <v>0</v>
      </c>
      <c r="K31" s="22">
        <f>COUNTIFS('Raw Data from UFBs'!$A$3:$A$3000,'Summary By Town'!$A31,'Raw Data from UFBs'!$E$3:$E$3000,'Summary By Town'!$K$2)</f>
        <v>0</v>
      </c>
      <c r="L31" s="5">
        <f>SUMIFS('Raw Data from UFBs'!F$3:F$3000,'Raw Data from UFBs'!$A$3:$A$3000,'Summary By Town'!$A31,'Raw Data from UFBs'!$E$3:$E$3000,'Summary By Town'!$K$2)</f>
        <v>0</v>
      </c>
      <c r="M31" s="5">
        <f>SUMIFS('Raw Data from UFBs'!G$3:G$3000,'Raw Data from UFBs'!$A$3:$A$3000,'Summary By Town'!$A31,'Raw Data from UFBs'!$E$3:$E$3000,'Summary By Town'!$K$2)</f>
        <v>0</v>
      </c>
      <c r="N31" s="23">
        <f t="shared" si="2"/>
        <v>0</v>
      </c>
      <c r="O31" s="22">
        <f>COUNTIFS('Raw Data from UFBs'!$A$3:$A$3000,'Summary By Town'!$A31,'Raw Data from UFBs'!$E$3:$E$3000,'Summary By Town'!$O$2)</f>
        <v>0</v>
      </c>
      <c r="P31" s="5">
        <f>SUMIFS('Raw Data from UFBs'!F$3:F$3000,'Raw Data from UFBs'!$A$3:$A$3000,'Summary By Town'!$A31,'Raw Data from UFBs'!$E$3:$E$3000,'Summary By Town'!$O$2)</f>
        <v>0</v>
      </c>
      <c r="Q31" s="5">
        <f>SUMIFS('Raw Data from UFBs'!G$3:G$3000,'Raw Data from UFBs'!$A$3:$A$3000,'Summary By Town'!$A31,'Raw Data from UFBs'!$E$3:$E$3000,'Summary By Town'!$O$2)</f>
        <v>0</v>
      </c>
      <c r="R31" s="23">
        <f t="shared" si="8"/>
        <v>0</v>
      </c>
      <c r="S31" s="22">
        <f t="shared" si="3"/>
        <v>0</v>
      </c>
      <c r="T31" s="5">
        <f t="shared" si="4"/>
        <v>0</v>
      </c>
      <c r="U31" s="5">
        <f t="shared" si="5"/>
        <v>0</v>
      </c>
      <c r="V31" s="23">
        <f t="shared" si="6"/>
        <v>0</v>
      </c>
      <c r="W31" s="62">
        <v>3212869884</v>
      </c>
      <c r="X31" s="63">
        <v>1.6440284199693456</v>
      </c>
      <c r="Y31" s="64">
        <v>0.44703540782117857</v>
      </c>
      <c r="Z31" s="5">
        <f t="shared" si="9"/>
        <v>0</v>
      </c>
      <c r="AA31" s="9">
        <f t="shared" si="10"/>
        <v>0</v>
      </c>
      <c r="AB31" s="62">
        <v>25538970.57</v>
      </c>
      <c r="AC31" s="7">
        <f t="shared" si="7"/>
        <v>0</v>
      </c>
      <c r="AE31" s="6" t="s">
        <v>344</v>
      </c>
      <c r="AF31" s="6" t="s">
        <v>339</v>
      </c>
      <c r="AG31" s="6" t="s">
        <v>962</v>
      </c>
      <c r="AH31" s="6" t="s">
        <v>56</v>
      </c>
      <c r="AI31" s="6" t="s">
        <v>707</v>
      </c>
      <c r="AJ31" s="6" t="s">
        <v>973</v>
      </c>
      <c r="AK31" s="6" t="s">
        <v>93</v>
      </c>
      <c r="AL31" s="6" t="s">
        <v>969</v>
      </c>
      <c r="AM31" s="6" t="s">
        <v>1857</v>
      </c>
      <c r="AN31" s="6" t="s">
        <v>1857</v>
      </c>
      <c r="AO31" s="6" t="s">
        <v>1857</v>
      </c>
      <c r="AP31" s="6" t="s">
        <v>1857</v>
      </c>
      <c r="AQ31" s="6" t="s">
        <v>1857</v>
      </c>
      <c r="AR31" s="6" t="s">
        <v>1857</v>
      </c>
      <c r="AS31" s="6" t="s">
        <v>1857</v>
      </c>
      <c r="AT31" s="6" t="s">
        <v>1857</v>
      </c>
    </row>
    <row r="32" spans="1:46" ht="17.25" customHeight="1" x14ac:dyDescent="0.3">
      <c r="A32" t="s">
        <v>47</v>
      </c>
      <c r="B32" t="s">
        <v>1298</v>
      </c>
      <c r="C32" t="s">
        <v>936</v>
      </c>
      <c r="D32" t="str">
        <f t="shared" si="0"/>
        <v>Cliffside Park borough, Bergen County</v>
      </c>
      <c r="E32" t="s">
        <v>1828</v>
      </c>
      <c r="F32" t="s">
        <v>1819</v>
      </c>
      <c r="G32" s="22">
        <f>COUNTIFS('Raw Data from UFBs'!$A$3:$A$3000,'Summary By Town'!$A32,'Raw Data from UFBs'!$E$3:$E$3000,'Summary By Town'!$G$2)</f>
        <v>0</v>
      </c>
      <c r="H32" s="5">
        <f>SUMIFS('Raw Data from UFBs'!F$3:F$3000,'Raw Data from UFBs'!$A$3:$A$3000,'Summary By Town'!$A32,'Raw Data from UFBs'!$E$3:$E$3000,'Summary By Town'!$G$2)</f>
        <v>0</v>
      </c>
      <c r="I32" s="5">
        <f>SUMIFS('Raw Data from UFBs'!G$3:G$3000,'Raw Data from UFBs'!$A$3:$A$3000,'Summary By Town'!$A32,'Raw Data from UFBs'!$E$3:$E$3000,'Summary By Town'!$G$2)</f>
        <v>0</v>
      </c>
      <c r="J32" s="23">
        <f t="shared" si="1"/>
        <v>0</v>
      </c>
      <c r="K32" s="22">
        <f>COUNTIFS('Raw Data from UFBs'!$A$3:$A$3000,'Summary By Town'!$A32,'Raw Data from UFBs'!$E$3:$E$3000,'Summary By Town'!$K$2)</f>
        <v>0</v>
      </c>
      <c r="L32" s="5">
        <f>SUMIFS('Raw Data from UFBs'!F$3:F$3000,'Raw Data from UFBs'!$A$3:$A$3000,'Summary By Town'!$A32,'Raw Data from UFBs'!$E$3:$E$3000,'Summary By Town'!$K$2)</f>
        <v>0</v>
      </c>
      <c r="M32" s="5">
        <f>SUMIFS('Raw Data from UFBs'!G$3:G$3000,'Raw Data from UFBs'!$A$3:$A$3000,'Summary By Town'!$A32,'Raw Data from UFBs'!$E$3:$E$3000,'Summary By Town'!$K$2)</f>
        <v>0</v>
      </c>
      <c r="N32" s="23">
        <f t="shared" si="2"/>
        <v>0</v>
      </c>
      <c r="O32" s="22">
        <f>COUNTIFS('Raw Data from UFBs'!$A$3:$A$3000,'Summary By Town'!$A32,'Raw Data from UFBs'!$E$3:$E$3000,'Summary By Town'!$O$2)</f>
        <v>1</v>
      </c>
      <c r="P32" s="5">
        <f>SUMIFS('Raw Data from UFBs'!F$3:F$3000,'Raw Data from UFBs'!$A$3:$A$3000,'Summary By Town'!$A32,'Raw Data from UFBs'!$E$3:$E$3000,'Summary By Town'!$O$2)</f>
        <v>1051443</v>
      </c>
      <c r="Q32" s="5">
        <f>SUMIFS('Raw Data from UFBs'!G$3:G$3000,'Raw Data from UFBs'!$A$3:$A$3000,'Summary By Town'!$A32,'Raw Data from UFBs'!$E$3:$E$3000,'Summary By Town'!$O$2)</f>
        <v>84727300</v>
      </c>
      <c r="R32" s="23">
        <f t="shared" si="8"/>
        <v>2266710.15544206</v>
      </c>
      <c r="S32" s="22">
        <f t="shared" si="3"/>
        <v>1</v>
      </c>
      <c r="T32" s="5">
        <f t="shared" si="4"/>
        <v>1051443</v>
      </c>
      <c r="U32" s="5">
        <f t="shared" si="5"/>
        <v>84727300</v>
      </c>
      <c r="V32" s="23">
        <f t="shared" si="6"/>
        <v>2266710.15544206</v>
      </c>
      <c r="W32" s="62">
        <v>3266240874</v>
      </c>
      <c r="X32" s="63">
        <v>2.6753008244592476</v>
      </c>
      <c r="Y32" s="64">
        <v>0.41094654336066588</v>
      </c>
      <c r="Z32" s="5">
        <f t="shared" si="9"/>
        <v>499409.83678866358</v>
      </c>
      <c r="AA32" s="9">
        <f t="shared" si="10"/>
        <v>2.5940309753162437E-2</v>
      </c>
      <c r="AB32" s="62">
        <v>44446520</v>
      </c>
      <c r="AC32" s="7">
        <f t="shared" si="7"/>
        <v>1.1236196597363834E-2</v>
      </c>
      <c r="AE32" s="6" t="s">
        <v>339</v>
      </c>
      <c r="AF32" s="6" t="s">
        <v>942</v>
      </c>
      <c r="AG32" s="6" t="s">
        <v>962</v>
      </c>
      <c r="AH32" s="6" t="s">
        <v>59</v>
      </c>
      <c r="AI32" s="6" t="s">
        <v>68</v>
      </c>
      <c r="AJ32" s="6" t="s">
        <v>1857</v>
      </c>
      <c r="AK32" s="6" t="s">
        <v>1857</v>
      </c>
      <c r="AL32" s="6" t="s">
        <v>1857</v>
      </c>
      <c r="AM32" s="6" t="s">
        <v>1857</v>
      </c>
      <c r="AN32" s="6" t="s">
        <v>1857</v>
      </c>
      <c r="AO32" s="6" t="s">
        <v>1857</v>
      </c>
      <c r="AP32" s="6" t="s">
        <v>1857</v>
      </c>
      <c r="AQ32" s="6" t="s">
        <v>1857</v>
      </c>
      <c r="AR32" s="6" t="s">
        <v>1857</v>
      </c>
      <c r="AS32" s="6" t="s">
        <v>1857</v>
      </c>
      <c r="AT32" s="6" t="s">
        <v>1857</v>
      </c>
    </row>
    <row r="33" spans="1:46" ht="17.25" customHeight="1" x14ac:dyDescent="0.3">
      <c r="A33" t="s">
        <v>50</v>
      </c>
      <c r="B33" t="s">
        <v>1299</v>
      </c>
      <c r="C33" t="s">
        <v>936</v>
      </c>
      <c r="D33" t="str">
        <f t="shared" si="0"/>
        <v>Closter borough, Bergen County</v>
      </c>
      <c r="E33" t="s">
        <v>1828</v>
      </c>
      <c r="F33" t="s">
        <v>1815</v>
      </c>
      <c r="G33" s="22">
        <f>COUNTIFS('Raw Data from UFBs'!$A$3:$A$3000,'Summary By Town'!$A33,'Raw Data from UFBs'!$E$3:$E$3000,'Summary By Town'!$G$2)</f>
        <v>0</v>
      </c>
      <c r="H33" s="5">
        <f>SUMIFS('Raw Data from UFBs'!F$3:F$3000,'Raw Data from UFBs'!$A$3:$A$3000,'Summary By Town'!$A33,'Raw Data from UFBs'!$E$3:$E$3000,'Summary By Town'!$G$2)</f>
        <v>0</v>
      </c>
      <c r="I33" s="5">
        <f>SUMIFS('Raw Data from UFBs'!G$3:G$3000,'Raw Data from UFBs'!$A$3:$A$3000,'Summary By Town'!$A33,'Raw Data from UFBs'!$E$3:$E$3000,'Summary By Town'!$G$2)</f>
        <v>0</v>
      </c>
      <c r="J33" s="23">
        <f t="shared" si="1"/>
        <v>0</v>
      </c>
      <c r="K33" s="22">
        <f>COUNTIFS('Raw Data from UFBs'!$A$3:$A$3000,'Summary By Town'!$A33,'Raw Data from UFBs'!$E$3:$E$3000,'Summary By Town'!$K$2)</f>
        <v>0</v>
      </c>
      <c r="L33" s="5">
        <f>SUMIFS('Raw Data from UFBs'!F$3:F$3000,'Raw Data from UFBs'!$A$3:$A$3000,'Summary By Town'!$A33,'Raw Data from UFBs'!$E$3:$E$3000,'Summary By Town'!$K$2)</f>
        <v>0</v>
      </c>
      <c r="M33" s="5">
        <f>SUMIFS('Raw Data from UFBs'!G$3:G$3000,'Raw Data from UFBs'!$A$3:$A$3000,'Summary By Town'!$A33,'Raw Data from UFBs'!$E$3:$E$3000,'Summary By Town'!$K$2)</f>
        <v>0</v>
      </c>
      <c r="N33" s="23">
        <f t="shared" si="2"/>
        <v>0</v>
      </c>
      <c r="O33" s="22">
        <f>COUNTIFS('Raw Data from UFBs'!$A$3:$A$3000,'Summary By Town'!$A33,'Raw Data from UFBs'!$E$3:$E$3000,'Summary By Town'!$O$2)</f>
        <v>2</v>
      </c>
      <c r="P33" s="5">
        <f>SUMIFS('Raw Data from UFBs'!F$3:F$3000,'Raw Data from UFBs'!$A$3:$A$3000,'Summary By Town'!$A33,'Raw Data from UFBs'!$E$3:$E$3000,'Summary By Town'!$O$2)</f>
        <v>57617.06</v>
      </c>
      <c r="Q33" s="5">
        <f>SUMIFS('Raw Data from UFBs'!G$3:G$3000,'Raw Data from UFBs'!$A$3:$A$3000,'Summary By Town'!$A33,'Raw Data from UFBs'!$E$3:$E$3000,'Summary By Town'!$O$2)</f>
        <v>7510800</v>
      </c>
      <c r="R33" s="23">
        <f t="shared" si="8"/>
        <v>161029.4983433336</v>
      </c>
      <c r="S33" s="22">
        <f t="shared" si="3"/>
        <v>2</v>
      </c>
      <c r="T33" s="5">
        <f t="shared" si="4"/>
        <v>57617.06</v>
      </c>
      <c r="U33" s="5">
        <f t="shared" si="5"/>
        <v>7510800</v>
      </c>
      <c r="V33" s="23">
        <f t="shared" si="6"/>
        <v>161029.4983433336</v>
      </c>
      <c r="W33" s="62">
        <v>2813813400</v>
      </c>
      <c r="X33" s="63">
        <v>2.1439726572846247</v>
      </c>
      <c r="Y33" s="64">
        <v>0.25641493421585182</v>
      </c>
      <c r="Z33" s="5">
        <f t="shared" si="9"/>
        <v>26516.493574906719</v>
      </c>
      <c r="AA33" s="9">
        <f t="shared" si="10"/>
        <v>2.6692601577631269E-3</v>
      </c>
      <c r="AB33" s="62">
        <v>18407190</v>
      </c>
      <c r="AC33" s="7">
        <f t="shared" si="7"/>
        <v>1.4405508703341857E-3</v>
      </c>
      <c r="AE33" s="6" t="s">
        <v>53</v>
      </c>
      <c r="AF33" s="6" t="s">
        <v>71</v>
      </c>
      <c r="AG33" s="6" t="s">
        <v>61</v>
      </c>
      <c r="AH33" s="6" t="s">
        <v>44</v>
      </c>
      <c r="AI33" s="6" t="s">
        <v>945</v>
      </c>
      <c r="AJ33" s="6" t="s">
        <v>956</v>
      </c>
      <c r="AK33" s="6" t="s">
        <v>1857</v>
      </c>
      <c r="AL33" s="6" t="s">
        <v>1857</v>
      </c>
      <c r="AM33" s="6" t="s">
        <v>1857</v>
      </c>
      <c r="AN33" s="6" t="s">
        <v>1857</v>
      </c>
      <c r="AO33" s="6" t="s">
        <v>1857</v>
      </c>
      <c r="AP33" s="6" t="s">
        <v>1857</v>
      </c>
      <c r="AQ33" s="6" t="s">
        <v>1857</v>
      </c>
      <c r="AR33" s="6" t="s">
        <v>1857</v>
      </c>
      <c r="AS33" s="6" t="s">
        <v>1857</v>
      </c>
      <c r="AT33" s="6" t="s">
        <v>1857</v>
      </c>
    </row>
    <row r="34" spans="1:46" ht="17.25" customHeight="1" x14ac:dyDescent="0.3">
      <c r="A34" t="s">
        <v>52</v>
      </c>
      <c r="B34" t="s">
        <v>1300</v>
      </c>
      <c r="C34" t="s">
        <v>936</v>
      </c>
      <c r="D34" t="str">
        <f t="shared" si="0"/>
        <v>Cresskill borough, Bergen County</v>
      </c>
      <c r="E34" t="s">
        <v>1828</v>
      </c>
      <c r="F34" t="s">
        <v>1815</v>
      </c>
      <c r="G34" s="22">
        <f>COUNTIFS('Raw Data from UFBs'!$A$3:$A$3000,'Summary By Town'!$A34,'Raw Data from UFBs'!$E$3:$E$3000,'Summary By Town'!$G$2)</f>
        <v>2</v>
      </c>
      <c r="H34" s="5">
        <f>SUMIFS('Raw Data from UFBs'!F$3:F$3000,'Raw Data from UFBs'!$A$3:$A$3000,'Summary By Town'!$A34,'Raw Data from UFBs'!$E$3:$E$3000,'Summary By Town'!$G$2)</f>
        <v>181108</v>
      </c>
      <c r="I34" s="5">
        <f>SUMIFS('Raw Data from UFBs'!G$3:G$3000,'Raw Data from UFBs'!$A$3:$A$3000,'Summary By Town'!$A34,'Raw Data from UFBs'!$E$3:$E$3000,'Summary By Town'!$G$2)</f>
        <v>34249100</v>
      </c>
      <c r="J34" s="23">
        <f t="shared" si="1"/>
        <v>794667.4025140499</v>
      </c>
      <c r="K34" s="22">
        <f>COUNTIFS('Raw Data from UFBs'!$A$3:$A$3000,'Summary By Town'!$A34,'Raw Data from UFBs'!$E$3:$E$3000,'Summary By Town'!$K$2)</f>
        <v>0</v>
      </c>
      <c r="L34" s="5">
        <f>SUMIFS('Raw Data from UFBs'!F$3:F$3000,'Raw Data from UFBs'!$A$3:$A$3000,'Summary By Town'!$A34,'Raw Data from UFBs'!$E$3:$E$3000,'Summary By Town'!$K$2)</f>
        <v>0</v>
      </c>
      <c r="M34" s="5">
        <f>SUMIFS('Raw Data from UFBs'!G$3:G$3000,'Raw Data from UFBs'!$A$3:$A$3000,'Summary By Town'!$A34,'Raw Data from UFBs'!$E$3:$E$3000,'Summary By Town'!$K$2)</f>
        <v>0</v>
      </c>
      <c r="N34" s="23">
        <f t="shared" si="2"/>
        <v>0</v>
      </c>
      <c r="O34" s="22">
        <f>COUNTIFS('Raw Data from UFBs'!$A$3:$A$3000,'Summary By Town'!$A34,'Raw Data from UFBs'!$E$3:$E$3000,'Summary By Town'!$O$2)</f>
        <v>0</v>
      </c>
      <c r="P34" s="5">
        <f>SUMIFS('Raw Data from UFBs'!F$3:F$3000,'Raw Data from UFBs'!$A$3:$A$3000,'Summary By Town'!$A34,'Raw Data from UFBs'!$E$3:$E$3000,'Summary By Town'!$O$2)</f>
        <v>0</v>
      </c>
      <c r="Q34" s="5">
        <f>SUMIFS('Raw Data from UFBs'!G$3:G$3000,'Raw Data from UFBs'!$A$3:$A$3000,'Summary By Town'!$A34,'Raw Data from UFBs'!$E$3:$E$3000,'Summary By Town'!$O$2)</f>
        <v>0</v>
      </c>
      <c r="R34" s="23">
        <f t="shared" si="8"/>
        <v>0</v>
      </c>
      <c r="S34" s="22">
        <f t="shared" si="3"/>
        <v>2</v>
      </c>
      <c r="T34" s="5">
        <f t="shared" si="4"/>
        <v>181108</v>
      </c>
      <c r="U34" s="5">
        <f t="shared" si="5"/>
        <v>34249100</v>
      </c>
      <c r="V34" s="23">
        <f t="shared" si="6"/>
        <v>794667.4025140499</v>
      </c>
      <c r="W34" s="62">
        <v>2620991700</v>
      </c>
      <c r="X34" s="63">
        <v>2.3202577659385208</v>
      </c>
      <c r="Y34" s="64">
        <v>0.32875254029200068</v>
      </c>
      <c r="Z34" s="5">
        <f t="shared" si="9"/>
        <v>201709.21219653604</v>
      </c>
      <c r="AA34" s="9">
        <f t="shared" si="10"/>
        <v>1.306722947653745E-2</v>
      </c>
      <c r="AB34" s="62">
        <v>23409075</v>
      </c>
      <c r="AC34" s="7">
        <f t="shared" si="7"/>
        <v>8.6167100663540122E-3</v>
      </c>
      <c r="AE34" s="6" t="s">
        <v>708</v>
      </c>
      <c r="AF34" s="6" t="s">
        <v>45</v>
      </c>
      <c r="AG34" s="6" t="s">
        <v>54</v>
      </c>
      <c r="AH34" s="6" t="s">
        <v>53</v>
      </c>
      <c r="AI34" s="6" t="s">
        <v>44</v>
      </c>
      <c r="AJ34" s="6" t="s">
        <v>1857</v>
      </c>
      <c r="AK34" s="6" t="s">
        <v>1857</v>
      </c>
      <c r="AL34" s="6" t="s">
        <v>1857</v>
      </c>
      <c r="AM34" s="6" t="s">
        <v>1857</v>
      </c>
      <c r="AN34" s="6" t="s">
        <v>1857</v>
      </c>
      <c r="AO34" s="6" t="s">
        <v>1857</v>
      </c>
      <c r="AP34" s="6" t="s">
        <v>1857</v>
      </c>
      <c r="AQ34" s="6" t="s">
        <v>1857</v>
      </c>
      <c r="AR34" s="6" t="s">
        <v>1857</v>
      </c>
      <c r="AS34" s="6" t="s">
        <v>1857</v>
      </c>
      <c r="AT34" s="6" t="s">
        <v>1857</v>
      </c>
    </row>
    <row r="35" spans="1:46" ht="17.25" customHeight="1" x14ac:dyDescent="0.3">
      <c r="A35" t="s">
        <v>53</v>
      </c>
      <c r="B35" t="s">
        <v>1301</v>
      </c>
      <c r="C35" t="s">
        <v>936</v>
      </c>
      <c r="D35" t="str">
        <f t="shared" si="0"/>
        <v>Demarest borough, Bergen County</v>
      </c>
      <c r="E35" t="s">
        <v>1828</v>
      </c>
      <c r="F35" t="s">
        <v>1815</v>
      </c>
      <c r="G35" s="22">
        <f>COUNTIFS('Raw Data from UFBs'!$A$3:$A$3000,'Summary By Town'!$A35,'Raw Data from UFBs'!$E$3:$E$3000,'Summary By Town'!$G$2)</f>
        <v>0</v>
      </c>
      <c r="H35" s="5">
        <f>SUMIFS('Raw Data from UFBs'!F$3:F$3000,'Raw Data from UFBs'!$A$3:$A$3000,'Summary By Town'!$A35,'Raw Data from UFBs'!$E$3:$E$3000,'Summary By Town'!$G$2)</f>
        <v>0</v>
      </c>
      <c r="I35" s="5">
        <f>SUMIFS('Raw Data from UFBs'!G$3:G$3000,'Raw Data from UFBs'!$A$3:$A$3000,'Summary By Town'!$A35,'Raw Data from UFBs'!$E$3:$E$3000,'Summary By Town'!$G$2)</f>
        <v>0</v>
      </c>
      <c r="J35" s="23">
        <f t="shared" si="1"/>
        <v>0</v>
      </c>
      <c r="K35" s="22">
        <f>COUNTIFS('Raw Data from UFBs'!$A$3:$A$3000,'Summary By Town'!$A35,'Raw Data from UFBs'!$E$3:$E$3000,'Summary By Town'!$K$2)</f>
        <v>0</v>
      </c>
      <c r="L35" s="5">
        <f>SUMIFS('Raw Data from UFBs'!F$3:F$3000,'Raw Data from UFBs'!$A$3:$A$3000,'Summary By Town'!$A35,'Raw Data from UFBs'!$E$3:$E$3000,'Summary By Town'!$K$2)</f>
        <v>0</v>
      </c>
      <c r="M35" s="5">
        <f>SUMIFS('Raw Data from UFBs'!G$3:G$3000,'Raw Data from UFBs'!$A$3:$A$3000,'Summary By Town'!$A35,'Raw Data from UFBs'!$E$3:$E$3000,'Summary By Town'!$K$2)</f>
        <v>0</v>
      </c>
      <c r="N35" s="23">
        <f t="shared" si="2"/>
        <v>0</v>
      </c>
      <c r="O35" s="22">
        <f>COUNTIFS('Raw Data from UFBs'!$A$3:$A$3000,'Summary By Town'!$A35,'Raw Data from UFBs'!$E$3:$E$3000,'Summary By Town'!$O$2)</f>
        <v>0</v>
      </c>
      <c r="P35" s="5">
        <f>SUMIFS('Raw Data from UFBs'!F$3:F$3000,'Raw Data from UFBs'!$A$3:$A$3000,'Summary By Town'!$A35,'Raw Data from UFBs'!$E$3:$E$3000,'Summary By Town'!$O$2)</f>
        <v>0</v>
      </c>
      <c r="Q35" s="5">
        <f>SUMIFS('Raw Data from UFBs'!G$3:G$3000,'Raw Data from UFBs'!$A$3:$A$3000,'Summary By Town'!$A35,'Raw Data from UFBs'!$E$3:$E$3000,'Summary By Town'!$O$2)</f>
        <v>0</v>
      </c>
      <c r="R35" s="23">
        <f t="shared" si="8"/>
        <v>0</v>
      </c>
      <c r="S35" s="22">
        <f t="shared" si="3"/>
        <v>0</v>
      </c>
      <c r="T35" s="5">
        <f t="shared" si="4"/>
        <v>0</v>
      </c>
      <c r="U35" s="5">
        <f t="shared" si="5"/>
        <v>0</v>
      </c>
      <c r="V35" s="23">
        <f t="shared" si="6"/>
        <v>0</v>
      </c>
      <c r="W35" s="62">
        <v>1513813610</v>
      </c>
      <c r="X35" s="63">
        <v>2.9179098575783775</v>
      </c>
      <c r="Y35" s="64">
        <v>0.23009423873961979</v>
      </c>
      <c r="Z35" s="5">
        <f t="shared" si="9"/>
        <v>0</v>
      </c>
      <c r="AA35" s="9">
        <f t="shared" si="10"/>
        <v>0</v>
      </c>
      <c r="AB35" s="62">
        <v>11699338</v>
      </c>
      <c r="AC35" s="7">
        <f t="shared" si="7"/>
        <v>0</v>
      </c>
      <c r="AE35" s="6" t="s">
        <v>52</v>
      </c>
      <c r="AF35" s="6" t="s">
        <v>54</v>
      </c>
      <c r="AG35" s="6" t="s">
        <v>71</v>
      </c>
      <c r="AH35" s="6" t="s">
        <v>50</v>
      </c>
      <c r="AI35" s="6" t="s">
        <v>44</v>
      </c>
      <c r="AJ35" s="6" t="s">
        <v>1857</v>
      </c>
      <c r="AK35" s="6" t="s">
        <v>1857</v>
      </c>
      <c r="AL35" s="6" t="s">
        <v>1857</v>
      </c>
      <c r="AM35" s="6" t="s">
        <v>1857</v>
      </c>
      <c r="AN35" s="6" t="s">
        <v>1857</v>
      </c>
      <c r="AO35" s="6" t="s">
        <v>1857</v>
      </c>
      <c r="AP35" s="6" t="s">
        <v>1857</v>
      </c>
      <c r="AQ35" s="6" t="s">
        <v>1857</v>
      </c>
      <c r="AR35" s="6" t="s">
        <v>1857</v>
      </c>
      <c r="AS35" s="6" t="s">
        <v>1857</v>
      </c>
      <c r="AT35" s="6" t="s">
        <v>1857</v>
      </c>
    </row>
    <row r="36" spans="1:46" ht="17.25" customHeight="1" x14ac:dyDescent="0.3">
      <c r="A36" t="s">
        <v>54</v>
      </c>
      <c r="B36" t="s">
        <v>1302</v>
      </c>
      <c r="C36" t="s">
        <v>936</v>
      </c>
      <c r="D36" t="str">
        <f t="shared" si="0"/>
        <v>Dumont borough, Bergen County</v>
      </c>
      <c r="E36" t="s">
        <v>1828</v>
      </c>
      <c r="F36" t="s">
        <v>1815</v>
      </c>
      <c r="G36" s="22">
        <f>COUNTIFS('Raw Data from UFBs'!$A$3:$A$3000,'Summary By Town'!$A36,'Raw Data from UFBs'!$E$3:$E$3000,'Summary By Town'!$G$2)</f>
        <v>3</v>
      </c>
      <c r="H36" s="5">
        <f>SUMIFS('Raw Data from UFBs'!F$3:F$3000,'Raw Data from UFBs'!$A$3:$A$3000,'Summary By Town'!$A36,'Raw Data from UFBs'!$E$3:$E$3000,'Summary By Town'!$G$2)</f>
        <v>39667</v>
      </c>
      <c r="I36" s="5">
        <f>SUMIFS('Raw Data from UFBs'!G$3:G$3000,'Raw Data from UFBs'!$A$3:$A$3000,'Summary By Town'!$A36,'Raw Data from UFBs'!$E$3:$E$3000,'Summary By Town'!$G$2)</f>
        <v>14872800</v>
      </c>
      <c r="J36" s="23">
        <f t="shared" si="1"/>
        <v>589665.10380180948</v>
      </c>
      <c r="K36" s="22">
        <f>COUNTIFS('Raw Data from UFBs'!$A$3:$A$3000,'Summary By Town'!$A36,'Raw Data from UFBs'!$E$3:$E$3000,'Summary By Town'!$K$2)</f>
        <v>0</v>
      </c>
      <c r="L36" s="5">
        <f>SUMIFS('Raw Data from UFBs'!F$3:F$3000,'Raw Data from UFBs'!$A$3:$A$3000,'Summary By Town'!$A36,'Raw Data from UFBs'!$E$3:$E$3000,'Summary By Town'!$K$2)</f>
        <v>0</v>
      </c>
      <c r="M36" s="5">
        <f>SUMIFS('Raw Data from UFBs'!G$3:G$3000,'Raw Data from UFBs'!$A$3:$A$3000,'Summary By Town'!$A36,'Raw Data from UFBs'!$E$3:$E$3000,'Summary By Town'!$K$2)</f>
        <v>0</v>
      </c>
      <c r="N36" s="23">
        <f t="shared" si="2"/>
        <v>0</v>
      </c>
      <c r="O36" s="22">
        <f>COUNTIFS('Raw Data from UFBs'!$A$3:$A$3000,'Summary By Town'!$A36,'Raw Data from UFBs'!$E$3:$E$3000,'Summary By Town'!$O$2)</f>
        <v>1</v>
      </c>
      <c r="P36" s="5">
        <f>SUMIFS('Raw Data from UFBs'!F$3:F$3000,'Raw Data from UFBs'!$A$3:$A$3000,'Summary By Town'!$A36,'Raw Data from UFBs'!$E$3:$E$3000,'Summary By Town'!$O$2)</f>
        <v>90000</v>
      </c>
      <c r="Q36" s="5">
        <f>SUMIFS('Raw Data from UFBs'!G$3:G$3000,'Raw Data from UFBs'!$A$3:$A$3000,'Summary By Town'!$A36,'Raw Data from UFBs'!$E$3:$E$3000,'Summary By Town'!$O$2)</f>
        <v>4049800</v>
      </c>
      <c r="R36" s="23">
        <f t="shared" si="8"/>
        <v>160563.29254589372</v>
      </c>
      <c r="S36" s="22">
        <f t="shared" si="3"/>
        <v>4</v>
      </c>
      <c r="T36" s="5">
        <f t="shared" si="4"/>
        <v>129667</v>
      </c>
      <c r="U36" s="5">
        <f t="shared" si="5"/>
        <v>18922600</v>
      </c>
      <c r="V36" s="23">
        <f t="shared" si="6"/>
        <v>750228.39634770318</v>
      </c>
      <c r="W36" s="62">
        <v>1794339740</v>
      </c>
      <c r="X36" s="63">
        <v>3.9647215305914791</v>
      </c>
      <c r="Y36" s="64">
        <v>0.33037331517808899</v>
      </c>
      <c r="Z36" s="5">
        <f t="shared" si="9"/>
        <v>205016.92578293473</v>
      </c>
      <c r="AA36" s="9">
        <f t="shared" si="10"/>
        <v>1.0545717501636563E-2</v>
      </c>
      <c r="AB36" s="62">
        <v>27825040</v>
      </c>
      <c r="AC36" s="7">
        <f t="shared" si="7"/>
        <v>7.368072994070619E-3</v>
      </c>
      <c r="AE36" s="6" t="s">
        <v>45</v>
      </c>
      <c r="AF36" s="6" t="s">
        <v>953</v>
      </c>
      <c r="AG36" s="6" t="s">
        <v>52</v>
      </c>
      <c r="AH36" s="6" t="s">
        <v>53</v>
      </c>
      <c r="AI36" s="6" t="s">
        <v>959</v>
      </c>
      <c r="AJ36" s="6" t="s">
        <v>71</v>
      </c>
      <c r="AK36" s="6" t="s">
        <v>1857</v>
      </c>
      <c r="AL36" s="6" t="s">
        <v>1857</v>
      </c>
      <c r="AM36" s="6" t="s">
        <v>1857</v>
      </c>
      <c r="AN36" s="6" t="s">
        <v>1857</v>
      </c>
      <c r="AO36" s="6" t="s">
        <v>1857</v>
      </c>
      <c r="AP36" s="6" t="s">
        <v>1857</v>
      </c>
      <c r="AQ36" s="6" t="s">
        <v>1857</v>
      </c>
      <c r="AR36" s="6" t="s">
        <v>1857</v>
      </c>
      <c r="AS36" s="6" t="s">
        <v>1857</v>
      </c>
      <c r="AT36" s="6" t="s">
        <v>1857</v>
      </c>
    </row>
    <row r="37" spans="1:46" ht="17.25" customHeight="1" x14ac:dyDescent="0.3">
      <c r="A37" t="s">
        <v>56</v>
      </c>
      <c r="B37" t="s">
        <v>1303</v>
      </c>
      <c r="C37" t="s">
        <v>936</v>
      </c>
      <c r="D37" t="str">
        <f t="shared" si="0"/>
        <v>East Rutherford borough, Bergen County</v>
      </c>
      <c r="E37" t="s">
        <v>1828</v>
      </c>
      <c r="F37" t="s">
        <v>1819</v>
      </c>
      <c r="G37" s="22">
        <f>COUNTIFS('Raw Data from UFBs'!$A$3:$A$3000,'Summary By Town'!$A37,'Raw Data from UFBs'!$E$3:$E$3000,'Summary By Town'!$G$2)</f>
        <v>1</v>
      </c>
      <c r="H37" s="5">
        <f>SUMIFS('Raw Data from UFBs'!F$3:F$3000,'Raw Data from UFBs'!$A$3:$A$3000,'Summary By Town'!$A37,'Raw Data from UFBs'!$E$3:$E$3000,'Summary By Town'!$G$2)</f>
        <v>38000</v>
      </c>
      <c r="I37" s="5">
        <f>SUMIFS('Raw Data from UFBs'!G$3:G$3000,'Raw Data from UFBs'!$A$3:$A$3000,'Summary By Town'!$A37,'Raw Data from UFBs'!$E$3:$E$3000,'Summary By Town'!$G$2)</f>
        <v>21590500</v>
      </c>
      <c r="J37" s="23">
        <f t="shared" si="1"/>
        <v>350392.67144326487</v>
      </c>
      <c r="K37" s="22">
        <f>COUNTIFS('Raw Data from UFBs'!$A$3:$A$3000,'Summary By Town'!$A37,'Raw Data from UFBs'!$E$3:$E$3000,'Summary By Town'!$K$2)</f>
        <v>3</v>
      </c>
      <c r="L37" s="5">
        <f>SUMIFS('Raw Data from UFBs'!F$3:F$3000,'Raw Data from UFBs'!$A$3:$A$3000,'Summary By Town'!$A37,'Raw Data from UFBs'!$E$3:$E$3000,'Summary By Town'!$K$2)</f>
        <v>10150000</v>
      </c>
      <c r="M37" s="5">
        <f>SUMIFS('Raw Data from UFBs'!G$3:G$3000,'Raw Data from UFBs'!$A$3:$A$3000,'Summary By Town'!$A37,'Raw Data from UFBs'!$E$3:$E$3000,'Summary By Town'!$K$2)</f>
        <v>4629993100</v>
      </c>
      <c r="N37" s="23">
        <f t="shared" si="2"/>
        <v>75140253.86502783</v>
      </c>
      <c r="O37" s="22">
        <f>COUNTIFS('Raw Data from UFBs'!$A$3:$A$3000,'Summary By Town'!$A37,'Raw Data from UFBs'!$E$3:$E$3000,'Summary By Town'!$O$2)</f>
        <v>1</v>
      </c>
      <c r="P37" s="5">
        <f>SUMIFS('Raw Data from UFBs'!F$3:F$3000,'Raw Data from UFBs'!$A$3:$A$3000,'Summary By Town'!$A37,'Raw Data from UFBs'!$E$3:$E$3000,'Summary By Town'!$O$2)</f>
        <v>6708.3</v>
      </c>
      <c r="Q37" s="5">
        <f>SUMIFS('Raw Data from UFBs'!G$3:G$3000,'Raw Data from UFBs'!$A$3:$A$3000,'Summary By Town'!$A37,'Raw Data from UFBs'!$E$3:$E$3000,'Summary By Town'!$O$2)</f>
        <v>749300</v>
      </c>
      <c r="R37" s="23">
        <f t="shared" si="8"/>
        <v>12160.405211201147</v>
      </c>
      <c r="S37" s="22">
        <f t="shared" si="3"/>
        <v>5</v>
      </c>
      <c r="T37" s="5">
        <f t="shared" si="4"/>
        <v>10194708.300000001</v>
      </c>
      <c r="U37" s="5">
        <f t="shared" si="5"/>
        <v>4652332900</v>
      </c>
      <c r="V37" s="23">
        <f t="shared" si="6"/>
        <v>75502806.941682294</v>
      </c>
      <c r="W37" s="62">
        <v>7515694655</v>
      </c>
      <c r="X37" s="63">
        <v>1.622902070092239</v>
      </c>
      <c r="Y37" s="64">
        <v>0.27576917988405469</v>
      </c>
      <c r="Z37" s="5">
        <f t="shared" si="9"/>
        <v>18009960.802203674</v>
      </c>
      <c r="AA37" s="9">
        <f t="shared" si="10"/>
        <v>0.61901568831098286</v>
      </c>
      <c r="AB37" s="62">
        <v>28939476.740000002</v>
      </c>
      <c r="AC37" s="7">
        <f t="shared" si="7"/>
        <v>0.62233194345599185</v>
      </c>
      <c r="AE37" s="6" t="s">
        <v>344</v>
      </c>
      <c r="AF37" s="6" t="s">
        <v>85</v>
      </c>
      <c r="AG37" s="6" t="s">
        <v>938</v>
      </c>
      <c r="AH37" s="6" t="s">
        <v>973</v>
      </c>
      <c r="AI37" s="6" t="s">
        <v>614</v>
      </c>
      <c r="AJ37" s="6" t="s">
        <v>1857</v>
      </c>
      <c r="AK37" s="6" t="s">
        <v>1857</v>
      </c>
      <c r="AL37" s="6" t="s">
        <v>1857</v>
      </c>
      <c r="AM37" s="6" t="s">
        <v>1857</v>
      </c>
      <c r="AN37" s="6" t="s">
        <v>1857</v>
      </c>
      <c r="AO37" s="6" t="s">
        <v>1857</v>
      </c>
      <c r="AP37" s="6" t="s">
        <v>1857</v>
      </c>
      <c r="AQ37" s="6" t="s">
        <v>1857</v>
      </c>
      <c r="AR37" s="6" t="s">
        <v>1857</v>
      </c>
      <c r="AS37" s="6" t="s">
        <v>1857</v>
      </c>
      <c r="AT37" s="6" t="s">
        <v>1857</v>
      </c>
    </row>
    <row r="38" spans="1:46" ht="17.25" customHeight="1" x14ac:dyDescent="0.3">
      <c r="A38" t="s">
        <v>59</v>
      </c>
      <c r="B38" t="s">
        <v>1304</v>
      </c>
      <c r="C38" t="s">
        <v>936</v>
      </c>
      <c r="D38" t="str">
        <f t="shared" si="0"/>
        <v>Edgewater borough, Bergen County</v>
      </c>
      <c r="E38" t="s">
        <v>1828</v>
      </c>
      <c r="F38" t="s">
        <v>1819</v>
      </c>
      <c r="G38" s="22">
        <f>COUNTIFS('Raw Data from UFBs'!$A$3:$A$3000,'Summary By Town'!$A38,'Raw Data from UFBs'!$E$3:$E$3000,'Summary By Town'!$G$2)</f>
        <v>5</v>
      </c>
      <c r="H38" s="5">
        <f>SUMIFS('Raw Data from UFBs'!F$3:F$3000,'Raw Data from UFBs'!$A$3:$A$3000,'Summary By Town'!$A38,'Raw Data from UFBs'!$E$3:$E$3000,'Summary By Town'!$G$2)</f>
        <v>701879.6</v>
      </c>
      <c r="I38" s="5">
        <f>SUMIFS('Raw Data from UFBs'!G$3:G$3000,'Raw Data from UFBs'!$A$3:$A$3000,'Summary By Town'!$A38,'Raw Data from UFBs'!$E$3:$E$3000,'Summary By Town'!$G$2)</f>
        <v>0</v>
      </c>
      <c r="J38" s="23">
        <f t="shared" si="1"/>
        <v>0</v>
      </c>
      <c r="K38" s="22">
        <f>COUNTIFS('Raw Data from UFBs'!$A$3:$A$3000,'Summary By Town'!$A38,'Raw Data from UFBs'!$E$3:$E$3000,'Summary By Town'!$K$2)</f>
        <v>0</v>
      </c>
      <c r="L38" s="5">
        <f>SUMIFS('Raw Data from UFBs'!F$3:F$3000,'Raw Data from UFBs'!$A$3:$A$3000,'Summary By Town'!$A38,'Raw Data from UFBs'!$E$3:$E$3000,'Summary By Town'!$K$2)</f>
        <v>0</v>
      </c>
      <c r="M38" s="5">
        <f>SUMIFS('Raw Data from UFBs'!G$3:G$3000,'Raw Data from UFBs'!$A$3:$A$3000,'Summary By Town'!$A38,'Raw Data from UFBs'!$E$3:$E$3000,'Summary By Town'!$K$2)</f>
        <v>0</v>
      </c>
      <c r="N38" s="23">
        <f t="shared" si="2"/>
        <v>0</v>
      </c>
      <c r="O38" s="22">
        <f>COUNTIFS('Raw Data from UFBs'!$A$3:$A$3000,'Summary By Town'!$A38,'Raw Data from UFBs'!$E$3:$E$3000,'Summary By Town'!$O$2)</f>
        <v>0</v>
      </c>
      <c r="P38" s="5">
        <f>SUMIFS('Raw Data from UFBs'!F$3:F$3000,'Raw Data from UFBs'!$A$3:$A$3000,'Summary By Town'!$A38,'Raw Data from UFBs'!$E$3:$E$3000,'Summary By Town'!$O$2)</f>
        <v>0</v>
      </c>
      <c r="Q38" s="5">
        <f>SUMIFS('Raw Data from UFBs'!G$3:G$3000,'Raw Data from UFBs'!$A$3:$A$3000,'Summary By Town'!$A38,'Raw Data from UFBs'!$E$3:$E$3000,'Summary By Town'!$O$2)</f>
        <v>0</v>
      </c>
      <c r="R38" s="23">
        <f t="shared" si="8"/>
        <v>0</v>
      </c>
      <c r="S38" s="22">
        <f t="shared" si="3"/>
        <v>5</v>
      </c>
      <c r="T38" s="5">
        <f t="shared" si="4"/>
        <v>701879.6</v>
      </c>
      <c r="U38" s="5">
        <f t="shared" si="5"/>
        <v>0</v>
      </c>
      <c r="V38" s="23">
        <f t="shared" si="6"/>
        <v>0</v>
      </c>
      <c r="W38" s="62">
        <v>4464356855</v>
      </c>
      <c r="X38" s="63">
        <v>1.5969582718946693</v>
      </c>
      <c r="Y38" s="64">
        <v>0.39512341458247802</v>
      </c>
      <c r="Z38" s="5">
        <f t="shared" si="9"/>
        <v>-277329.06417778385</v>
      </c>
      <c r="AA38" s="9">
        <f t="shared" si="10"/>
        <v>0</v>
      </c>
      <c r="AB38" s="62">
        <v>34188519.700000003</v>
      </c>
      <c r="AC38" s="7">
        <f t="shared" si="7"/>
        <v>-8.1117599302722616E-3</v>
      </c>
      <c r="AE38" s="6" t="s">
        <v>339</v>
      </c>
      <c r="AF38" s="6" t="s">
        <v>47</v>
      </c>
      <c r="AG38" s="6" t="s">
        <v>68</v>
      </c>
      <c r="AH38" s="6" t="s">
        <v>1857</v>
      </c>
      <c r="AI38" s="6" t="s">
        <v>1857</v>
      </c>
      <c r="AJ38" s="6" t="s">
        <v>1857</v>
      </c>
      <c r="AK38" s="6" t="s">
        <v>1857</v>
      </c>
      <c r="AL38" s="6" t="s">
        <v>1857</v>
      </c>
      <c r="AM38" s="6" t="s">
        <v>1857</v>
      </c>
      <c r="AN38" s="6" t="s">
        <v>1857</v>
      </c>
      <c r="AO38" s="6" t="s">
        <v>1857</v>
      </c>
      <c r="AP38" s="6" t="s">
        <v>1857</v>
      </c>
      <c r="AQ38" s="6" t="s">
        <v>1857</v>
      </c>
      <c r="AR38" s="6" t="s">
        <v>1857</v>
      </c>
      <c r="AS38" s="6" t="s">
        <v>1857</v>
      </c>
      <c r="AT38" s="6" t="s">
        <v>1857</v>
      </c>
    </row>
    <row r="39" spans="1:46" ht="17.25" customHeight="1" x14ac:dyDescent="0.3">
      <c r="A39" t="s">
        <v>939</v>
      </c>
      <c r="B39" t="s">
        <v>1305</v>
      </c>
      <c r="C39" t="s">
        <v>936</v>
      </c>
      <c r="D39" t="str">
        <f t="shared" si="0"/>
        <v>Elmwood Park borough, Bergen County</v>
      </c>
      <c r="E39" t="s">
        <v>1828</v>
      </c>
      <c r="F39" t="s">
        <v>1819</v>
      </c>
      <c r="G39" s="22">
        <f>COUNTIFS('Raw Data from UFBs'!$A$3:$A$3000,'Summary By Town'!$A39,'Raw Data from UFBs'!$E$3:$E$3000,'Summary By Town'!$G$2)</f>
        <v>0</v>
      </c>
      <c r="H39" s="5">
        <f>SUMIFS('Raw Data from UFBs'!F$3:F$3000,'Raw Data from UFBs'!$A$3:$A$3000,'Summary By Town'!$A39,'Raw Data from UFBs'!$E$3:$E$3000,'Summary By Town'!$G$2)</f>
        <v>0</v>
      </c>
      <c r="I39" s="5">
        <f>SUMIFS('Raw Data from UFBs'!G$3:G$3000,'Raw Data from UFBs'!$A$3:$A$3000,'Summary By Town'!$A39,'Raw Data from UFBs'!$E$3:$E$3000,'Summary By Town'!$G$2)</f>
        <v>0</v>
      </c>
      <c r="J39" s="23">
        <f t="shared" si="1"/>
        <v>0</v>
      </c>
      <c r="K39" s="22">
        <f>COUNTIFS('Raw Data from UFBs'!$A$3:$A$3000,'Summary By Town'!$A39,'Raw Data from UFBs'!$E$3:$E$3000,'Summary By Town'!$K$2)</f>
        <v>0</v>
      </c>
      <c r="L39" s="5">
        <f>SUMIFS('Raw Data from UFBs'!F$3:F$3000,'Raw Data from UFBs'!$A$3:$A$3000,'Summary By Town'!$A39,'Raw Data from UFBs'!$E$3:$E$3000,'Summary By Town'!$K$2)</f>
        <v>0</v>
      </c>
      <c r="M39" s="5">
        <f>SUMIFS('Raw Data from UFBs'!G$3:G$3000,'Raw Data from UFBs'!$A$3:$A$3000,'Summary By Town'!$A39,'Raw Data from UFBs'!$E$3:$E$3000,'Summary By Town'!$K$2)</f>
        <v>0</v>
      </c>
      <c r="N39" s="23">
        <f t="shared" si="2"/>
        <v>0</v>
      </c>
      <c r="O39" s="22">
        <f>COUNTIFS('Raw Data from UFBs'!$A$3:$A$3000,'Summary By Town'!$A39,'Raw Data from UFBs'!$E$3:$E$3000,'Summary By Town'!$O$2)</f>
        <v>0</v>
      </c>
      <c r="P39" s="5">
        <f>SUMIFS('Raw Data from UFBs'!F$3:F$3000,'Raw Data from UFBs'!$A$3:$A$3000,'Summary By Town'!$A39,'Raw Data from UFBs'!$E$3:$E$3000,'Summary By Town'!$O$2)</f>
        <v>0</v>
      </c>
      <c r="Q39" s="5">
        <f>SUMIFS('Raw Data from UFBs'!G$3:G$3000,'Raw Data from UFBs'!$A$3:$A$3000,'Summary By Town'!$A39,'Raw Data from UFBs'!$E$3:$E$3000,'Summary By Town'!$O$2)</f>
        <v>0</v>
      </c>
      <c r="R39" s="23">
        <f t="shared" si="8"/>
        <v>0</v>
      </c>
      <c r="S39" s="22">
        <f t="shared" si="3"/>
        <v>0</v>
      </c>
      <c r="T39" s="5">
        <f t="shared" si="4"/>
        <v>0</v>
      </c>
      <c r="U39" s="5">
        <f t="shared" si="5"/>
        <v>0</v>
      </c>
      <c r="V39" s="23">
        <f t="shared" si="6"/>
        <v>0</v>
      </c>
      <c r="W39" s="62">
        <v>2274673489</v>
      </c>
      <c r="X39" s="63">
        <v>2.9912770878987005</v>
      </c>
      <c r="Y39" s="64">
        <v>0.31616756334355067</v>
      </c>
      <c r="Z39" s="5">
        <f t="shared" si="9"/>
        <v>0</v>
      </c>
      <c r="AA39" s="9">
        <f t="shared" si="10"/>
        <v>0</v>
      </c>
      <c r="AB39" s="62">
        <v>31761704.079999998</v>
      </c>
      <c r="AC39" s="7">
        <f t="shared" si="7"/>
        <v>0</v>
      </c>
      <c r="AE39" s="6" t="s">
        <v>69</v>
      </c>
      <c r="AF39" s="6" t="s">
        <v>967</v>
      </c>
      <c r="AG39" s="6" t="s">
        <v>1190</v>
      </c>
      <c r="AH39" s="6" t="s">
        <v>941</v>
      </c>
      <c r="AI39" s="6" t="s">
        <v>613</v>
      </c>
      <c r="AJ39" s="6" t="s">
        <v>1857</v>
      </c>
      <c r="AK39" s="6" t="s">
        <v>1857</v>
      </c>
      <c r="AL39" s="6" t="s">
        <v>1857</v>
      </c>
      <c r="AM39" s="6" t="s">
        <v>1857</v>
      </c>
      <c r="AN39" s="6" t="s">
        <v>1857</v>
      </c>
      <c r="AO39" s="6" t="s">
        <v>1857</v>
      </c>
      <c r="AP39" s="6" t="s">
        <v>1857</v>
      </c>
      <c r="AQ39" s="6" t="s">
        <v>1857</v>
      </c>
      <c r="AR39" s="6" t="s">
        <v>1857</v>
      </c>
      <c r="AS39" s="6" t="s">
        <v>1857</v>
      </c>
      <c r="AT39" s="6" t="s">
        <v>1857</v>
      </c>
    </row>
    <row r="40" spans="1:46" ht="17.25" customHeight="1" x14ac:dyDescent="0.3">
      <c r="A40" t="s">
        <v>61</v>
      </c>
      <c r="B40" t="s">
        <v>1306</v>
      </c>
      <c r="C40" t="s">
        <v>936</v>
      </c>
      <c r="D40" t="str">
        <f t="shared" si="0"/>
        <v>Emerson borough, Bergen County</v>
      </c>
      <c r="E40" t="s">
        <v>1828</v>
      </c>
      <c r="F40" t="s">
        <v>1815</v>
      </c>
      <c r="G40" s="22">
        <f>COUNTIFS('Raw Data from UFBs'!$A$3:$A$3000,'Summary By Town'!$A40,'Raw Data from UFBs'!$E$3:$E$3000,'Summary By Town'!$G$2)</f>
        <v>0</v>
      </c>
      <c r="H40" s="5">
        <f>SUMIFS('Raw Data from UFBs'!F$3:F$3000,'Raw Data from UFBs'!$A$3:$A$3000,'Summary By Town'!$A40,'Raw Data from UFBs'!$E$3:$E$3000,'Summary By Town'!$G$2)</f>
        <v>0</v>
      </c>
      <c r="I40" s="5">
        <f>SUMIFS('Raw Data from UFBs'!G$3:G$3000,'Raw Data from UFBs'!$A$3:$A$3000,'Summary By Town'!$A40,'Raw Data from UFBs'!$E$3:$E$3000,'Summary By Town'!$G$2)</f>
        <v>0</v>
      </c>
      <c r="J40" s="23">
        <f t="shared" si="1"/>
        <v>0</v>
      </c>
      <c r="K40" s="22">
        <f>COUNTIFS('Raw Data from UFBs'!$A$3:$A$3000,'Summary By Town'!$A40,'Raw Data from UFBs'!$E$3:$E$3000,'Summary By Town'!$K$2)</f>
        <v>0</v>
      </c>
      <c r="L40" s="5">
        <f>SUMIFS('Raw Data from UFBs'!F$3:F$3000,'Raw Data from UFBs'!$A$3:$A$3000,'Summary By Town'!$A40,'Raw Data from UFBs'!$E$3:$E$3000,'Summary By Town'!$K$2)</f>
        <v>0</v>
      </c>
      <c r="M40" s="5">
        <f>SUMIFS('Raw Data from UFBs'!G$3:G$3000,'Raw Data from UFBs'!$A$3:$A$3000,'Summary By Town'!$A40,'Raw Data from UFBs'!$E$3:$E$3000,'Summary By Town'!$K$2)</f>
        <v>0</v>
      </c>
      <c r="N40" s="23">
        <f t="shared" si="2"/>
        <v>0</v>
      </c>
      <c r="O40" s="22">
        <f>COUNTIFS('Raw Data from UFBs'!$A$3:$A$3000,'Summary By Town'!$A40,'Raw Data from UFBs'!$E$3:$E$3000,'Summary By Town'!$O$2)</f>
        <v>2</v>
      </c>
      <c r="P40" s="5">
        <f>SUMIFS('Raw Data from UFBs'!F$3:F$3000,'Raw Data from UFBs'!$A$3:$A$3000,'Summary By Town'!$A40,'Raw Data from UFBs'!$E$3:$E$3000,'Summary By Town'!$O$2)</f>
        <v>8193</v>
      </c>
      <c r="Q40" s="5">
        <f>SUMIFS('Raw Data from UFBs'!G$3:G$3000,'Raw Data from UFBs'!$A$3:$A$3000,'Summary By Town'!$A40,'Raw Data from UFBs'!$E$3:$E$3000,'Summary By Town'!$O$2)</f>
        <v>1502700</v>
      </c>
      <c r="R40" s="23">
        <f t="shared" si="8"/>
        <v>48312.0026150634</v>
      </c>
      <c r="S40" s="22">
        <f t="shared" si="3"/>
        <v>2</v>
      </c>
      <c r="T40" s="5">
        <f t="shared" si="4"/>
        <v>8193</v>
      </c>
      <c r="U40" s="5">
        <f t="shared" si="5"/>
        <v>1502700</v>
      </c>
      <c r="V40" s="23">
        <f t="shared" si="6"/>
        <v>48312.0026150634</v>
      </c>
      <c r="W40" s="62">
        <v>1340015800</v>
      </c>
      <c r="X40" s="63">
        <v>3.2150131506663606</v>
      </c>
      <c r="Y40" s="64">
        <v>0.30854735970967728</v>
      </c>
      <c r="Z40" s="5">
        <f t="shared" si="9"/>
        <v>12378.61233106345</v>
      </c>
      <c r="AA40" s="9">
        <f t="shared" si="10"/>
        <v>1.1214046879148738E-3</v>
      </c>
      <c r="AB40" s="62">
        <v>14715984</v>
      </c>
      <c r="AC40" s="7">
        <f t="shared" si="7"/>
        <v>8.4116783023571175E-4</v>
      </c>
      <c r="AE40" s="6" t="s">
        <v>959</v>
      </c>
      <c r="AF40" s="6" t="s">
        <v>71</v>
      </c>
      <c r="AG40" s="6" t="s">
        <v>961</v>
      </c>
      <c r="AH40" s="6" t="s">
        <v>50</v>
      </c>
      <c r="AI40" s="6" t="s">
        <v>90</v>
      </c>
      <c r="AJ40" s="6" t="s">
        <v>974</v>
      </c>
      <c r="AK40" s="6" t="s">
        <v>945</v>
      </c>
      <c r="AL40" s="6" t="s">
        <v>83</v>
      </c>
      <c r="AM40" s="6" t="s">
        <v>1857</v>
      </c>
      <c r="AN40" s="6" t="s">
        <v>1857</v>
      </c>
      <c r="AO40" s="6" t="s">
        <v>1857</v>
      </c>
      <c r="AP40" s="6" t="s">
        <v>1857</v>
      </c>
      <c r="AQ40" s="6" t="s">
        <v>1857</v>
      </c>
      <c r="AR40" s="6" t="s">
        <v>1857</v>
      </c>
      <c r="AS40" s="6" t="s">
        <v>1857</v>
      </c>
      <c r="AT40" s="6" t="s">
        <v>1857</v>
      </c>
    </row>
    <row r="41" spans="1:46" ht="17.25" customHeight="1" x14ac:dyDescent="0.3">
      <c r="A41" t="s">
        <v>64</v>
      </c>
      <c r="B41" t="s">
        <v>1307</v>
      </c>
      <c r="C41" t="s">
        <v>936</v>
      </c>
      <c r="D41" t="str">
        <f t="shared" si="0"/>
        <v>Englewood city, Bergen County</v>
      </c>
      <c r="E41" t="s">
        <v>1828</v>
      </c>
      <c r="F41" t="s">
        <v>1819</v>
      </c>
      <c r="G41" s="22">
        <f>COUNTIFS('Raw Data from UFBs'!$A$3:$A$3000,'Summary By Town'!$A41,'Raw Data from UFBs'!$E$3:$E$3000,'Summary By Town'!$G$2)</f>
        <v>3</v>
      </c>
      <c r="H41" s="5">
        <f>SUMIFS('Raw Data from UFBs'!F$3:F$3000,'Raw Data from UFBs'!$A$3:$A$3000,'Summary By Town'!$A41,'Raw Data from UFBs'!$E$3:$E$3000,'Summary By Town'!$G$2)</f>
        <v>1341602</v>
      </c>
      <c r="I41" s="5">
        <f>SUMIFS('Raw Data from UFBs'!G$3:G$3000,'Raw Data from UFBs'!$A$3:$A$3000,'Summary By Town'!$A41,'Raw Data from UFBs'!$E$3:$E$3000,'Summary By Town'!$G$2)</f>
        <v>47384000</v>
      </c>
      <c r="J41" s="23">
        <f t="shared" si="1"/>
        <v>1411644.2414996459</v>
      </c>
      <c r="K41" s="22">
        <f>COUNTIFS('Raw Data from UFBs'!$A$3:$A$3000,'Summary By Town'!$A41,'Raw Data from UFBs'!$E$3:$E$3000,'Summary By Town'!$K$2)</f>
        <v>0</v>
      </c>
      <c r="L41" s="5">
        <f>SUMIFS('Raw Data from UFBs'!F$3:F$3000,'Raw Data from UFBs'!$A$3:$A$3000,'Summary By Town'!$A41,'Raw Data from UFBs'!$E$3:$E$3000,'Summary By Town'!$K$2)</f>
        <v>0</v>
      </c>
      <c r="M41" s="5">
        <f>SUMIFS('Raw Data from UFBs'!G$3:G$3000,'Raw Data from UFBs'!$A$3:$A$3000,'Summary By Town'!$A41,'Raw Data from UFBs'!$E$3:$E$3000,'Summary By Town'!$K$2)</f>
        <v>0</v>
      </c>
      <c r="N41" s="23">
        <f t="shared" si="2"/>
        <v>0</v>
      </c>
      <c r="O41" s="22">
        <f>COUNTIFS('Raw Data from UFBs'!$A$3:$A$3000,'Summary By Town'!$A41,'Raw Data from UFBs'!$E$3:$E$3000,'Summary By Town'!$O$2)</f>
        <v>1</v>
      </c>
      <c r="P41" s="5">
        <f>SUMIFS('Raw Data from UFBs'!F$3:F$3000,'Raw Data from UFBs'!$A$3:$A$3000,'Summary By Town'!$A41,'Raw Data from UFBs'!$E$3:$E$3000,'Summary By Town'!$O$2)</f>
        <v>589675</v>
      </c>
      <c r="Q41" s="5">
        <f>SUMIFS('Raw Data from UFBs'!G$3:G$3000,'Raw Data from UFBs'!$A$3:$A$3000,'Summary By Town'!$A41,'Raw Data from UFBs'!$E$3:$E$3000,'Summary By Town'!$O$2)</f>
        <v>34839200</v>
      </c>
      <c r="R41" s="23">
        <f t="shared" si="8"/>
        <v>1037914.8248027702</v>
      </c>
      <c r="S41" s="22">
        <f t="shared" si="3"/>
        <v>4</v>
      </c>
      <c r="T41" s="5">
        <f t="shared" si="4"/>
        <v>1931277</v>
      </c>
      <c r="U41" s="5">
        <f t="shared" si="5"/>
        <v>82223200</v>
      </c>
      <c r="V41" s="23">
        <f t="shared" si="6"/>
        <v>2449559.0663024159</v>
      </c>
      <c r="W41" s="62">
        <v>5176109400</v>
      </c>
      <c r="X41" s="63">
        <v>2.9791580311912162</v>
      </c>
      <c r="Y41" s="64">
        <v>0.45335791750154841</v>
      </c>
      <c r="Z41" s="5">
        <f t="shared" si="9"/>
        <v>234967.27825726272</v>
      </c>
      <c r="AA41" s="9">
        <f t="shared" si="10"/>
        <v>1.5885135658067814E-2</v>
      </c>
      <c r="AB41" s="62">
        <v>72436866.560000002</v>
      </c>
      <c r="AC41" s="7">
        <f t="shared" si="7"/>
        <v>3.2437526554608426E-3</v>
      </c>
      <c r="AE41" s="6" t="s">
        <v>68</v>
      </c>
      <c r="AF41" s="6" t="s">
        <v>73</v>
      </c>
      <c r="AG41" s="6" t="s">
        <v>940</v>
      </c>
      <c r="AH41" s="6" t="s">
        <v>87</v>
      </c>
      <c r="AI41" s="6" t="s">
        <v>708</v>
      </c>
      <c r="AJ41" s="6" t="s">
        <v>45</v>
      </c>
      <c r="AK41" s="6" t="s">
        <v>1857</v>
      </c>
      <c r="AL41" s="6" t="s">
        <v>1857</v>
      </c>
      <c r="AM41" s="6" t="s">
        <v>1857</v>
      </c>
      <c r="AN41" s="6" t="s">
        <v>1857</v>
      </c>
      <c r="AO41" s="6" t="s">
        <v>1857</v>
      </c>
      <c r="AP41" s="6" t="s">
        <v>1857</v>
      </c>
      <c r="AQ41" s="6" t="s">
        <v>1857</v>
      </c>
      <c r="AR41" s="6" t="s">
        <v>1857</v>
      </c>
      <c r="AS41" s="6" t="s">
        <v>1857</v>
      </c>
      <c r="AT41" s="6" t="s">
        <v>1857</v>
      </c>
    </row>
    <row r="42" spans="1:46" ht="17.25" customHeight="1" x14ac:dyDescent="0.3">
      <c r="A42" t="s">
        <v>940</v>
      </c>
      <c r="B42" t="s">
        <v>1308</v>
      </c>
      <c r="C42" t="s">
        <v>936</v>
      </c>
      <c r="D42" t="str">
        <f t="shared" si="0"/>
        <v>Englewood Cliffs borough, Bergen County</v>
      </c>
      <c r="E42" t="s">
        <v>1828</v>
      </c>
      <c r="F42" t="s">
        <v>1815</v>
      </c>
      <c r="G42" s="22">
        <f>COUNTIFS('Raw Data from UFBs'!$A$3:$A$3000,'Summary By Town'!$A42,'Raw Data from UFBs'!$E$3:$E$3000,'Summary By Town'!$G$2)</f>
        <v>0</v>
      </c>
      <c r="H42" s="5">
        <f>SUMIFS('Raw Data from UFBs'!F$3:F$3000,'Raw Data from UFBs'!$A$3:$A$3000,'Summary By Town'!$A42,'Raw Data from UFBs'!$E$3:$E$3000,'Summary By Town'!$G$2)</f>
        <v>0</v>
      </c>
      <c r="I42" s="5">
        <f>SUMIFS('Raw Data from UFBs'!G$3:G$3000,'Raw Data from UFBs'!$A$3:$A$3000,'Summary By Town'!$A42,'Raw Data from UFBs'!$E$3:$E$3000,'Summary By Town'!$G$2)</f>
        <v>0</v>
      </c>
      <c r="J42" s="23">
        <f t="shared" si="1"/>
        <v>0</v>
      </c>
      <c r="K42" s="22">
        <f>COUNTIFS('Raw Data from UFBs'!$A$3:$A$3000,'Summary By Town'!$A42,'Raw Data from UFBs'!$E$3:$E$3000,'Summary By Town'!$K$2)</f>
        <v>0</v>
      </c>
      <c r="L42" s="5">
        <f>SUMIFS('Raw Data from UFBs'!F$3:F$3000,'Raw Data from UFBs'!$A$3:$A$3000,'Summary By Town'!$A42,'Raw Data from UFBs'!$E$3:$E$3000,'Summary By Town'!$K$2)</f>
        <v>0</v>
      </c>
      <c r="M42" s="5">
        <f>SUMIFS('Raw Data from UFBs'!G$3:G$3000,'Raw Data from UFBs'!$A$3:$A$3000,'Summary By Town'!$A42,'Raw Data from UFBs'!$E$3:$E$3000,'Summary By Town'!$K$2)</f>
        <v>0</v>
      </c>
      <c r="N42" s="23">
        <f t="shared" si="2"/>
        <v>0</v>
      </c>
      <c r="O42" s="22">
        <f>COUNTIFS('Raw Data from UFBs'!$A$3:$A$3000,'Summary By Town'!$A42,'Raw Data from UFBs'!$E$3:$E$3000,'Summary By Town'!$O$2)</f>
        <v>0</v>
      </c>
      <c r="P42" s="5">
        <f>SUMIFS('Raw Data from UFBs'!F$3:F$3000,'Raw Data from UFBs'!$A$3:$A$3000,'Summary By Town'!$A42,'Raw Data from UFBs'!$E$3:$E$3000,'Summary By Town'!$O$2)</f>
        <v>0</v>
      </c>
      <c r="Q42" s="5">
        <f>SUMIFS('Raw Data from UFBs'!G$3:G$3000,'Raw Data from UFBs'!$A$3:$A$3000,'Summary By Town'!$A42,'Raw Data from UFBs'!$E$3:$E$3000,'Summary By Town'!$O$2)</f>
        <v>0</v>
      </c>
      <c r="R42" s="23">
        <f t="shared" si="8"/>
        <v>0</v>
      </c>
      <c r="S42" s="22">
        <f t="shared" si="3"/>
        <v>0</v>
      </c>
      <c r="T42" s="5">
        <f t="shared" si="4"/>
        <v>0</v>
      </c>
      <c r="U42" s="5">
        <f t="shared" si="5"/>
        <v>0</v>
      </c>
      <c r="V42" s="23">
        <f t="shared" si="6"/>
        <v>0</v>
      </c>
      <c r="W42" s="62">
        <v>4462010759</v>
      </c>
      <c r="X42" s="63">
        <v>1.1403946039496526</v>
      </c>
      <c r="Y42" s="64">
        <v>0.40433812559487181</v>
      </c>
      <c r="Z42" s="5">
        <f t="shared" si="9"/>
        <v>0</v>
      </c>
      <c r="AA42" s="9">
        <f t="shared" si="10"/>
        <v>0</v>
      </c>
      <c r="AB42" s="62">
        <v>21415324</v>
      </c>
      <c r="AC42" s="7">
        <f t="shared" si="7"/>
        <v>0</v>
      </c>
      <c r="AE42" s="6" t="s">
        <v>68</v>
      </c>
      <c r="AF42" s="6" t="s">
        <v>64</v>
      </c>
      <c r="AG42" s="6" t="s">
        <v>708</v>
      </c>
      <c r="AH42" s="6" t="s">
        <v>1857</v>
      </c>
      <c r="AI42" s="6" t="s">
        <v>1857</v>
      </c>
      <c r="AJ42" s="6" t="s">
        <v>1857</v>
      </c>
      <c r="AK42" s="6" t="s">
        <v>1857</v>
      </c>
      <c r="AL42" s="6" t="s">
        <v>1857</v>
      </c>
      <c r="AM42" s="6" t="s">
        <v>1857</v>
      </c>
      <c r="AN42" s="6" t="s">
        <v>1857</v>
      </c>
      <c r="AO42" s="6" t="s">
        <v>1857</v>
      </c>
      <c r="AP42" s="6" t="s">
        <v>1857</v>
      </c>
      <c r="AQ42" s="6" t="s">
        <v>1857</v>
      </c>
      <c r="AR42" s="6" t="s">
        <v>1857</v>
      </c>
      <c r="AS42" s="6" t="s">
        <v>1857</v>
      </c>
      <c r="AT42" s="6" t="s">
        <v>1857</v>
      </c>
    </row>
    <row r="43" spans="1:46" ht="17.25" customHeight="1" x14ac:dyDescent="0.3">
      <c r="A43" t="s">
        <v>941</v>
      </c>
      <c r="B43" t="s">
        <v>1309</v>
      </c>
      <c r="C43" t="s">
        <v>936</v>
      </c>
      <c r="D43" t="str">
        <f t="shared" si="0"/>
        <v>Fair Lawn borough, Bergen County</v>
      </c>
      <c r="E43" t="s">
        <v>1828</v>
      </c>
      <c r="F43" t="s">
        <v>1815</v>
      </c>
      <c r="G43" s="22">
        <f>COUNTIFS('Raw Data from UFBs'!$A$3:$A$3000,'Summary By Town'!$A43,'Raw Data from UFBs'!$E$3:$E$3000,'Summary By Town'!$G$2)</f>
        <v>1</v>
      </c>
      <c r="H43" s="5">
        <f>SUMIFS('Raw Data from UFBs'!F$3:F$3000,'Raw Data from UFBs'!$A$3:$A$3000,'Summary By Town'!$A43,'Raw Data from UFBs'!$E$3:$E$3000,'Summary By Town'!$G$2)</f>
        <v>17625.599999999999</v>
      </c>
      <c r="I43" s="5">
        <f>SUMIFS('Raw Data from UFBs'!G$3:G$3000,'Raw Data from UFBs'!$A$3:$A$3000,'Summary By Town'!$A43,'Raw Data from UFBs'!$E$3:$E$3000,'Summary By Town'!$G$2)</f>
        <v>4973300</v>
      </c>
      <c r="J43" s="23">
        <f t="shared" si="1"/>
        <v>173804.26737439647</v>
      </c>
      <c r="K43" s="22">
        <f>COUNTIFS('Raw Data from UFBs'!$A$3:$A$3000,'Summary By Town'!$A43,'Raw Data from UFBs'!$E$3:$E$3000,'Summary By Town'!$K$2)</f>
        <v>0</v>
      </c>
      <c r="L43" s="5">
        <f>SUMIFS('Raw Data from UFBs'!F$3:F$3000,'Raw Data from UFBs'!$A$3:$A$3000,'Summary By Town'!$A43,'Raw Data from UFBs'!$E$3:$E$3000,'Summary By Town'!$K$2)</f>
        <v>0</v>
      </c>
      <c r="M43" s="5">
        <f>SUMIFS('Raw Data from UFBs'!G$3:G$3000,'Raw Data from UFBs'!$A$3:$A$3000,'Summary By Town'!$A43,'Raw Data from UFBs'!$E$3:$E$3000,'Summary By Town'!$K$2)</f>
        <v>0</v>
      </c>
      <c r="N43" s="23">
        <f t="shared" si="2"/>
        <v>0</v>
      </c>
      <c r="O43" s="22">
        <f>COUNTIFS('Raw Data from UFBs'!$A$3:$A$3000,'Summary By Town'!$A43,'Raw Data from UFBs'!$E$3:$E$3000,'Summary By Town'!$O$2)</f>
        <v>0</v>
      </c>
      <c r="P43" s="5">
        <f>SUMIFS('Raw Data from UFBs'!F$3:F$3000,'Raw Data from UFBs'!$A$3:$A$3000,'Summary By Town'!$A43,'Raw Data from UFBs'!$E$3:$E$3000,'Summary By Town'!$O$2)</f>
        <v>0</v>
      </c>
      <c r="Q43" s="5">
        <f>SUMIFS('Raw Data from UFBs'!G$3:G$3000,'Raw Data from UFBs'!$A$3:$A$3000,'Summary By Town'!$A43,'Raw Data from UFBs'!$E$3:$E$3000,'Summary By Town'!$O$2)</f>
        <v>0</v>
      </c>
      <c r="R43" s="23">
        <f t="shared" si="8"/>
        <v>0</v>
      </c>
      <c r="S43" s="22">
        <f t="shared" si="3"/>
        <v>1</v>
      </c>
      <c r="T43" s="5">
        <f t="shared" si="4"/>
        <v>17625.599999999999</v>
      </c>
      <c r="U43" s="5">
        <f t="shared" si="5"/>
        <v>4973300</v>
      </c>
      <c r="V43" s="23">
        <f t="shared" si="6"/>
        <v>173804.26737439647</v>
      </c>
      <c r="W43" s="62">
        <v>4670823499</v>
      </c>
      <c r="X43" s="63">
        <v>3.4947472980595675</v>
      </c>
      <c r="Y43" s="64">
        <v>0.25806311381552804</v>
      </c>
      <c r="Z43" s="5">
        <f t="shared" si="9"/>
        <v>40303.953214196372</v>
      </c>
      <c r="AA43" s="9">
        <f t="shared" si="10"/>
        <v>1.0647587092650276E-3</v>
      </c>
      <c r="AB43" s="62">
        <v>57786499.340000004</v>
      </c>
      <c r="AC43" s="7">
        <f t="shared" si="7"/>
        <v>6.9746313887364766E-4</v>
      </c>
      <c r="AE43" s="6" t="s">
        <v>966</v>
      </c>
      <c r="AF43" s="6" t="s">
        <v>967</v>
      </c>
      <c r="AG43" s="6" t="s">
        <v>939</v>
      </c>
      <c r="AH43" s="6" t="s">
        <v>1190</v>
      </c>
      <c r="AI43" s="6" t="s">
        <v>944</v>
      </c>
      <c r="AJ43" s="6" t="s">
        <v>961</v>
      </c>
      <c r="AK43" s="6" t="s">
        <v>1187</v>
      </c>
      <c r="AL43" s="6" t="s">
        <v>964</v>
      </c>
      <c r="AM43" s="6" t="s">
        <v>1857</v>
      </c>
      <c r="AN43" s="6" t="s">
        <v>1857</v>
      </c>
      <c r="AO43" s="6" t="s">
        <v>1857</v>
      </c>
      <c r="AP43" s="6" t="s">
        <v>1857</v>
      </c>
      <c r="AQ43" s="6" t="s">
        <v>1857</v>
      </c>
      <c r="AR43" s="6" t="s">
        <v>1857</v>
      </c>
      <c r="AS43" s="6" t="s">
        <v>1857</v>
      </c>
      <c r="AT43" s="6" t="s">
        <v>1857</v>
      </c>
    </row>
    <row r="44" spans="1:46" ht="17.25" customHeight="1" x14ac:dyDescent="0.3">
      <c r="A44" t="s">
        <v>942</v>
      </c>
      <c r="B44" t="s">
        <v>1310</v>
      </c>
      <c r="C44" t="s">
        <v>936</v>
      </c>
      <c r="D44" t="str">
        <f t="shared" si="0"/>
        <v>Fairview borough, Bergen County</v>
      </c>
      <c r="E44" t="s">
        <v>1828</v>
      </c>
      <c r="F44" t="s">
        <v>1819</v>
      </c>
      <c r="G44" s="22">
        <f>COUNTIFS('Raw Data from UFBs'!$A$3:$A$3000,'Summary By Town'!$A44,'Raw Data from UFBs'!$E$3:$E$3000,'Summary By Town'!$G$2)</f>
        <v>0</v>
      </c>
      <c r="H44" s="5">
        <f>SUMIFS('Raw Data from UFBs'!F$3:F$3000,'Raw Data from UFBs'!$A$3:$A$3000,'Summary By Town'!$A44,'Raw Data from UFBs'!$E$3:$E$3000,'Summary By Town'!$G$2)</f>
        <v>0</v>
      </c>
      <c r="I44" s="5">
        <f>SUMIFS('Raw Data from UFBs'!G$3:G$3000,'Raw Data from UFBs'!$A$3:$A$3000,'Summary By Town'!$A44,'Raw Data from UFBs'!$E$3:$E$3000,'Summary By Town'!$G$2)</f>
        <v>0</v>
      </c>
      <c r="J44" s="23">
        <f t="shared" si="1"/>
        <v>0</v>
      </c>
      <c r="K44" s="22">
        <f>COUNTIFS('Raw Data from UFBs'!$A$3:$A$3000,'Summary By Town'!$A44,'Raw Data from UFBs'!$E$3:$E$3000,'Summary By Town'!$K$2)</f>
        <v>0</v>
      </c>
      <c r="L44" s="5">
        <f>SUMIFS('Raw Data from UFBs'!F$3:F$3000,'Raw Data from UFBs'!$A$3:$A$3000,'Summary By Town'!$A44,'Raw Data from UFBs'!$E$3:$E$3000,'Summary By Town'!$K$2)</f>
        <v>0</v>
      </c>
      <c r="M44" s="5">
        <f>SUMIFS('Raw Data from UFBs'!G$3:G$3000,'Raw Data from UFBs'!$A$3:$A$3000,'Summary By Town'!$A44,'Raw Data from UFBs'!$E$3:$E$3000,'Summary By Town'!$K$2)</f>
        <v>0</v>
      </c>
      <c r="N44" s="23">
        <f t="shared" si="2"/>
        <v>0</v>
      </c>
      <c r="O44" s="22">
        <f>COUNTIFS('Raw Data from UFBs'!$A$3:$A$3000,'Summary By Town'!$A44,'Raw Data from UFBs'!$E$3:$E$3000,'Summary By Town'!$O$2)</f>
        <v>0</v>
      </c>
      <c r="P44" s="5">
        <f>SUMIFS('Raw Data from UFBs'!F$3:F$3000,'Raw Data from UFBs'!$A$3:$A$3000,'Summary By Town'!$A44,'Raw Data from UFBs'!$E$3:$E$3000,'Summary By Town'!$O$2)</f>
        <v>0</v>
      </c>
      <c r="Q44" s="5">
        <f>SUMIFS('Raw Data from UFBs'!G$3:G$3000,'Raw Data from UFBs'!$A$3:$A$3000,'Summary By Town'!$A44,'Raw Data from UFBs'!$E$3:$E$3000,'Summary By Town'!$O$2)</f>
        <v>0</v>
      </c>
      <c r="R44" s="23">
        <f t="shared" si="8"/>
        <v>0</v>
      </c>
      <c r="S44" s="22">
        <f t="shared" si="3"/>
        <v>0</v>
      </c>
      <c r="T44" s="5">
        <f t="shared" si="4"/>
        <v>0</v>
      </c>
      <c r="U44" s="5">
        <f t="shared" si="5"/>
        <v>0</v>
      </c>
      <c r="V44" s="23">
        <f t="shared" si="6"/>
        <v>0</v>
      </c>
      <c r="W44" s="62">
        <v>1866414128</v>
      </c>
      <c r="X44" s="63">
        <v>2.2605909293502391</v>
      </c>
      <c r="Y44" s="64">
        <v>0.45491446208365866</v>
      </c>
      <c r="Z44" s="5">
        <f t="shared" si="9"/>
        <v>0</v>
      </c>
      <c r="AA44" s="9">
        <f t="shared" si="10"/>
        <v>0</v>
      </c>
      <c r="AB44" s="62">
        <v>23204515.109999999</v>
      </c>
      <c r="AC44" s="7">
        <f t="shared" si="7"/>
        <v>0</v>
      </c>
      <c r="AE44" s="6" t="s">
        <v>339</v>
      </c>
      <c r="AF44" s="6" t="s">
        <v>47</v>
      </c>
      <c r="AG44" s="6" t="s">
        <v>962</v>
      </c>
      <c r="AH44" s="6" t="s">
        <v>1857</v>
      </c>
      <c r="AI44" s="6" t="s">
        <v>1857</v>
      </c>
      <c r="AJ44" s="6" t="s">
        <v>1857</v>
      </c>
      <c r="AK44" s="6" t="s">
        <v>1857</v>
      </c>
      <c r="AL44" s="6" t="s">
        <v>1857</v>
      </c>
      <c r="AM44" s="6" t="s">
        <v>1857</v>
      </c>
      <c r="AN44" s="6" t="s">
        <v>1857</v>
      </c>
      <c r="AO44" s="6" t="s">
        <v>1857</v>
      </c>
      <c r="AP44" s="6" t="s">
        <v>1857</v>
      </c>
      <c r="AQ44" s="6" t="s">
        <v>1857</v>
      </c>
      <c r="AR44" s="6" t="s">
        <v>1857</v>
      </c>
      <c r="AS44" s="6" t="s">
        <v>1857</v>
      </c>
      <c r="AT44" s="6" t="s">
        <v>1857</v>
      </c>
    </row>
    <row r="45" spans="1:46" ht="17.25" customHeight="1" x14ac:dyDescent="0.3">
      <c r="A45" t="s">
        <v>68</v>
      </c>
      <c r="B45" t="s">
        <v>1311</v>
      </c>
      <c r="C45" t="s">
        <v>936</v>
      </c>
      <c r="D45" t="str">
        <f t="shared" si="0"/>
        <v>Fort Lee borough, Bergen County</v>
      </c>
      <c r="E45" t="s">
        <v>1828</v>
      </c>
      <c r="F45" t="s">
        <v>1819</v>
      </c>
      <c r="G45" s="22">
        <f>COUNTIFS('Raw Data from UFBs'!$A$3:$A$3000,'Summary By Town'!$A45,'Raw Data from UFBs'!$E$3:$E$3000,'Summary By Town'!$G$2)</f>
        <v>3</v>
      </c>
      <c r="H45" s="5">
        <f>SUMIFS('Raw Data from UFBs'!F$3:F$3000,'Raw Data from UFBs'!$A$3:$A$3000,'Summary By Town'!$A45,'Raw Data from UFBs'!$E$3:$E$3000,'Summary By Town'!$G$2)</f>
        <v>494050</v>
      </c>
      <c r="I45" s="5">
        <f>SUMIFS('Raw Data from UFBs'!G$3:G$3000,'Raw Data from UFBs'!$A$3:$A$3000,'Summary By Town'!$A45,'Raw Data from UFBs'!$E$3:$E$3000,'Summary By Town'!$G$2)</f>
        <v>39665900</v>
      </c>
      <c r="J45" s="23">
        <f t="shared" si="1"/>
        <v>981170.70244902361</v>
      </c>
      <c r="K45" s="22">
        <f>COUNTIFS('Raw Data from UFBs'!$A$3:$A$3000,'Summary By Town'!$A45,'Raw Data from UFBs'!$E$3:$E$3000,'Summary By Town'!$K$2)</f>
        <v>2</v>
      </c>
      <c r="L45" s="5">
        <f>SUMIFS('Raw Data from UFBs'!F$3:F$3000,'Raw Data from UFBs'!$A$3:$A$3000,'Summary By Town'!$A45,'Raw Data from UFBs'!$E$3:$E$3000,'Summary By Town'!$K$2)</f>
        <v>2098845</v>
      </c>
      <c r="M45" s="5">
        <f>SUMIFS('Raw Data from UFBs'!G$3:G$3000,'Raw Data from UFBs'!$A$3:$A$3000,'Summary By Town'!$A45,'Raw Data from UFBs'!$E$3:$E$3000,'Summary By Town'!$K$2)</f>
        <v>177470000</v>
      </c>
      <c r="N45" s="23">
        <f t="shared" si="2"/>
        <v>4389875.549618897</v>
      </c>
      <c r="O45" s="22">
        <f>COUNTIFS('Raw Data from UFBs'!$A$3:$A$3000,'Summary By Town'!$A45,'Raw Data from UFBs'!$E$3:$E$3000,'Summary By Town'!$O$2)</f>
        <v>0</v>
      </c>
      <c r="P45" s="5">
        <f>SUMIFS('Raw Data from UFBs'!F$3:F$3000,'Raw Data from UFBs'!$A$3:$A$3000,'Summary By Town'!$A45,'Raw Data from UFBs'!$E$3:$E$3000,'Summary By Town'!$O$2)</f>
        <v>0</v>
      </c>
      <c r="Q45" s="5">
        <f>SUMIFS('Raw Data from UFBs'!G$3:G$3000,'Raw Data from UFBs'!$A$3:$A$3000,'Summary By Town'!$A45,'Raw Data from UFBs'!$E$3:$E$3000,'Summary By Town'!$O$2)</f>
        <v>0</v>
      </c>
      <c r="R45" s="23">
        <f t="shared" si="8"/>
        <v>0</v>
      </c>
      <c r="S45" s="22">
        <f t="shared" si="3"/>
        <v>5</v>
      </c>
      <c r="T45" s="5">
        <f t="shared" si="4"/>
        <v>2592895</v>
      </c>
      <c r="U45" s="5">
        <f t="shared" si="5"/>
        <v>217135900</v>
      </c>
      <c r="V45" s="23">
        <f t="shared" si="6"/>
        <v>5371046.2520679208</v>
      </c>
      <c r="W45" s="62">
        <v>7274361732</v>
      </c>
      <c r="X45" s="63">
        <v>2.473587394837943</v>
      </c>
      <c r="Y45" s="64">
        <v>0.43933487184455444</v>
      </c>
      <c r="Z45" s="5">
        <f t="shared" si="9"/>
        <v>1220538.7242920485</v>
      </c>
      <c r="AA45" s="9">
        <f t="shared" si="10"/>
        <v>2.9849477933550746E-2</v>
      </c>
      <c r="AB45" s="62">
        <v>89238331.060000002</v>
      </c>
      <c r="AC45" s="7">
        <f t="shared" si="7"/>
        <v>1.3677292143343771E-2</v>
      </c>
      <c r="AE45" s="6" t="s">
        <v>47</v>
      </c>
      <c r="AF45" s="6" t="s">
        <v>962</v>
      </c>
      <c r="AG45" s="6" t="s">
        <v>59</v>
      </c>
      <c r="AH45" s="6" t="s">
        <v>960</v>
      </c>
      <c r="AI45" s="6" t="s">
        <v>73</v>
      </c>
      <c r="AJ45" s="6" t="s">
        <v>940</v>
      </c>
      <c r="AK45" s="6" t="s">
        <v>64</v>
      </c>
      <c r="AL45" s="6" t="s">
        <v>1857</v>
      </c>
      <c r="AM45" s="6" t="s">
        <v>1857</v>
      </c>
      <c r="AN45" s="6" t="s">
        <v>1857</v>
      </c>
      <c r="AO45" s="6" t="s">
        <v>1857</v>
      </c>
      <c r="AP45" s="6" t="s">
        <v>1857</v>
      </c>
      <c r="AQ45" s="6" t="s">
        <v>1857</v>
      </c>
      <c r="AR45" s="6" t="s">
        <v>1857</v>
      </c>
      <c r="AS45" s="6" t="s">
        <v>1857</v>
      </c>
      <c r="AT45" s="6" t="s">
        <v>1857</v>
      </c>
    </row>
    <row r="46" spans="1:46" ht="17.25" customHeight="1" x14ac:dyDescent="0.3">
      <c r="A46" t="s">
        <v>943</v>
      </c>
      <c r="B46" t="s">
        <v>1312</v>
      </c>
      <c r="C46" t="s">
        <v>936</v>
      </c>
      <c r="D46" t="str">
        <f t="shared" si="0"/>
        <v>Franklin Lakes borough, Bergen County</v>
      </c>
      <c r="E46" t="s">
        <v>1828</v>
      </c>
      <c r="F46" t="s">
        <v>1817</v>
      </c>
      <c r="G46" s="22">
        <f>COUNTIFS('Raw Data from UFBs'!$A$3:$A$3000,'Summary By Town'!$A46,'Raw Data from UFBs'!$E$3:$E$3000,'Summary By Town'!$G$2)</f>
        <v>0</v>
      </c>
      <c r="H46" s="5">
        <f>SUMIFS('Raw Data from UFBs'!F$3:F$3000,'Raw Data from UFBs'!$A$3:$A$3000,'Summary By Town'!$A46,'Raw Data from UFBs'!$E$3:$E$3000,'Summary By Town'!$G$2)</f>
        <v>0</v>
      </c>
      <c r="I46" s="5">
        <f>SUMIFS('Raw Data from UFBs'!G$3:G$3000,'Raw Data from UFBs'!$A$3:$A$3000,'Summary By Town'!$A46,'Raw Data from UFBs'!$E$3:$E$3000,'Summary By Town'!$G$2)</f>
        <v>0</v>
      </c>
      <c r="J46" s="23">
        <f t="shared" si="1"/>
        <v>0</v>
      </c>
      <c r="K46" s="22">
        <f>COUNTIFS('Raw Data from UFBs'!$A$3:$A$3000,'Summary By Town'!$A46,'Raw Data from UFBs'!$E$3:$E$3000,'Summary By Town'!$K$2)</f>
        <v>0</v>
      </c>
      <c r="L46" s="5">
        <f>SUMIFS('Raw Data from UFBs'!F$3:F$3000,'Raw Data from UFBs'!$A$3:$A$3000,'Summary By Town'!$A46,'Raw Data from UFBs'!$E$3:$E$3000,'Summary By Town'!$K$2)</f>
        <v>0</v>
      </c>
      <c r="M46" s="5">
        <f>SUMIFS('Raw Data from UFBs'!G$3:G$3000,'Raw Data from UFBs'!$A$3:$A$3000,'Summary By Town'!$A46,'Raw Data from UFBs'!$E$3:$E$3000,'Summary By Town'!$K$2)</f>
        <v>0</v>
      </c>
      <c r="N46" s="23">
        <f t="shared" si="2"/>
        <v>0</v>
      </c>
      <c r="O46" s="22">
        <f>COUNTIFS('Raw Data from UFBs'!$A$3:$A$3000,'Summary By Town'!$A46,'Raw Data from UFBs'!$E$3:$E$3000,'Summary By Town'!$O$2)</f>
        <v>0</v>
      </c>
      <c r="P46" s="5">
        <f>SUMIFS('Raw Data from UFBs'!F$3:F$3000,'Raw Data from UFBs'!$A$3:$A$3000,'Summary By Town'!$A46,'Raw Data from UFBs'!$E$3:$E$3000,'Summary By Town'!$O$2)</f>
        <v>0</v>
      </c>
      <c r="Q46" s="5">
        <f>SUMIFS('Raw Data from UFBs'!G$3:G$3000,'Raw Data from UFBs'!$A$3:$A$3000,'Summary By Town'!$A46,'Raw Data from UFBs'!$E$3:$E$3000,'Summary By Town'!$O$2)</f>
        <v>0</v>
      </c>
      <c r="R46" s="23">
        <f t="shared" si="8"/>
        <v>0</v>
      </c>
      <c r="S46" s="22">
        <f t="shared" si="3"/>
        <v>0</v>
      </c>
      <c r="T46" s="5">
        <f t="shared" si="4"/>
        <v>0</v>
      </c>
      <c r="U46" s="5">
        <f t="shared" si="5"/>
        <v>0</v>
      </c>
      <c r="V46" s="23">
        <f t="shared" si="6"/>
        <v>0</v>
      </c>
      <c r="W46" s="62">
        <v>4720068200</v>
      </c>
      <c r="X46" s="63">
        <v>1.7290672824206612</v>
      </c>
      <c r="Y46" s="64">
        <v>0.17585305042615798</v>
      </c>
      <c r="Z46" s="5">
        <f t="shared" si="9"/>
        <v>0</v>
      </c>
      <c r="AA46" s="9">
        <f t="shared" si="10"/>
        <v>0</v>
      </c>
      <c r="AB46" s="62">
        <v>18421822</v>
      </c>
      <c r="AC46" s="7">
        <f t="shared" si="7"/>
        <v>0</v>
      </c>
      <c r="AE46" s="6" t="s">
        <v>1189</v>
      </c>
      <c r="AF46" s="6" t="s">
        <v>1195</v>
      </c>
      <c r="AG46" s="6" t="s">
        <v>975</v>
      </c>
      <c r="AH46" s="6" t="s">
        <v>957</v>
      </c>
      <c r="AI46" s="6" t="s">
        <v>950</v>
      </c>
      <c r="AJ46" s="6" t="s">
        <v>1857</v>
      </c>
      <c r="AK46" s="6" t="s">
        <v>1857</v>
      </c>
      <c r="AL46" s="6" t="s">
        <v>1857</v>
      </c>
      <c r="AM46" s="6" t="s">
        <v>1857</v>
      </c>
      <c r="AN46" s="6" t="s">
        <v>1857</v>
      </c>
      <c r="AO46" s="6" t="s">
        <v>1857</v>
      </c>
      <c r="AP46" s="6" t="s">
        <v>1857</v>
      </c>
      <c r="AQ46" s="6" t="s">
        <v>1857</v>
      </c>
      <c r="AR46" s="6" t="s">
        <v>1857</v>
      </c>
      <c r="AS46" s="6" t="s">
        <v>1857</v>
      </c>
      <c r="AT46" s="6" t="s">
        <v>1857</v>
      </c>
    </row>
    <row r="47" spans="1:46" ht="17.25" customHeight="1" x14ac:dyDescent="0.3">
      <c r="A47" t="s">
        <v>69</v>
      </c>
      <c r="B47" t="s">
        <v>1313</v>
      </c>
      <c r="C47" t="s">
        <v>936</v>
      </c>
      <c r="D47" t="str">
        <f t="shared" si="0"/>
        <v>Garfield city, Bergen County</v>
      </c>
      <c r="E47" t="s">
        <v>1828</v>
      </c>
      <c r="F47" t="s">
        <v>1819</v>
      </c>
      <c r="G47" s="22">
        <f>COUNTIFS('Raw Data from UFBs'!$A$3:$A$3000,'Summary By Town'!$A47,'Raw Data from UFBs'!$E$3:$E$3000,'Summary By Town'!$G$2)</f>
        <v>1</v>
      </c>
      <c r="H47" s="5">
        <f>SUMIFS('Raw Data from UFBs'!F$3:F$3000,'Raw Data from UFBs'!$A$3:$A$3000,'Summary By Town'!$A47,'Raw Data from UFBs'!$E$3:$E$3000,'Summary By Town'!$G$2)</f>
        <v>184321</v>
      </c>
      <c r="I47" s="5">
        <f>SUMIFS('Raw Data from UFBs'!G$3:G$3000,'Raw Data from UFBs'!$A$3:$A$3000,'Summary By Town'!$A47,'Raw Data from UFBs'!$E$3:$E$3000,'Summary By Town'!$G$2)</f>
        <v>43758000</v>
      </c>
      <c r="J47" s="23">
        <f t="shared" si="1"/>
        <v>1435563.8143071991</v>
      </c>
      <c r="K47" s="22">
        <f>COUNTIFS('Raw Data from UFBs'!$A$3:$A$3000,'Summary By Town'!$A47,'Raw Data from UFBs'!$E$3:$E$3000,'Summary By Town'!$K$2)</f>
        <v>0</v>
      </c>
      <c r="L47" s="5">
        <f>SUMIFS('Raw Data from UFBs'!F$3:F$3000,'Raw Data from UFBs'!$A$3:$A$3000,'Summary By Town'!$A47,'Raw Data from UFBs'!$E$3:$E$3000,'Summary By Town'!$K$2)</f>
        <v>0</v>
      </c>
      <c r="M47" s="5">
        <f>SUMIFS('Raw Data from UFBs'!G$3:G$3000,'Raw Data from UFBs'!$A$3:$A$3000,'Summary By Town'!$A47,'Raw Data from UFBs'!$E$3:$E$3000,'Summary By Town'!$K$2)</f>
        <v>0</v>
      </c>
      <c r="N47" s="23">
        <f t="shared" si="2"/>
        <v>0</v>
      </c>
      <c r="O47" s="22">
        <f>COUNTIFS('Raw Data from UFBs'!$A$3:$A$3000,'Summary By Town'!$A47,'Raw Data from UFBs'!$E$3:$E$3000,'Summary By Town'!$O$2)</f>
        <v>0</v>
      </c>
      <c r="P47" s="5">
        <f>SUMIFS('Raw Data from UFBs'!F$3:F$3000,'Raw Data from UFBs'!$A$3:$A$3000,'Summary By Town'!$A47,'Raw Data from UFBs'!$E$3:$E$3000,'Summary By Town'!$O$2)</f>
        <v>0</v>
      </c>
      <c r="Q47" s="5">
        <f>SUMIFS('Raw Data from UFBs'!G$3:G$3000,'Raw Data from UFBs'!$A$3:$A$3000,'Summary By Town'!$A47,'Raw Data from UFBs'!$E$3:$E$3000,'Summary By Town'!$O$2)</f>
        <v>0</v>
      </c>
      <c r="R47" s="23">
        <f t="shared" si="8"/>
        <v>0</v>
      </c>
      <c r="S47" s="22">
        <f t="shared" si="3"/>
        <v>1</v>
      </c>
      <c r="T47" s="5">
        <f t="shared" si="4"/>
        <v>184321</v>
      </c>
      <c r="U47" s="5">
        <f t="shared" si="5"/>
        <v>43758000</v>
      </c>
      <c r="V47" s="23">
        <f t="shared" si="6"/>
        <v>1435563.8143071991</v>
      </c>
      <c r="W47" s="62">
        <v>2462345500</v>
      </c>
      <c r="X47" s="63">
        <v>3.280688821032038</v>
      </c>
      <c r="Y47" s="64">
        <v>0.4078880785829172</v>
      </c>
      <c r="Z47" s="5">
        <f t="shared" si="9"/>
        <v>510367.0273684453</v>
      </c>
      <c r="AA47" s="9">
        <f t="shared" si="10"/>
        <v>1.7770861156567997E-2</v>
      </c>
      <c r="AB47" s="62">
        <v>43575091</v>
      </c>
      <c r="AC47" s="7">
        <f t="shared" si="7"/>
        <v>1.1712357120916748E-2</v>
      </c>
      <c r="AE47" s="6" t="s">
        <v>973</v>
      </c>
      <c r="AF47" s="6" t="s">
        <v>969</v>
      </c>
      <c r="AG47" s="6" t="s">
        <v>614</v>
      </c>
      <c r="AH47" s="6" t="s">
        <v>949</v>
      </c>
      <c r="AI47" s="6" t="s">
        <v>967</v>
      </c>
      <c r="AJ47" s="6" t="s">
        <v>939</v>
      </c>
      <c r="AK47" s="6" t="s">
        <v>613</v>
      </c>
      <c r="AL47" s="6" t="s">
        <v>1857</v>
      </c>
      <c r="AM47" s="6" t="s">
        <v>1857</v>
      </c>
      <c r="AN47" s="6" t="s">
        <v>1857</v>
      </c>
      <c r="AO47" s="6" t="s">
        <v>1857</v>
      </c>
      <c r="AP47" s="6" t="s">
        <v>1857</v>
      </c>
      <c r="AQ47" s="6" t="s">
        <v>1857</v>
      </c>
      <c r="AR47" s="6" t="s">
        <v>1857</v>
      </c>
      <c r="AS47" s="6" t="s">
        <v>1857</v>
      </c>
      <c r="AT47" s="6" t="s">
        <v>1857</v>
      </c>
    </row>
    <row r="48" spans="1:46" ht="17.25" customHeight="1" x14ac:dyDescent="0.3">
      <c r="A48" t="s">
        <v>944</v>
      </c>
      <c r="B48" t="s">
        <v>1314</v>
      </c>
      <c r="C48" t="s">
        <v>936</v>
      </c>
      <c r="D48" t="str">
        <f t="shared" si="0"/>
        <v>Glen Rock borough, Bergen County</v>
      </c>
      <c r="E48" t="s">
        <v>1828</v>
      </c>
      <c r="F48" t="s">
        <v>1815</v>
      </c>
      <c r="G48" s="22">
        <f>COUNTIFS('Raw Data from UFBs'!$A$3:$A$3000,'Summary By Town'!$A48,'Raw Data from UFBs'!$E$3:$E$3000,'Summary By Town'!$G$2)</f>
        <v>1</v>
      </c>
      <c r="H48" s="5">
        <f>SUMIFS('Raw Data from UFBs'!F$3:F$3000,'Raw Data from UFBs'!$A$3:$A$3000,'Summary By Town'!$A48,'Raw Data from UFBs'!$E$3:$E$3000,'Summary By Town'!$G$2)</f>
        <v>3933.1</v>
      </c>
      <c r="I48" s="5">
        <f>SUMIFS('Raw Data from UFBs'!G$3:G$3000,'Raw Data from UFBs'!$A$3:$A$3000,'Summary By Town'!$A48,'Raw Data from UFBs'!$E$3:$E$3000,'Summary By Town'!$G$2)</f>
        <v>530900</v>
      </c>
      <c r="J48" s="23">
        <f t="shared" si="1"/>
        <v>16775.928065378743</v>
      </c>
      <c r="K48" s="22">
        <f>COUNTIFS('Raw Data from UFBs'!$A$3:$A$3000,'Summary By Town'!$A48,'Raw Data from UFBs'!$E$3:$E$3000,'Summary By Town'!$K$2)</f>
        <v>0</v>
      </c>
      <c r="L48" s="5">
        <f>SUMIFS('Raw Data from UFBs'!F$3:F$3000,'Raw Data from UFBs'!$A$3:$A$3000,'Summary By Town'!$A48,'Raw Data from UFBs'!$E$3:$E$3000,'Summary By Town'!$K$2)</f>
        <v>0</v>
      </c>
      <c r="M48" s="5">
        <f>SUMIFS('Raw Data from UFBs'!G$3:G$3000,'Raw Data from UFBs'!$A$3:$A$3000,'Summary By Town'!$A48,'Raw Data from UFBs'!$E$3:$E$3000,'Summary By Town'!$K$2)</f>
        <v>0</v>
      </c>
      <c r="N48" s="23">
        <f t="shared" si="2"/>
        <v>0</v>
      </c>
      <c r="O48" s="22">
        <f>COUNTIFS('Raw Data from UFBs'!$A$3:$A$3000,'Summary By Town'!$A48,'Raw Data from UFBs'!$E$3:$E$3000,'Summary By Town'!$O$2)</f>
        <v>0</v>
      </c>
      <c r="P48" s="5">
        <f>SUMIFS('Raw Data from UFBs'!F$3:F$3000,'Raw Data from UFBs'!$A$3:$A$3000,'Summary By Town'!$A48,'Raw Data from UFBs'!$E$3:$E$3000,'Summary By Town'!$O$2)</f>
        <v>0</v>
      </c>
      <c r="Q48" s="5">
        <f>SUMIFS('Raw Data from UFBs'!G$3:G$3000,'Raw Data from UFBs'!$A$3:$A$3000,'Summary By Town'!$A48,'Raw Data from UFBs'!$E$3:$E$3000,'Summary By Town'!$O$2)</f>
        <v>0</v>
      </c>
      <c r="R48" s="23">
        <f t="shared" si="8"/>
        <v>0</v>
      </c>
      <c r="S48" s="22">
        <f t="shared" si="3"/>
        <v>1</v>
      </c>
      <c r="T48" s="5">
        <f t="shared" si="4"/>
        <v>3933.1</v>
      </c>
      <c r="U48" s="5">
        <f t="shared" si="5"/>
        <v>530900</v>
      </c>
      <c r="V48" s="23">
        <f t="shared" si="6"/>
        <v>16775.928065378743</v>
      </c>
      <c r="W48" s="62">
        <v>2685923300</v>
      </c>
      <c r="X48" s="63">
        <v>3.1599035723071656</v>
      </c>
      <c r="Y48" s="64">
        <v>0.22200370473606512</v>
      </c>
      <c r="Z48" s="5">
        <f t="shared" si="9"/>
        <v>2851.1554098023926</v>
      </c>
      <c r="AA48" s="9">
        <f t="shared" si="10"/>
        <v>1.9766014911892682E-4</v>
      </c>
      <c r="AB48" s="62">
        <v>22389466</v>
      </c>
      <c r="AC48" s="7">
        <f t="shared" si="7"/>
        <v>1.273436092581392E-4</v>
      </c>
      <c r="AE48" s="6" t="s">
        <v>941</v>
      </c>
      <c r="AF48" s="6" t="s">
        <v>961</v>
      </c>
      <c r="AG48" s="6" t="s">
        <v>1187</v>
      </c>
      <c r="AH48" s="6" t="s">
        <v>964</v>
      </c>
      <c r="AI48" s="6" t="s">
        <v>1857</v>
      </c>
      <c r="AJ48" s="6" t="s">
        <v>1857</v>
      </c>
      <c r="AK48" s="6" t="s">
        <v>1857</v>
      </c>
      <c r="AL48" s="6" t="s">
        <v>1857</v>
      </c>
      <c r="AM48" s="6" t="s">
        <v>1857</v>
      </c>
      <c r="AN48" s="6" t="s">
        <v>1857</v>
      </c>
      <c r="AO48" s="6" t="s">
        <v>1857</v>
      </c>
      <c r="AP48" s="6" t="s">
        <v>1857</v>
      </c>
      <c r="AQ48" s="6" t="s">
        <v>1857</v>
      </c>
      <c r="AR48" s="6" t="s">
        <v>1857</v>
      </c>
      <c r="AS48" s="6" t="s">
        <v>1857</v>
      </c>
      <c r="AT48" s="6" t="s">
        <v>1857</v>
      </c>
    </row>
    <row r="49" spans="1:46" ht="17.25" customHeight="1" x14ac:dyDescent="0.3">
      <c r="A49" t="s">
        <v>70</v>
      </c>
      <c r="B49" t="s">
        <v>1315</v>
      </c>
      <c r="C49" t="s">
        <v>936</v>
      </c>
      <c r="D49" t="str">
        <f t="shared" si="0"/>
        <v>Hackensack city, Bergen County</v>
      </c>
      <c r="E49" t="s">
        <v>1828</v>
      </c>
      <c r="F49" t="s">
        <v>1819</v>
      </c>
      <c r="G49" s="22">
        <f>COUNTIFS('Raw Data from UFBs'!$A$3:$A$3000,'Summary By Town'!$A49,'Raw Data from UFBs'!$E$3:$E$3000,'Summary By Town'!$G$2)</f>
        <v>0</v>
      </c>
      <c r="H49" s="5">
        <f>SUMIFS('Raw Data from UFBs'!F$3:F$3000,'Raw Data from UFBs'!$A$3:$A$3000,'Summary By Town'!$A49,'Raw Data from UFBs'!$E$3:$E$3000,'Summary By Town'!$G$2)</f>
        <v>0</v>
      </c>
      <c r="I49" s="5">
        <f>SUMIFS('Raw Data from UFBs'!G$3:G$3000,'Raw Data from UFBs'!$A$3:$A$3000,'Summary By Town'!$A49,'Raw Data from UFBs'!$E$3:$E$3000,'Summary By Town'!$G$2)</f>
        <v>0</v>
      </c>
      <c r="J49" s="23">
        <f t="shared" si="1"/>
        <v>0</v>
      </c>
      <c r="K49" s="22">
        <f>COUNTIFS('Raw Data from UFBs'!$A$3:$A$3000,'Summary By Town'!$A49,'Raw Data from UFBs'!$E$3:$E$3000,'Summary By Town'!$K$2)</f>
        <v>19</v>
      </c>
      <c r="L49" s="5">
        <f>SUMIFS('Raw Data from UFBs'!F$3:F$3000,'Raw Data from UFBs'!$A$3:$A$3000,'Summary By Town'!$A49,'Raw Data from UFBs'!$E$3:$E$3000,'Summary By Town'!$K$2)</f>
        <v>4446195</v>
      </c>
      <c r="M49" s="5">
        <f>SUMIFS('Raw Data from UFBs'!G$3:G$3000,'Raw Data from UFBs'!$A$3:$A$3000,'Summary By Town'!$A49,'Raw Data from UFBs'!$E$3:$E$3000,'Summary By Town'!$K$2)</f>
        <v>410403600</v>
      </c>
      <c r="N49" s="23">
        <f t="shared" si="2"/>
        <v>11812810.728216648</v>
      </c>
      <c r="O49" s="22">
        <f>COUNTIFS('Raw Data from UFBs'!$A$3:$A$3000,'Summary By Town'!$A49,'Raw Data from UFBs'!$E$3:$E$3000,'Summary By Town'!$O$2)</f>
        <v>0</v>
      </c>
      <c r="P49" s="5">
        <f>SUMIFS('Raw Data from UFBs'!F$3:F$3000,'Raw Data from UFBs'!$A$3:$A$3000,'Summary By Town'!$A49,'Raw Data from UFBs'!$E$3:$E$3000,'Summary By Town'!$O$2)</f>
        <v>0</v>
      </c>
      <c r="Q49" s="5">
        <f>SUMIFS('Raw Data from UFBs'!G$3:G$3000,'Raw Data from UFBs'!$A$3:$A$3000,'Summary By Town'!$A49,'Raw Data from UFBs'!$E$3:$E$3000,'Summary By Town'!$O$2)</f>
        <v>0</v>
      </c>
      <c r="R49" s="23">
        <f t="shared" si="8"/>
        <v>0</v>
      </c>
      <c r="S49" s="22">
        <f t="shared" si="3"/>
        <v>19</v>
      </c>
      <c r="T49" s="5">
        <f t="shared" si="4"/>
        <v>4446195</v>
      </c>
      <c r="U49" s="5">
        <f t="shared" si="5"/>
        <v>410403600</v>
      </c>
      <c r="V49" s="23">
        <f t="shared" si="6"/>
        <v>11812810.728216648</v>
      </c>
      <c r="W49" s="62">
        <v>9124266300</v>
      </c>
      <c r="X49" s="63">
        <v>2.8783399385913397</v>
      </c>
      <c r="Y49" s="64">
        <v>0.46552529318626301</v>
      </c>
      <c r="Z49" s="5">
        <f t="shared" si="9"/>
        <v>3429345.9466685914</v>
      </c>
      <c r="AA49" s="9">
        <f t="shared" si="10"/>
        <v>4.4979353572790835E-2</v>
      </c>
      <c r="AB49" s="62">
        <v>119450517</v>
      </c>
      <c r="AC49" s="7">
        <f t="shared" si="7"/>
        <v>2.8709343691401448E-2</v>
      </c>
      <c r="AE49" s="6" t="s">
        <v>948</v>
      </c>
      <c r="AF49" s="6" t="s">
        <v>963</v>
      </c>
      <c r="AG49" s="6" t="s">
        <v>969</v>
      </c>
      <c r="AH49" s="6" t="s">
        <v>946</v>
      </c>
      <c r="AI49" s="6" t="s">
        <v>937</v>
      </c>
      <c r="AJ49" s="6" t="s">
        <v>949</v>
      </c>
      <c r="AK49" s="6" t="s">
        <v>87</v>
      </c>
      <c r="AL49" s="6" t="s">
        <v>951</v>
      </c>
      <c r="AM49" s="6" t="s">
        <v>965</v>
      </c>
      <c r="AN49" s="6" t="s">
        <v>961</v>
      </c>
      <c r="AO49" s="6" t="s">
        <v>970</v>
      </c>
      <c r="AP49" s="6" t="s">
        <v>1857</v>
      </c>
      <c r="AQ49" s="6" t="s">
        <v>1857</v>
      </c>
      <c r="AR49" s="6" t="s">
        <v>1857</v>
      </c>
      <c r="AS49" s="6" t="s">
        <v>1857</v>
      </c>
      <c r="AT49" s="6" t="s">
        <v>1857</v>
      </c>
    </row>
    <row r="50" spans="1:46" ht="17.25" customHeight="1" x14ac:dyDescent="0.3">
      <c r="A50" t="s">
        <v>945</v>
      </c>
      <c r="B50" t="s">
        <v>1316</v>
      </c>
      <c r="C50" t="s">
        <v>936</v>
      </c>
      <c r="D50" t="str">
        <f t="shared" si="0"/>
        <v>Harrington Park borough, Bergen County</v>
      </c>
      <c r="E50" t="s">
        <v>1828</v>
      </c>
      <c r="F50" t="s">
        <v>1815</v>
      </c>
      <c r="G50" s="22">
        <f>COUNTIFS('Raw Data from UFBs'!$A$3:$A$3000,'Summary By Town'!$A50,'Raw Data from UFBs'!$E$3:$E$3000,'Summary By Town'!$G$2)</f>
        <v>0</v>
      </c>
      <c r="H50" s="5">
        <f>SUMIFS('Raw Data from UFBs'!F$3:F$3000,'Raw Data from UFBs'!$A$3:$A$3000,'Summary By Town'!$A50,'Raw Data from UFBs'!$E$3:$E$3000,'Summary By Town'!$G$2)</f>
        <v>0</v>
      </c>
      <c r="I50" s="5">
        <f>SUMIFS('Raw Data from UFBs'!G$3:G$3000,'Raw Data from UFBs'!$A$3:$A$3000,'Summary By Town'!$A50,'Raw Data from UFBs'!$E$3:$E$3000,'Summary By Town'!$G$2)</f>
        <v>0</v>
      </c>
      <c r="J50" s="23">
        <f t="shared" si="1"/>
        <v>0</v>
      </c>
      <c r="K50" s="22">
        <f>COUNTIFS('Raw Data from UFBs'!$A$3:$A$3000,'Summary By Town'!$A50,'Raw Data from UFBs'!$E$3:$E$3000,'Summary By Town'!$K$2)</f>
        <v>0</v>
      </c>
      <c r="L50" s="5">
        <f>SUMIFS('Raw Data from UFBs'!F$3:F$3000,'Raw Data from UFBs'!$A$3:$A$3000,'Summary By Town'!$A50,'Raw Data from UFBs'!$E$3:$E$3000,'Summary By Town'!$K$2)</f>
        <v>0</v>
      </c>
      <c r="M50" s="5">
        <f>SUMIFS('Raw Data from UFBs'!G$3:G$3000,'Raw Data from UFBs'!$A$3:$A$3000,'Summary By Town'!$A50,'Raw Data from UFBs'!$E$3:$E$3000,'Summary By Town'!$K$2)</f>
        <v>0</v>
      </c>
      <c r="N50" s="23">
        <f t="shared" si="2"/>
        <v>0</v>
      </c>
      <c r="O50" s="22">
        <f>COUNTIFS('Raw Data from UFBs'!$A$3:$A$3000,'Summary By Town'!$A50,'Raw Data from UFBs'!$E$3:$E$3000,'Summary By Town'!$O$2)</f>
        <v>0</v>
      </c>
      <c r="P50" s="5">
        <f>SUMIFS('Raw Data from UFBs'!F$3:F$3000,'Raw Data from UFBs'!$A$3:$A$3000,'Summary By Town'!$A50,'Raw Data from UFBs'!$E$3:$E$3000,'Summary By Town'!$O$2)</f>
        <v>0</v>
      </c>
      <c r="Q50" s="5">
        <f>SUMIFS('Raw Data from UFBs'!G$3:G$3000,'Raw Data from UFBs'!$A$3:$A$3000,'Summary By Town'!$A50,'Raw Data from UFBs'!$E$3:$E$3000,'Summary By Town'!$O$2)</f>
        <v>0</v>
      </c>
      <c r="R50" s="23">
        <f t="shared" si="8"/>
        <v>0</v>
      </c>
      <c r="S50" s="22">
        <f t="shared" si="3"/>
        <v>0</v>
      </c>
      <c r="T50" s="5">
        <f t="shared" si="4"/>
        <v>0</v>
      </c>
      <c r="U50" s="5">
        <f t="shared" si="5"/>
        <v>0</v>
      </c>
      <c r="V50" s="23">
        <f t="shared" si="6"/>
        <v>0</v>
      </c>
      <c r="W50" s="62">
        <v>1007831600</v>
      </c>
      <c r="X50" s="63">
        <v>3.0301903474669625</v>
      </c>
      <c r="Y50" s="64">
        <v>0.22658232957257518</v>
      </c>
      <c r="Z50" s="5">
        <f t="shared" si="9"/>
        <v>0</v>
      </c>
      <c r="AA50" s="9">
        <f t="shared" si="10"/>
        <v>0</v>
      </c>
      <c r="AB50" s="62">
        <v>8095850</v>
      </c>
      <c r="AC50" s="7">
        <f t="shared" si="7"/>
        <v>0</v>
      </c>
      <c r="AE50" s="6" t="s">
        <v>50</v>
      </c>
      <c r="AF50" s="6" t="s">
        <v>61</v>
      </c>
      <c r="AG50" s="6" t="s">
        <v>956</v>
      </c>
      <c r="AH50" s="6" t="s">
        <v>958</v>
      </c>
      <c r="AI50" s="6" t="s">
        <v>83</v>
      </c>
      <c r="AJ50" s="6" t="s">
        <v>1857</v>
      </c>
      <c r="AK50" s="6" t="s">
        <v>1857</v>
      </c>
      <c r="AL50" s="6" t="s">
        <v>1857</v>
      </c>
      <c r="AM50" s="6" t="s">
        <v>1857</v>
      </c>
      <c r="AN50" s="6" t="s">
        <v>1857</v>
      </c>
      <c r="AO50" s="6" t="s">
        <v>1857</v>
      </c>
      <c r="AP50" s="6" t="s">
        <v>1857</v>
      </c>
      <c r="AQ50" s="6" t="s">
        <v>1857</v>
      </c>
      <c r="AR50" s="6" t="s">
        <v>1857</v>
      </c>
      <c r="AS50" s="6" t="s">
        <v>1857</v>
      </c>
      <c r="AT50" s="6" t="s">
        <v>1857</v>
      </c>
    </row>
    <row r="51" spans="1:46" ht="17.25" customHeight="1" x14ac:dyDescent="0.3">
      <c r="A51" t="s">
        <v>946</v>
      </c>
      <c r="B51" t="s">
        <v>1317</v>
      </c>
      <c r="C51" t="s">
        <v>936</v>
      </c>
      <c r="D51" t="str">
        <f t="shared" si="0"/>
        <v>Hasbrouck Heights borough, Bergen County</v>
      </c>
      <c r="E51" t="s">
        <v>1828</v>
      </c>
      <c r="F51" t="s">
        <v>1815</v>
      </c>
      <c r="G51" s="22">
        <f>COUNTIFS('Raw Data from UFBs'!$A$3:$A$3000,'Summary By Town'!$A51,'Raw Data from UFBs'!$E$3:$E$3000,'Summary By Town'!$G$2)</f>
        <v>0</v>
      </c>
      <c r="H51" s="5">
        <f>SUMIFS('Raw Data from UFBs'!F$3:F$3000,'Raw Data from UFBs'!$A$3:$A$3000,'Summary By Town'!$A51,'Raw Data from UFBs'!$E$3:$E$3000,'Summary By Town'!$G$2)</f>
        <v>0</v>
      </c>
      <c r="I51" s="5">
        <f>SUMIFS('Raw Data from UFBs'!G$3:G$3000,'Raw Data from UFBs'!$A$3:$A$3000,'Summary By Town'!$A51,'Raw Data from UFBs'!$E$3:$E$3000,'Summary By Town'!$G$2)</f>
        <v>0</v>
      </c>
      <c r="J51" s="23">
        <f t="shared" si="1"/>
        <v>0</v>
      </c>
      <c r="K51" s="22">
        <f>COUNTIFS('Raw Data from UFBs'!$A$3:$A$3000,'Summary By Town'!$A51,'Raw Data from UFBs'!$E$3:$E$3000,'Summary By Town'!$K$2)</f>
        <v>0</v>
      </c>
      <c r="L51" s="5">
        <f>SUMIFS('Raw Data from UFBs'!F$3:F$3000,'Raw Data from UFBs'!$A$3:$A$3000,'Summary By Town'!$A51,'Raw Data from UFBs'!$E$3:$E$3000,'Summary By Town'!$K$2)</f>
        <v>0</v>
      </c>
      <c r="M51" s="5">
        <f>SUMIFS('Raw Data from UFBs'!G$3:G$3000,'Raw Data from UFBs'!$A$3:$A$3000,'Summary By Town'!$A51,'Raw Data from UFBs'!$E$3:$E$3000,'Summary By Town'!$K$2)</f>
        <v>0</v>
      </c>
      <c r="N51" s="23">
        <f t="shared" si="2"/>
        <v>0</v>
      </c>
      <c r="O51" s="22">
        <f>COUNTIFS('Raw Data from UFBs'!$A$3:$A$3000,'Summary By Town'!$A51,'Raw Data from UFBs'!$E$3:$E$3000,'Summary By Town'!$O$2)</f>
        <v>1</v>
      </c>
      <c r="P51" s="5">
        <f>SUMIFS('Raw Data from UFBs'!F$3:F$3000,'Raw Data from UFBs'!$A$3:$A$3000,'Summary By Town'!$A51,'Raw Data from UFBs'!$E$3:$E$3000,'Summary By Town'!$O$2)</f>
        <v>2000</v>
      </c>
      <c r="Q51" s="5">
        <f>SUMIFS('Raw Data from UFBs'!G$3:G$3000,'Raw Data from UFBs'!$A$3:$A$3000,'Summary By Town'!$A51,'Raw Data from UFBs'!$E$3:$E$3000,'Summary By Town'!$O$2)</f>
        <v>422200</v>
      </c>
      <c r="R51" s="23">
        <f t="shared" si="8"/>
        <v>10877.53102033677</v>
      </c>
      <c r="S51" s="22">
        <f t="shared" si="3"/>
        <v>1</v>
      </c>
      <c r="T51" s="5">
        <f t="shared" si="4"/>
        <v>2000</v>
      </c>
      <c r="U51" s="5">
        <f t="shared" si="5"/>
        <v>422200</v>
      </c>
      <c r="V51" s="23">
        <f t="shared" si="6"/>
        <v>10877.53102033677</v>
      </c>
      <c r="W51" s="62">
        <v>2281039827</v>
      </c>
      <c r="X51" s="63">
        <v>2.5763929465506323</v>
      </c>
      <c r="Y51" s="64">
        <v>0.30749427658923439</v>
      </c>
      <c r="Z51" s="5">
        <f t="shared" si="9"/>
        <v>2729.7899789969429</v>
      </c>
      <c r="AA51" s="9">
        <f t="shared" si="10"/>
        <v>1.8509102515551999E-4</v>
      </c>
      <c r="AB51" s="62">
        <v>22309109.690000001</v>
      </c>
      <c r="AC51" s="7">
        <f t="shared" si="7"/>
        <v>1.2236212098686142E-4</v>
      </c>
      <c r="AE51" s="6" t="s">
        <v>707</v>
      </c>
      <c r="AF51" s="6" t="s">
        <v>93</v>
      </c>
      <c r="AG51" s="6" t="s">
        <v>949</v>
      </c>
      <c r="AH51" s="6" t="s">
        <v>70</v>
      </c>
      <c r="AI51" s="6" t="s">
        <v>970</v>
      </c>
      <c r="AJ51" s="6" t="s">
        <v>1857</v>
      </c>
      <c r="AK51" s="6" t="s">
        <v>1857</v>
      </c>
      <c r="AL51" s="6" t="s">
        <v>1857</v>
      </c>
      <c r="AM51" s="6" t="s">
        <v>1857</v>
      </c>
      <c r="AN51" s="6" t="s">
        <v>1857</v>
      </c>
      <c r="AO51" s="6" t="s">
        <v>1857</v>
      </c>
      <c r="AP51" s="6" t="s">
        <v>1857</v>
      </c>
      <c r="AQ51" s="6" t="s">
        <v>1857</v>
      </c>
      <c r="AR51" s="6" t="s">
        <v>1857</v>
      </c>
      <c r="AS51" s="6" t="s">
        <v>1857</v>
      </c>
      <c r="AT51" s="6" t="s">
        <v>1857</v>
      </c>
    </row>
    <row r="52" spans="1:46" ht="17.25" customHeight="1" x14ac:dyDescent="0.3">
      <c r="A52" t="s">
        <v>71</v>
      </c>
      <c r="B52" t="s">
        <v>1318</v>
      </c>
      <c r="C52" t="s">
        <v>936</v>
      </c>
      <c r="D52" t="str">
        <f t="shared" si="0"/>
        <v>Haworth borough, Bergen County</v>
      </c>
      <c r="E52" t="s">
        <v>1828</v>
      </c>
      <c r="F52" t="s">
        <v>1815</v>
      </c>
      <c r="G52" s="22">
        <f>COUNTIFS('Raw Data from UFBs'!$A$3:$A$3000,'Summary By Town'!$A52,'Raw Data from UFBs'!$E$3:$E$3000,'Summary By Town'!$G$2)</f>
        <v>1</v>
      </c>
      <c r="H52" s="5">
        <f>SUMIFS('Raw Data from UFBs'!F$3:F$3000,'Raw Data from UFBs'!$A$3:$A$3000,'Summary By Town'!$A52,'Raw Data from UFBs'!$E$3:$E$3000,'Summary By Town'!$G$2)</f>
        <v>5741</v>
      </c>
      <c r="I52" s="5">
        <f>SUMIFS('Raw Data from UFBs'!G$3:G$3000,'Raw Data from UFBs'!$A$3:$A$3000,'Summary By Town'!$A52,'Raw Data from UFBs'!$E$3:$E$3000,'Summary By Town'!$G$2)</f>
        <v>700100</v>
      </c>
      <c r="J52" s="23">
        <f t="shared" si="1"/>
        <v>21291.26255773404</v>
      </c>
      <c r="K52" s="22">
        <f>COUNTIFS('Raw Data from UFBs'!$A$3:$A$3000,'Summary By Town'!$A52,'Raw Data from UFBs'!$E$3:$E$3000,'Summary By Town'!$K$2)</f>
        <v>0</v>
      </c>
      <c r="L52" s="5">
        <f>SUMIFS('Raw Data from UFBs'!F$3:F$3000,'Raw Data from UFBs'!$A$3:$A$3000,'Summary By Town'!$A52,'Raw Data from UFBs'!$E$3:$E$3000,'Summary By Town'!$K$2)</f>
        <v>0</v>
      </c>
      <c r="M52" s="5">
        <f>SUMIFS('Raw Data from UFBs'!G$3:G$3000,'Raw Data from UFBs'!$A$3:$A$3000,'Summary By Town'!$A52,'Raw Data from UFBs'!$E$3:$E$3000,'Summary By Town'!$K$2)</f>
        <v>0</v>
      </c>
      <c r="N52" s="23">
        <f t="shared" si="2"/>
        <v>0</v>
      </c>
      <c r="O52" s="22">
        <f>COUNTIFS('Raw Data from UFBs'!$A$3:$A$3000,'Summary By Town'!$A52,'Raw Data from UFBs'!$E$3:$E$3000,'Summary By Town'!$O$2)</f>
        <v>0</v>
      </c>
      <c r="P52" s="5">
        <f>SUMIFS('Raw Data from UFBs'!F$3:F$3000,'Raw Data from UFBs'!$A$3:$A$3000,'Summary By Town'!$A52,'Raw Data from UFBs'!$E$3:$E$3000,'Summary By Town'!$O$2)</f>
        <v>0</v>
      </c>
      <c r="Q52" s="5">
        <f>SUMIFS('Raw Data from UFBs'!G$3:G$3000,'Raw Data from UFBs'!$A$3:$A$3000,'Summary By Town'!$A52,'Raw Data from UFBs'!$E$3:$E$3000,'Summary By Town'!$O$2)</f>
        <v>0</v>
      </c>
      <c r="R52" s="23">
        <f t="shared" si="8"/>
        <v>0</v>
      </c>
      <c r="S52" s="22">
        <f t="shared" si="3"/>
        <v>1</v>
      </c>
      <c r="T52" s="5">
        <f t="shared" si="4"/>
        <v>5741</v>
      </c>
      <c r="U52" s="5">
        <f t="shared" si="5"/>
        <v>700100</v>
      </c>
      <c r="V52" s="23">
        <f t="shared" si="6"/>
        <v>21291.26255773404</v>
      </c>
      <c r="W52" s="62">
        <v>901013900</v>
      </c>
      <c r="X52" s="63">
        <v>3.0411744833215315</v>
      </c>
      <c r="Y52" s="64">
        <v>0.2770245821839033</v>
      </c>
      <c r="Z52" s="5">
        <f t="shared" si="9"/>
        <v>4307.8049879062683</v>
      </c>
      <c r="AA52" s="9">
        <f t="shared" si="10"/>
        <v>7.7701353996869531E-4</v>
      </c>
      <c r="AB52" s="62">
        <v>9084678</v>
      </c>
      <c r="AC52" s="7">
        <f t="shared" si="7"/>
        <v>4.7418356356783019E-4</v>
      </c>
      <c r="AE52" s="6" t="s">
        <v>54</v>
      </c>
      <c r="AF52" s="6" t="s">
        <v>53</v>
      </c>
      <c r="AG52" s="6" t="s">
        <v>959</v>
      </c>
      <c r="AH52" s="6" t="s">
        <v>50</v>
      </c>
      <c r="AI52" s="6" t="s">
        <v>61</v>
      </c>
      <c r="AJ52" s="6" t="s">
        <v>1857</v>
      </c>
      <c r="AK52" s="6" t="s">
        <v>1857</v>
      </c>
      <c r="AL52" s="6" t="s">
        <v>1857</v>
      </c>
      <c r="AM52" s="6" t="s">
        <v>1857</v>
      </c>
      <c r="AN52" s="6" t="s">
        <v>1857</v>
      </c>
      <c r="AO52" s="6" t="s">
        <v>1857</v>
      </c>
      <c r="AP52" s="6" t="s">
        <v>1857</v>
      </c>
      <c r="AQ52" s="6" t="s">
        <v>1857</v>
      </c>
      <c r="AR52" s="6" t="s">
        <v>1857</v>
      </c>
      <c r="AS52" s="6" t="s">
        <v>1857</v>
      </c>
      <c r="AT52" s="6" t="s">
        <v>1857</v>
      </c>
    </row>
    <row r="53" spans="1:46" ht="17.25" customHeight="1" x14ac:dyDescent="0.3">
      <c r="A53" t="s">
        <v>72</v>
      </c>
      <c r="B53" t="s">
        <v>1319</v>
      </c>
      <c r="C53" t="s">
        <v>936</v>
      </c>
      <c r="D53" t="str">
        <f t="shared" si="0"/>
        <v>Hillsdale borough, Bergen County</v>
      </c>
      <c r="E53" t="s">
        <v>1828</v>
      </c>
      <c r="F53" t="s">
        <v>1815</v>
      </c>
      <c r="G53" s="22">
        <f>COUNTIFS('Raw Data from UFBs'!$A$3:$A$3000,'Summary By Town'!$A53,'Raw Data from UFBs'!$E$3:$E$3000,'Summary By Town'!$G$2)</f>
        <v>0</v>
      </c>
      <c r="H53" s="5">
        <f>SUMIFS('Raw Data from UFBs'!F$3:F$3000,'Raw Data from UFBs'!$A$3:$A$3000,'Summary By Town'!$A53,'Raw Data from UFBs'!$E$3:$E$3000,'Summary By Town'!$G$2)</f>
        <v>0</v>
      </c>
      <c r="I53" s="5">
        <f>SUMIFS('Raw Data from UFBs'!G$3:G$3000,'Raw Data from UFBs'!$A$3:$A$3000,'Summary By Town'!$A53,'Raw Data from UFBs'!$E$3:$E$3000,'Summary By Town'!$G$2)</f>
        <v>0</v>
      </c>
      <c r="J53" s="23">
        <f t="shared" si="1"/>
        <v>0</v>
      </c>
      <c r="K53" s="22">
        <f>COUNTIFS('Raw Data from UFBs'!$A$3:$A$3000,'Summary By Town'!$A53,'Raw Data from UFBs'!$E$3:$E$3000,'Summary By Town'!$K$2)</f>
        <v>0</v>
      </c>
      <c r="L53" s="5">
        <f>SUMIFS('Raw Data from UFBs'!F$3:F$3000,'Raw Data from UFBs'!$A$3:$A$3000,'Summary By Town'!$A53,'Raw Data from UFBs'!$E$3:$E$3000,'Summary By Town'!$K$2)</f>
        <v>0</v>
      </c>
      <c r="M53" s="5">
        <f>SUMIFS('Raw Data from UFBs'!G$3:G$3000,'Raw Data from UFBs'!$A$3:$A$3000,'Summary By Town'!$A53,'Raw Data from UFBs'!$E$3:$E$3000,'Summary By Town'!$K$2)</f>
        <v>0</v>
      </c>
      <c r="N53" s="23">
        <f t="shared" si="2"/>
        <v>0</v>
      </c>
      <c r="O53" s="22">
        <f>COUNTIFS('Raw Data from UFBs'!$A$3:$A$3000,'Summary By Town'!$A53,'Raw Data from UFBs'!$E$3:$E$3000,'Summary By Town'!$O$2)</f>
        <v>1</v>
      </c>
      <c r="P53" s="5">
        <f>SUMIFS('Raw Data from UFBs'!F$3:F$3000,'Raw Data from UFBs'!$A$3:$A$3000,'Summary By Town'!$A53,'Raw Data from UFBs'!$E$3:$E$3000,'Summary By Town'!$O$2)</f>
        <v>45144</v>
      </c>
      <c r="Q53" s="5">
        <f>SUMIFS('Raw Data from UFBs'!G$3:G$3000,'Raw Data from UFBs'!$A$3:$A$3000,'Summary By Town'!$A53,'Raw Data from UFBs'!$E$3:$E$3000,'Summary By Town'!$O$2)</f>
        <v>10257800</v>
      </c>
      <c r="R53" s="23">
        <f t="shared" si="8"/>
        <v>316144.82084964053</v>
      </c>
      <c r="S53" s="22">
        <f t="shared" si="3"/>
        <v>1</v>
      </c>
      <c r="T53" s="5">
        <f t="shared" si="4"/>
        <v>45144</v>
      </c>
      <c r="U53" s="5">
        <f t="shared" si="5"/>
        <v>10257800</v>
      </c>
      <c r="V53" s="23">
        <f t="shared" si="6"/>
        <v>316144.82084964053</v>
      </c>
      <c r="W53" s="62">
        <v>1851902200</v>
      </c>
      <c r="X53" s="63">
        <v>3.0819943930437375</v>
      </c>
      <c r="Y53" s="64">
        <v>0.20670315922708365</v>
      </c>
      <c r="Z53" s="5">
        <f t="shared" si="9"/>
        <v>56016.725822753615</v>
      </c>
      <c r="AA53" s="9">
        <f t="shared" si="10"/>
        <v>5.5390614039985478E-3</v>
      </c>
      <c r="AB53" s="62">
        <v>15295746.42</v>
      </c>
      <c r="AC53" s="7">
        <f t="shared" si="7"/>
        <v>3.6622420563607655E-3</v>
      </c>
      <c r="AE53" s="6" t="s">
        <v>90</v>
      </c>
      <c r="AF53" s="6" t="s">
        <v>974</v>
      </c>
      <c r="AG53" s="6" t="s">
        <v>947</v>
      </c>
      <c r="AH53" s="6" t="s">
        <v>83</v>
      </c>
      <c r="AI53" s="6" t="s">
        <v>92</v>
      </c>
      <c r="AJ53" s="6" t="s">
        <v>77</v>
      </c>
      <c r="AK53" s="6" t="s">
        <v>968</v>
      </c>
      <c r="AL53" s="6" t="s">
        <v>1857</v>
      </c>
      <c r="AM53" s="6" t="s">
        <v>1857</v>
      </c>
      <c r="AN53" s="6" t="s">
        <v>1857</v>
      </c>
      <c r="AO53" s="6" t="s">
        <v>1857</v>
      </c>
      <c r="AP53" s="6" t="s">
        <v>1857</v>
      </c>
      <c r="AQ53" s="6" t="s">
        <v>1857</v>
      </c>
      <c r="AR53" s="6" t="s">
        <v>1857</v>
      </c>
      <c r="AS53" s="6" t="s">
        <v>1857</v>
      </c>
      <c r="AT53" s="6" t="s">
        <v>1857</v>
      </c>
    </row>
    <row r="54" spans="1:46" ht="17.25" customHeight="1" x14ac:dyDescent="0.3">
      <c r="A54" t="s">
        <v>947</v>
      </c>
      <c r="B54" t="s">
        <v>1320</v>
      </c>
      <c r="C54" t="s">
        <v>936</v>
      </c>
      <c r="D54" t="str">
        <f t="shared" si="0"/>
        <v>Ho-Ho-Kus borough, Bergen County</v>
      </c>
      <c r="E54" t="s">
        <v>1828</v>
      </c>
      <c r="F54" t="s">
        <v>1815</v>
      </c>
      <c r="G54" s="22">
        <f>COUNTIFS('Raw Data from UFBs'!$A$3:$A$3000,'Summary By Town'!$A54,'Raw Data from UFBs'!$E$3:$E$3000,'Summary By Town'!$G$2)</f>
        <v>0</v>
      </c>
      <c r="H54" s="5">
        <f>SUMIFS('Raw Data from UFBs'!F$3:F$3000,'Raw Data from UFBs'!$A$3:$A$3000,'Summary By Town'!$A54,'Raw Data from UFBs'!$E$3:$E$3000,'Summary By Town'!$G$2)</f>
        <v>0</v>
      </c>
      <c r="I54" s="5">
        <f>SUMIFS('Raw Data from UFBs'!G$3:G$3000,'Raw Data from UFBs'!$A$3:$A$3000,'Summary By Town'!$A54,'Raw Data from UFBs'!$E$3:$E$3000,'Summary By Town'!$G$2)</f>
        <v>0</v>
      </c>
      <c r="J54" s="23">
        <f t="shared" si="1"/>
        <v>0</v>
      </c>
      <c r="K54" s="22">
        <f>COUNTIFS('Raw Data from UFBs'!$A$3:$A$3000,'Summary By Town'!$A54,'Raw Data from UFBs'!$E$3:$E$3000,'Summary By Town'!$K$2)</f>
        <v>0</v>
      </c>
      <c r="L54" s="5">
        <f>SUMIFS('Raw Data from UFBs'!F$3:F$3000,'Raw Data from UFBs'!$A$3:$A$3000,'Summary By Town'!$A54,'Raw Data from UFBs'!$E$3:$E$3000,'Summary By Town'!$K$2)</f>
        <v>0</v>
      </c>
      <c r="M54" s="5">
        <f>SUMIFS('Raw Data from UFBs'!G$3:G$3000,'Raw Data from UFBs'!$A$3:$A$3000,'Summary By Town'!$A54,'Raw Data from UFBs'!$E$3:$E$3000,'Summary By Town'!$K$2)</f>
        <v>0</v>
      </c>
      <c r="N54" s="23">
        <f t="shared" si="2"/>
        <v>0</v>
      </c>
      <c r="O54" s="22">
        <f>COUNTIFS('Raw Data from UFBs'!$A$3:$A$3000,'Summary By Town'!$A54,'Raw Data from UFBs'!$E$3:$E$3000,'Summary By Town'!$O$2)</f>
        <v>0</v>
      </c>
      <c r="P54" s="5">
        <f>SUMIFS('Raw Data from UFBs'!F$3:F$3000,'Raw Data from UFBs'!$A$3:$A$3000,'Summary By Town'!$A54,'Raw Data from UFBs'!$E$3:$E$3000,'Summary By Town'!$O$2)</f>
        <v>0</v>
      </c>
      <c r="Q54" s="5">
        <f>SUMIFS('Raw Data from UFBs'!G$3:G$3000,'Raw Data from UFBs'!$A$3:$A$3000,'Summary By Town'!$A54,'Raw Data from UFBs'!$E$3:$E$3000,'Summary By Town'!$O$2)</f>
        <v>0</v>
      </c>
      <c r="R54" s="23">
        <f t="shared" si="8"/>
        <v>0</v>
      </c>
      <c r="S54" s="22">
        <f t="shared" si="3"/>
        <v>0</v>
      </c>
      <c r="T54" s="5">
        <f t="shared" si="4"/>
        <v>0</v>
      </c>
      <c r="U54" s="5">
        <f t="shared" si="5"/>
        <v>0</v>
      </c>
      <c r="V54" s="23">
        <f t="shared" si="6"/>
        <v>0</v>
      </c>
      <c r="W54" s="62">
        <v>1246816800</v>
      </c>
      <c r="X54" s="63">
        <v>2.3297064281419679</v>
      </c>
      <c r="Y54" s="64">
        <v>0.30126322531025179</v>
      </c>
      <c r="Z54" s="5">
        <f t="shared" si="9"/>
        <v>0</v>
      </c>
      <c r="AA54" s="9">
        <f t="shared" si="10"/>
        <v>0</v>
      </c>
      <c r="AB54" s="62">
        <v>10351114.129999999</v>
      </c>
      <c r="AC54" s="7">
        <f t="shared" si="7"/>
        <v>0</v>
      </c>
      <c r="AE54" s="6" t="s">
        <v>974</v>
      </c>
      <c r="AF54" s="6" t="s">
        <v>964</v>
      </c>
      <c r="AG54" s="6" t="s">
        <v>72</v>
      </c>
      <c r="AH54" s="6" t="s">
        <v>972</v>
      </c>
      <c r="AI54" s="6" t="s">
        <v>968</v>
      </c>
      <c r="AJ54" s="6" t="s">
        <v>1857</v>
      </c>
      <c r="AK54" s="6" t="s">
        <v>1857</v>
      </c>
      <c r="AL54" s="6" t="s">
        <v>1857</v>
      </c>
      <c r="AM54" s="6" t="s">
        <v>1857</v>
      </c>
      <c r="AN54" s="6" t="s">
        <v>1857</v>
      </c>
      <c r="AO54" s="6" t="s">
        <v>1857</v>
      </c>
      <c r="AP54" s="6" t="s">
        <v>1857</v>
      </c>
      <c r="AQ54" s="6" t="s">
        <v>1857</v>
      </c>
      <c r="AR54" s="6" t="s">
        <v>1857</v>
      </c>
      <c r="AS54" s="6" t="s">
        <v>1857</v>
      </c>
      <c r="AT54" s="6" t="s">
        <v>1857</v>
      </c>
    </row>
    <row r="55" spans="1:46" ht="17.25" customHeight="1" x14ac:dyDescent="0.3">
      <c r="A55" t="s">
        <v>73</v>
      </c>
      <c r="B55" t="s">
        <v>1321</v>
      </c>
      <c r="C55" t="s">
        <v>936</v>
      </c>
      <c r="D55" t="str">
        <f t="shared" si="0"/>
        <v>Leonia borough, Bergen County</v>
      </c>
      <c r="E55" t="s">
        <v>1828</v>
      </c>
      <c r="F55" t="s">
        <v>1815</v>
      </c>
      <c r="G55" s="22">
        <f>COUNTIFS('Raw Data from UFBs'!$A$3:$A$3000,'Summary By Town'!$A55,'Raw Data from UFBs'!$E$3:$E$3000,'Summary By Town'!$G$2)</f>
        <v>0</v>
      </c>
      <c r="H55" s="5">
        <f>SUMIFS('Raw Data from UFBs'!F$3:F$3000,'Raw Data from UFBs'!$A$3:$A$3000,'Summary By Town'!$A55,'Raw Data from UFBs'!$E$3:$E$3000,'Summary By Town'!$G$2)</f>
        <v>0</v>
      </c>
      <c r="I55" s="5">
        <f>SUMIFS('Raw Data from UFBs'!G$3:G$3000,'Raw Data from UFBs'!$A$3:$A$3000,'Summary By Town'!$A55,'Raw Data from UFBs'!$E$3:$E$3000,'Summary By Town'!$G$2)</f>
        <v>0</v>
      </c>
      <c r="J55" s="23">
        <f t="shared" si="1"/>
        <v>0</v>
      </c>
      <c r="K55" s="22">
        <f>COUNTIFS('Raw Data from UFBs'!$A$3:$A$3000,'Summary By Town'!$A55,'Raw Data from UFBs'!$E$3:$E$3000,'Summary By Town'!$K$2)</f>
        <v>0</v>
      </c>
      <c r="L55" s="5">
        <f>SUMIFS('Raw Data from UFBs'!F$3:F$3000,'Raw Data from UFBs'!$A$3:$A$3000,'Summary By Town'!$A55,'Raw Data from UFBs'!$E$3:$E$3000,'Summary By Town'!$K$2)</f>
        <v>0</v>
      </c>
      <c r="M55" s="5">
        <f>SUMIFS('Raw Data from UFBs'!G$3:G$3000,'Raw Data from UFBs'!$A$3:$A$3000,'Summary By Town'!$A55,'Raw Data from UFBs'!$E$3:$E$3000,'Summary By Town'!$K$2)</f>
        <v>0</v>
      </c>
      <c r="N55" s="23">
        <f t="shared" si="2"/>
        <v>0</v>
      </c>
      <c r="O55" s="22">
        <f>COUNTIFS('Raw Data from UFBs'!$A$3:$A$3000,'Summary By Town'!$A55,'Raw Data from UFBs'!$E$3:$E$3000,'Summary By Town'!$O$2)</f>
        <v>0</v>
      </c>
      <c r="P55" s="5">
        <f>SUMIFS('Raw Data from UFBs'!F$3:F$3000,'Raw Data from UFBs'!$A$3:$A$3000,'Summary By Town'!$A55,'Raw Data from UFBs'!$E$3:$E$3000,'Summary By Town'!$O$2)</f>
        <v>0</v>
      </c>
      <c r="Q55" s="5">
        <f>SUMIFS('Raw Data from UFBs'!G$3:G$3000,'Raw Data from UFBs'!$A$3:$A$3000,'Summary By Town'!$A55,'Raw Data from UFBs'!$E$3:$E$3000,'Summary By Town'!$O$2)</f>
        <v>0</v>
      </c>
      <c r="R55" s="23">
        <f t="shared" si="8"/>
        <v>0</v>
      </c>
      <c r="S55" s="22">
        <f t="shared" si="3"/>
        <v>0</v>
      </c>
      <c r="T55" s="5">
        <f t="shared" si="4"/>
        <v>0</v>
      </c>
      <c r="U55" s="5">
        <f t="shared" si="5"/>
        <v>0</v>
      </c>
      <c r="V55" s="23">
        <f t="shared" si="6"/>
        <v>0</v>
      </c>
      <c r="W55" s="62">
        <v>1451418429</v>
      </c>
      <c r="X55" s="63">
        <v>3.3607258922571575</v>
      </c>
      <c r="Y55" s="64">
        <v>0.31773492440797635</v>
      </c>
      <c r="Z55" s="5">
        <f t="shared" si="9"/>
        <v>0</v>
      </c>
      <c r="AA55" s="9">
        <f t="shared" si="10"/>
        <v>0</v>
      </c>
      <c r="AB55" s="62">
        <v>17181343</v>
      </c>
      <c r="AC55" s="7">
        <f t="shared" si="7"/>
        <v>0</v>
      </c>
      <c r="AE55" s="6" t="s">
        <v>960</v>
      </c>
      <c r="AF55" s="6" t="s">
        <v>963</v>
      </c>
      <c r="AG55" s="6" t="s">
        <v>68</v>
      </c>
      <c r="AH55" s="6" t="s">
        <v>64</v>
      </c>
      <c r="AI55" s="6" t="s">
        <v>87</v>
      </c>
      <c r="AJ55" s="6" t="s">
        <v>1857</v>
      </c>
      <c r="AK55" s="6" t="s">
        <v>1857</v>
      </c>
      <c r="AL55" s="6" t="s">
        <v>1857</v>
      </c>
      <c r="AM55" s="6" t="s">
        <v>1857</v>
      </c>
      <c r="AN55" s="6" t="s">
        <v>1857</v>
      </c>
      <c r="AO55" s="6" t="s">
        <v>1857</v>
      </c>
      <c r="AP55" s="6" t="s">
        <v>1857</v>
      </c>
      <c r="AQ55" s="6" t="s">
        <v>1857</v>
      </c>
      <c r="AR55" s="6" t="s">
        <v>1857</v>
      </c>
      <c r="AS55" s="6" t="s">
        <v>1857</v>
      </c>
      <c r="AT55" s="6" t="s">
        <v>1857</v>
      </c>
    </row>
    <row r="56" spans="1:46" ht="17.25" customHeight="1" x14ac:dyDescent="0.3">
      <c r="A56" t="s">
        <v>948</v>
      </c>
      <c r="B56" t="s">
        <v>1322</v>
      </c>
      <c r="C56" t="s">
        <v>936</v>
      </c>
      <c r="D56" t="str">
        <f t="shared" si="0"/>
        <v>Little Ferry borough, Bergen County</v>
      </c>
      <c r="E56" t="s">
        <v>1828</v>
      </c>
      <c r="F56" t="s">
        <v>1819</v>
      </c>
      <c r="G56" s="22">
        <f>COUNTIFS('Raw Data from UFBs'!$A$3:$A$3000,'Summary By Town'!$A56,'Raw Data from UFBs'!$E$3:$E$3000,'Summary By Town'!$G$2)</f>
        <v>0</v>
      </c>
      <c r="H56" s="5">
        <f>SUMIFS('Raw Data from UFBs'!F$3:F$3000,'Raw Data from UFBs'!$A$3:$A$3000,'Summary By Town'!$A56,'Raw Data from UFBs'!$E$3:$E$3000,'Summary By Town'!$G$2)</f>
        <v>0</v>
      </c>
      <c r="I56" s="5">
        <f>SUMIFS('Raw Data from UFBs'!G$3:G$3000,'Raw Data from UFBs'!$A$3:$A$3000,'Summary By Town'!$A56,'Raw Data from UFBs'!$E$3:$E$3000,'Summary By Town'!$G$2)</f>
        <v>0</v>
      </c>
      <c r="J56" s="23">
        <f t="shared" si="1"/>
        <v>0</v>
      </c>
      <c r="K56" s="22">
        <f>COUNTIFS('Raw Data from UFBs'!$A$3:$A$3000,'Summary By Town'!$A56,'Raw Data from UFBs'!$E$3:$E$3000,'Summary By Town'!$K$2)</f>
        <v>0</v>
      </c>
      <c r="L56" s="5">
        <f>SUMIFS('Raw Data from UFBs'!F$3:F$3000,'Raw Data from UFBs'!$A$3:$A$3000,'Summary By Town'!$A56,'Raw Data from UFBs'!$E$3:$E$3000,'Summary By Town'!$K$2)</f>
        <v>0</v>
      </c>
      <c r="M56" s="5">
        <f>SUMIFS('Raw Data from UFBs'!G$3:G$3000,'Raw Data from UFBs'!$A$3:$A$3000,'Summary By Town'!$A56,'Raw Data from UFBs'!$E$3:$E$3000,'Summary By Town'!$K$2)</f>
        <v>0</v>
      </c>
      <c r="N56" s="23">
        <f t="shared" si="2"/>
        <v>0</v>
      </c>
      <c r="O56" s="22">
        <f>COUNTIFS('Raw Data from UFBs'!$A$3:$A$3000,'Summary By Town'!$A56,'Raw Data from UFBs'!$E$3:$E$3000,'Summary By Town'!$O$2)</f>
        <v>0</v>
      </c>
      <c r="P56" s="5">
        <f>SUMIFS('Raw Data from UFBs'!F$3:F$3000,'Raw Data from UFBs'!$A$3:$A$3000,'Summary By Town'!$A56,'Raw Data from UFBs'!$E$3:$E$3000,'Summary By Town'!$O$2)</f>
        <v>0</v>
      </c>
      <c r="Q56" s="5">
        <f>SUMIFS('Raw Data from UFBs'!G$3:G$3000,'Raw Data from UFBs'!$A$3:$A$3000,'Summary By Town'!$A56,'Raw Data from UFBs'!$E$3:$E$3000,'Summary By Town'!$O$2)</f>
        <v>0</v>
      </c>
      <c r="R56" s="23">
        <f t="shared" si="8"/>
        <v>0</v>
      </c>
      <c r="S56" s="22">
        <f t="shared" si="3"/>
        <v>0</v>
      </c>
      <c r="T56" s="5">
        <f t="shared" si="4"/>
        <v>0</v>
      </c>
      <c r="U56" s="5">
        <f t="shared" si="5"/>
        <v>0</v>
      </c>
      <c r="V56" s="23">
        <f t="shared" si="6"/>
        <v>0</v>
      </c>
      <c r="W56" s="62">
        <v>1766110400</v>
      </c>
      <c r="X56" s="63">
        <v>2.7464033596852713</v>
      </c>
      <c r="Y56" s="64">
        <v>0.3333098986446541</v>
      </c>
      <c r="Z56" s="5">
        <f t="shared" si="9"/>
        <v>0</v>
      </c>
      <c r="AA56" s="9">
        <f t="shared" si="10"/>
        <v>0</v>
      </c>
      <c r="AB56" s="62">
        <v>17836559</v>
      </c>
      <c r="AC56" s="7">
        <f t="shared" si="7"/>
        <v>0</v>
      </c>
      <c r="AE56" s="6" t="s">
        <v>962</v>
      </c>
      <c r="AF56" s="6" t="s">
        <v>707</v>
      </c>
      <c r="AG56" s="6" t="s">
        <v>963</v>
      </c>
      <c r="AH56" s="6" t="s">
        <v>969</v>
      </c>
      <c r="AI56" s="6" t="s">
        <v>70</v>
      </c>
      <c r="AJ56" s="6" t="s">
        <v>970</v>
      </c>
      <c r="AK56" s="6" t="s">
        <v>1857</v>
      </c>
      <c r="AL56" s="6" t="s">
        <v>1857</v>
      </c>
      <c r="AM56" s="6" t="s">
        <v>1857</v>
      </c>
      <c r="AN56" s="6" t="s">
        <v>1857</v>
      </c>
      <c r="AO56" s="6" t="s">
        <v>1857</v>
      </c>
      <c r="AP56" s="6" t="s">
        <v>1857</v>
      </c>
      <c r="AQ56" s="6" t="s">
        <v>1857</v>
      </c>
      <c r="AR56" s="6" t="s">
        <v>1857</v>
      </c>
      <c r="AS56" s="6" t="s">
        <v>1857</v>
      </c>
      <c r="AT56" s="6" t="s">
        <v>1857</v>
      </c>
    </row>
    <row r="57" spans="1:46" ht="17.25" customHeight="1" x14ac:dyDescent="0.3">
      <c r="A57" t="s">
        <v>949</v>
      </c>
      <c r="B57" t="s">
        <v>1323</v>
      </c>
      <c r="C57" t="s">
        <v>936</v>
      </c>
      <c r="D57" t="str">
        <f t="shared" si="0"/>
        <v>Lodi borough, Bergen County</v>
      </c>
      <c r="E57" t="s">
        <v>1828</v>
      </c>
      <c r="F57" t="s">
        <v>1819</v>
      </c>
      <c r="G57" s="22">
        <f>COUNTIFS('Raw Data from UFBs'!$A$3:$A$3000,'Summary By Town'!$A57,'Raw Data from UFBs'!$E$3:$E$3000,'Summary By Town'!$G$2)</f>
        <v>0</v>
      </c>
      <c r="H57" s="5">
        <f>SUMIFS('Raw Data from UFBs'!F$3:F$3000,'Raw Data from UFBs'!$A$3:$A$3000,'Summary By Town'!$A57,'Raw Data from UFBs'!$E$3:$E$3000,'Summary By Town'!$G$2)</f>
        <v>0</v>
      </c>
      <c r="I57" s="5">
        <f>SUMIFS('Raw Data from UFBs'!G$3:G$3000,'Raw Data from UFBs'!$A$3:$A$3000,'Summary By Town'!$A57,'Raw Data from UFBs'!$E$3:$E$3000,'Summary By Town'!$G$2)</f>
        <v>0</v>
      </c>
      <c r="J57" s="23">
        <f t="shared" si="1"/>
        <v>0</v>
      </c>
      <c r="K57" s="22">
        <f>COUNTIFS('Raw Data from UFBs'!$A$3:$A$3000,'Summary By Town'!$A57,'Raw Data from UFBs'!$E$3:$E$3000,'Summary By Town'!$K$2)</f>
        <v>0</v>
      </c>
      <c r="L57" s="5">
        <f>SUMIFS('Raw Data from UFBs'!F$3:F$3000,'Raw Data from UFBs'!$A$3:$A$3000,'Summary By Town'!$A57,'Raw Data from UFBs'!$E$3:$E$3000,'Summary By Town'!$K$2)</f>
        <v>0</v>
      </c>
      <c r="M57" s="5">
        <f>SUMIFS('Raw Data from UFBs'!G$3:G$3000,'Raw Data from UFBs'!$A$3:$A$3000,'Summary By Town'!$A57,'Raw Data from UFBs'!$E$3:$E$3000,'Summary By Town'!$K$2)</f>
        <v>0</v>
      </c>
      <c r="N57" s="23">
        <f t="shared" si="2"/>
        <v>0</v>
      </c>
      <c r="O57" s="22">
        <f>COUNTIFS('Raw Data from UFBs'!$A$3:$A$3000,'Summary By Town'!$A57,'Raw Data from UFBs'!$E$3:$E$3000,'Summary By Town'!$O$2)</f>
        <v>0</v>
      </c>
      <c r="P57" s="5">
        <f>SUMIFS('Raw Data from UFBs'!F$3:F$3000,'Raw Data from UFBs'!$A$3:$A$3000,'Summary By Town'!$A57,'Raw Data from UFBs'!$E$3:$E$3000,'Summary By Town'!$O$2)</f>
        <v>0</v>
      </c>
      <c r="Q57" s="5">
        <f>SUMIFS('Raw Data from UFBs'!G$3:G$3000,'Raw Data from UFBs'!$A$3:$A$3000,'Summary By Town'!$A57,'Raw Data from UFBs'!$E$3:$E$3000,'Summary By Town'!$O$2)</f>
        <v>0</v>
      </c>
      <c r="R57" s="23">
        <f t="shared" si="8"/>
        <v>0</v>
      </c>
      <c r="S57" s="22">
        <f t="shared" si="3"/>
        <v>0</v>
      </c>
      <c r="T57" s="5">
        <f t="shared" si="4"/>
        <v>0</v>
      </c>
      <c r="U57" s="5">
        <f t="shared" si="5"/>
        <v>0</v>
      </c>
      <c r="V57" s="23">
        <f t="shared" si="6"/>
        <v>0</v>
      </c>
      <c r="W57" s="62">
        <v>2230062960</v>
      </c>
      <c r="X57" s="63">
        <v>3.2751704954076901</v>
      </c>
      <c r="Y57" s="64">
        <v>0.29800050206855322</v>
      </c>
      <c r="Z57" s="5">
        <f t="shared" si="9"/>
        <v>0</v>
      </c>
      <c r="AA57" s="9">
        <f t="shared" si="10"/>
        <v>0</v>
      </c>
      <c r="AB57" s="62">
        <v>30507099.100000001</v>
      </c>
      <c r="AC57" s="7">
        <f t="shared" si="7"/>
        <v>0</v>
      </c>
      <c r="AE57" s="6" t="s">
        <v>93</v>
      </c>
      <c r="AF57" s="6" t="s">
        <v>969</v>
      </c>
      <c r="AG57" s="6" t="s">
        <v>946</v>
      </c>
      <c r="AH57" s="6" t="s">
        <v>69</v>
      </c>
      <c r="AI57" s="6" t="s">
        <v>70</v>
      </c>
      <c r="AJ57" s="6" t="s">
        <v>951</v>
      </c>
      <c r="AK57" s="6" t="s">
        <v>966</v>
      </c>
      <c r="AL57" s="6" t="s">
        <v>967</v>
      </c>
      <c r="AM57" s="6" t="s">
        <v>1857</v>
      </c>
      <c r="AN57" s="6" t="s">
        <v>1857</v>
      </c>
      <c r="AO57" s="6" t="s">
        <v>1857</v>
      </c>
      <c r="AP57" s="6" t="s">
        <v>1857</v>
      </c>
      <c r="AQ57" s="6" t="s">
        <v>1857</v>
      </c>
      <c r="AR57" s="6" t="s">
        <v>1857</v>
      </c>
      <c r="AS57" s="6" t="s">
        <v>1857</v>
      </c>
      <c r="AT57" s="6" t="s">
        <v>1857</v>
      </c>
    </row>
    <row r="58" spans="1:46" ht="17.25" customHeight="1" x14ac:dyDescent="0.3">
      <c r="A58" t="s">
        <v>951</v>
      </c>
      <c r="B58" t="s">
        <v>1324</v>
      </c>
      <c r="C58" t="s">
        <v>936</v>
      </c>
      <c r="D58" t="str">
        <f t="shared" si="0"/>
        <v>Maywood borough, Bergen County</v>
      </c>
      <c r="E58" t="s">
        <v>1828</v>
      </c>
      <c r="F58" t="s">
        <v>1815</v>
      </c>
      <c r="G58" s="22">
        <f>COUNTIFS('Raw Data from UFBs'!$A$3:$A$3000,'Summary By Town'!$A58,'Raw Data from UFBs'!$E$3:$E$3000,'Summary By Town'!$G$2)</f>
        <v>0</v>
      </c>
      <c r="H58" s="5">
        <f>SUMIFS('Raw Data from UFBs'!F$3:F$3000,'Raw Data from UFBs'!$A$3:$A$3000,'Summary By Town'!$A58,'Raw Data from UFBs'!$E$3:$E$3000,'Summary By Town'!$G$2)</f>
        <v>0</v>
      </c>
      <c r="I58" s="5">
        <f>SUMIFS('Raw Data from UFBs'!G$3:G$3000,'Raw Data from UFBs'!$A$3:$A$3000,'Summary By Town'!$A58,'Raw Data from UFBs'!$E$3:$E$3000,'Summary By Town'!$G$2)</f>
        <v>0</v>
      </c>
      <c r="J58" s="23">
        <f t="shared" si="1"/>
        <v>0</v>
      </c>
      <c r="K58" s="22">
        <f>COUNTIFS('Raw Data from UFBs'!$A$3:$A$3000,'Summary By Town'!$A58,'Raw Data from UFBs'!$E$3:$E$3000,'Summary By Town'!$K$2)</f>
        <v>0</v>
      </c>
      <c r="L58" s="5">
        <f>SUMIFS('Raw Data from UFBs'!F$3:F$3000,'Raw Data from UFBs'!$A$3:$A$3000,'Summary By Town'!$A58,'Raw Data from UFBs'!$E$3:$E$3000,'Summary By Town'!$K$2)</f>
        <v>0</v>
      </c>
      <c r="M58" s="5">
        <f>SUMIFS('Raw Data from UFBs'!G$3:G$3000,'Raw Data from UFBs'!$A$3:$A$3000,'Summary By Town'!$A58,'Raw Data from UFBs'!$E$3:$E$3000,'Summary By Town'!$K$2)</f>
        <v>0</v>
      </c>
      <c r="N58" s="23">
        <f t="shared" si="2"/>
        <v>0</v>
      </c>
      <c r="O58" s="22">
        <f>COUNTIFS('Raw Data from UFBs'!$A$3:$A$3000,'Summary By Town'!$A58,'Raw Data from UFBs'!$E$3:$E$3000,'Summary By Town'!$O$2)</f>
        <v>0</v>
      </c>
      <c r="P58" s="5">
        <f>SUMIFS('Raw Data from UFBs'!F$3:F$3000,'Raw Data from UFBs'!$A$3:$A$3000,'Summary By Town'!$A58,'Raw Data from UFBs'!$E$3:$E$3000,'Summary By Town'!$O$2)</f>
        <v>0</v>
      </c>
      <c r="Q58" s="5">
        <f>SUMIFS('Raw Data from UFBs'!G$3:G$3000,'Raw Data from UFBs'!$A$3:$A$3000,'Summary By Town'!$A58,'Raw Data from UFBs'!$E$3:$E$3000,'Summary By Town'!$O$2)</f>
        <v>0</v>
      </c>
      <c r="R58" s="23">
        <f t="shared" si="8"/>
        <v>0</v>
      </c>
      <c r="S58" s="22">
        <f t="shared" si="3"/>
        <v>0</v>
      </c>
      <c r="T58" s="5">
        <f t="shared" si="4"/>
        <v>0</v>
      </c>
      <c r="U58" s="5">
        <f t="shared" si="5"/>
        <v>0</v>
      </c>
      <c r="V58" s="23">
        <f t="shared" si="6"/>
        <v>0</v>
      </c>
      <c r="W58" s="62">
        <v>1908621300</v>
      </c>
      <c r="X58" s="63">
        <v>2.152593629791784</v>
      </c>
      <c r="Y58" s="64">
        <v>0.34325597334092883</v>
      </c>
      <c r="Z58" s="5">
        <f t="shared" si="9"/>
        <v>0</v>
      </c>
      <c r="AA58" s="9">
        <f t="shared" si="10"/>
        <v>0</v>
      </c>
      <c r="AB58" s="62">
        <v>19355613.219999999</v>
      </c>
      <c r="AC58" s="7">
        <f t="shared" si="7"/>
        <v>0</v>
      </c>
      <c r="AE58" s="6" t="s">
        <v>949</v>
      </c>
      <c r="AF58" s="6" t="s">
        <v>70</v>
      </c>
      <c r="AG58" s="6" t="s">
        <v>966</v>
      </c>
      <c r="AH58" s="6" t="s">
        <v>961</v>
      </c>
      <c r="AI58" s="6" t="s">
        <v>1857</v>
      </c>
      <c r="AJ58" s="6" t="s">
        <v>1857</v>
      </c>
      <c r="AK58" s="6" t="s">
        <v>1857</v>
      </c>
      <c r="AL58" s="6" t="s">
        <v>1857</v>
      </c>
      <c r="AM58" s="6" t="s">
        <v>1857</v>
      </c>
      <c r="AN58" s="6" t="s">
        <v>1857</v>
      </c>
      <c r="AO58" s="6" t="s">
        <v>1857</v>
      </c>
      <c r="AP58" s="6" t="s">
        <v>1857</v>
      </c>
      <c r="AQ58" s="6" t="s">
        <v>1857</v>
      </c>
      <c r="AR58" s="6" t="s">
        <v>1857</v>
      </c>
      <c r="AS58" s="6" t="s">
        <v>1857</v>
      </c>
      <c r="AT58" s="6" t="s">
        <v>1857</v>
      </c>
    </row>
    <row r="59" spans="1:46" ht="17.25" customHeight="1" x14ac:dyDescent="0.3">
      <c r="A59" t="s">
        <v>75</v>
      </c>
      <c r="B59" t="s">
        <v>1325</v>
      </c>
      <c r="C59" t="s">
        <v>936</v>
      </c>
      <c r="D59" t="str">
        <f t="shared" si="0"/>
        <v>Midland Park borough, Bergen County</v>
      </c>
      <c r="E59" t="s">
        <v>1828</v>
      </c>
      <c r="F59" t="s">
        <v>1815</v>
      </c>
      <c r="G59" s="22">
        <f>COUNTIFS('Raw Data from UFBs'!$A$3:$A$3000,'Summary By Town'!$A59,'Raw Data from UFBs'!$E$3:$E$3000,'Summary By Town'!$G$2)</f>
        <v>1</v>
      </c>
      <c r="H59" s="5">
        <f>SUMIFS('Raw Data from UFBs'!F$3:F$3000,'Raw Data from UFBs'!$A$3:$A$3000,'Summary By Town'!$A59,'Raw Data from UFBs'!$E$3:$E$3000,'Summary By Town'!$G$2)</f>
        <v>211298</v>
      </c>
      <c r="I59" s="5">
        <f>SUMIFS('Raw Data from UFBs'!G$3:G$3000,'Raw Data from UFBs'!$A$3:$A$3000,'Summary By Town'!$A59,'Raw Data from UFBs'!$E$3:$E$3000,'Summary By Town'!$G$2)</f>
        <v>27884700</v>
      </c>
      <c r="J59" s="23">
        <f t="shared" si="1"/>
        <v>942662.75575813465</v>
      </c>
      <c r="K59" s="22">
        <f>COUNTIFS('Raw Data from UFBs'!$A$3:$A$3000,'Summary By Town'!$A59,'Raw Data from UFBs'!$E$3:$E$3000,'Summary By Town'!$K$2)</f>
        <v>0</v>
      </c>
      <c r="L59" s="5">
        <f>SUMIFS('Raw Data from UFBs'!F$3:F$3000,'Raw Data from UFBs'!$A$3:$A$3000,'Summary By Town'!$A59,'Raw Data from UFBs'!$E$3:$E$3000,'Summary By Town'!$K$2)</f>
        <v>0</v>
      </c>
      <c r="M59" s="5">
        <f>SUMIFS('Raw Data from UFBs'!G$3:G$3000,'Raw Data from UFBs'!$A$3:$A$3000,'Summary By Town'!$A59,'Raw Data from UFBs'!$E$3:$E$3000,'Summary By Town'!$K$2)</f>
        <v>0</v>
      </c>
      <c r="N59" s="23">
        <f t="shared" si="2"/>
        <v>0</v>
      </c>
      <c r="O59" s="22">
        <f>COUNTIFS('Raw Data from UFBs'!$A$3:$A$3000,'Summary By Town'!$A59,'Raw Data from UFBs'!$E$3:$E$3000,'Summary By Town'!$O$2)</f>
        <v>0</v>
      </c>
      <c r="P59" s="5">
        <f>SUMIFS('Raw Data from UFBs'!F$3:F$3000,'Raw Data from UFBs'!$A$3:$A$3000,'Summary By Town'!$A59,'Raw Data from UFBs'!$E$3:$E$3000,'Summary By Town'!$O$2)</f>
        <v>0</v>
      </c>
      <c r="Q59" s="5">
        <f>SUMIFS('Raw Data from UFBs'!G$3:G$3000,'Raw Data from UFBs'!$A$3:$A$3000,'Summary By Town'!$A59,'Raw Data from UFBs'!$E$3:$E$3000,'Summary By Town'!$O$2)</f>
        <v>0</v>
      </c>
      <c r="R59" s="23">
        <f t="shared" si="8"/>
        <v>0</v>
      </c>
      <c r="S59" s="22">
        <f t="shared" si="3"/>
        <v>1</v>
      </c>
      <c r="T59" s="5">
        <f t="shared" si="4"/>
        <v>211298</v>
      </c>
      <c r="U59" s="5">
        <f t="shared" si="5"/>
        <v>27884700</v>
      </c>
      <c r="V59" s="23">
        <f t="shared" si="6"/>
        <v>942662.75575813465</v>
      </c>
      <c r="W59" s="62">
        <v>1206255100</v>
      </c>
      <c r="X59" s="63">
        <v>3.3805734175305262</v>
      </c>
      <c r="Y59" s="64">
        <v>0.26073108069732936</v>
      </c>
      <c r="Z59" s="5">
        <f t="shared" si="9"/>
        <v>190689.5231527568</v>
      </c>
      <c r="AA59" s="9">
        <f t="shared" si="10"/>
        <v>2.3116752003784276E-2</v>
      </c>
      <c r="AB59" s="62">
        <v>12219664.33</v>
      </c>
      <c r="AC59" s="7">
        <f t="shared" si="7"/>
        <v>1.5605135951615522E-2</v>
      </c>
      <c r="AE59" s="6" t="s">
        <v>964</v>
      </c>
      <c r="AF59" s="6" t="s">
        <v>972</v>
      </c>
      <c r="AG59" s="6" t="s">
        <v>975</v>
      </c>
      <c r="AH59" s="6" t="s">
        <v>1857</v>
      </c>
      <c r="AI59" s="6" t="s">
        <v>1857</v>
      </c>
      <c r="AJ59" s="6" t="s">
        <v>1857</v>
      </c>
      <c r="AK59" s="6" t="s">
        <v>1857</v>
      </c>
      <c r="AL59" s="6" t="s">
        <v>1857</v>
      </c>
      <c r="AM59" s="6" t="s">
        <v>1857</v>
      </c>
      <c r="AN59" s="6" t="s">
        <v>1857</v>
      </c>
      <c r="AO59" s="6" t="s">
        <v>1857</v>
      </c>
      <c r="AP59" s="6" t="s">
        <v>1857</v>
      </c>
      <c r="AQ59" s="6" t="s">
        <v>1857</v>
      </c>
      <c r="AR59" s="6" t="s">
        <v>1857</v>
      </c>
      <c r="AS59" s="6" t="s">
        <v>1857</v>
      </c>
      <c r="AT59" s="6" t="s">
        <v>1857</v>
      </c>
    </row>
    <row r="60" spans="1:46" ht="17.25" customHeight="1" x14ac:dyDescent="0.3">
      <c r="A60" t="s">
        <v>952</v>
      </c>
      <c r="B60" t="s">
        <v>1326</v>
      </c>
      <c r="C60" t="s">
        <v>936</v>
      </c>
      <c r="D60" t="str">
        <f t="shared" si="0"/>
        <v>Montvale borough, Bergen County</v>
      </c>
      <c r="E60" t="s">
        <v>1828</v>
      </c>
      <c r="F60" t="s">
        <v>1815</v>
      </c>
      <c r="G60" s="22">
        <f>COUNTIFS('Raw Data from UFBs'!$A$3:$A$3000,'Summary By Town'!$A60,'Raw Data from UFBs'!$E$3:$E$3000,'Summary By Town'!$G$2)</f>
        <v>0</v>
      </c>
      <c r="H60" s="5">
        <f>SUMIFS('Raw Data from UFBs'!F$3:F$3000,'Raw Data from UFBs'!$A$3:$A$3000,'Summary By Town'!$A60,'Raw Data from UFBs'!$E$3:$E$3000,'Summary By Town'!$G$2)</f>
        <v>0</v>
      </c>
      <c r="I60" s="5">
        <f>SUMIFS('Raw Data from UFBs'!G$3:G$3000,'Raw Data from UFBs'!$A$3:$A$3000,'Summary By Town'!$A60,'Raw Data from UFBs'!$E$3:$E$3000,'Summary By Town'!$G$2)</f>
        <v>0</v>
      </c>
      <c r="J60" s="23">
        <f t="shared" si="1"/>
        <v>0</v>
      </c>
      <c r="K60" s="22">
        <f>COUNTIFS('Raw Data from UFBs'!$A$3:$A$3000,'Summary By Town'!$A60,'Raw Data from UFBs'!$E$3:$E$3000,'Summary By Town'!$K$2)</f>
        <v>0</v>
      </c>
      <c r="L60" s="5">
        <f>SUMIFS('Raw Data from UFBs'!F$3:F$3000,'Raw Data from UFBs'!$A$3:$A$3000,'Summary By Town'!$A60,'Raw Data from UFBs'!$E$3:$E$3000,'Summary By Town'!$K$2)</f>
        <v>0</v>
      </c>
      <c r="M60" s="5">
        <f>SUMIFS('Raw Data from UFBs'!G$3:G$3000,'Raw Data from UFBs'!$A$3:$A$3000,'Summary By Town'!$A60,'Raw Data from UFBs'!$E$3:$E$3000,'Summary By Town'!$K$2)</f>
        <v>0</v>
      </c>
      <c r="N60" s="23">
        <f t="shared" si="2"/>
        <v>0</v>
      </c>
      <c r="O60" s="22">
        <f>COUNTIFS('Raw Data from UFBs'!$A$3:$A$3000,'Summary By Town'!$A60,'Raw Data from UFBs'!$E$3:$E$3000,'Summary By Town'!$O$2)</f>
        <v>0</v>
      </c>
      <c r="P60" s="5">
        <f>SUMIFS('Raw Data from UFBs'!F$3:F$3000,'Raw Data from UFBs'!$A$3:$A$3000,'Summary By Town'!$A60,'Raw Data from UFBs'!$E$3:$E$3000,'Summary By Town'!$O$2)</f>
        <v>0</v>
      </c>
      <c r="Q60" s="5">
        <f>SUMIFS('Raw Data from UFBs'!G$3:G$3000,'Raw Data from UFBs'!$A$3:$A$3000,'Summary By Town'!$A60,'Raw Data from UFBs'!$E$3:$E$3000,'Summary By Town'!$O$2)</f>
        <v>0</v>
      </c>
      <c r="R60" s="23">
        <f t="shared" si="8"/>
        <v>0</v>
      </c>
      <c r="S60" s="22">
        <f t="shared" si="3"/>
        <v>0</v>
      </c>
      <c r="T60" s="5">
        <f t="shared" si="4"/>
        <v>0</v>
      </c>
      <c r="U60" s="5">
        <f t="shared" si="5"/>
        <v>0</v>
      </c>
      <c r="V60" s="23">
        <f t="shared" si="6"/>
        <v>0</v>
      </c>
      <c r="W60" s="62">
        <v>2387628325</v>
      </c>
      <c r="X60" s="63">
        <v>2.463469450624395</v>
      </c>
      <c r="Y60" s="64">
        <v>0.25752985333353545</v>
      </c>
      <c r="Z60" s="5">
        <f t="shared" si="9"/>
        <v>0</v>
      </c>
      <c r="AA60" s="9">
        <f t="shared" si="10"/>
        <v>0</v>
      </c>
      <c r="AB60" s="62">
        <v>21053077</v>
      </c>
      <c r="AC60" s="7">
        <f t="shared" si="7"/>
        <v>0</v>
      </c>
      <c r="AE60" s="6" t="s">
        <v>83</v>
      </c>
      <c r="AF60" s="6" t="s">
        <v>92</v>
      </c>
      <c r="AG60" s="6" t="s">
        <v>77</v>
      </c>
      <c r="AH60" s="6" t="s">
        <v>971</v>
      </c>
      <c r="AI60" s="6" t="s">
        <v>1857</v>
      </c>
      <c r="AJ60" s="6" t="s">
        <v>1857</v>
      </c>
      <c r="AK60" s="6" t="s">
        <v>1857</v>
      </c>
      <c r="AL60" s="6" t="s">
        <v>1857</v>
      </c>
      <c r="AM60" s="6" t="s">
        <v>1857</v>
      </c>
      <c r="AN60" s="6" t="s">
        <v>1857</v>
      </c>
      <c r="AO60" s="6" t="s">
        <v>1857</v>
      </c>
      <c r="AP60" s="6" t="s">
        <v>1857</v>
      </c>
      <c r="AQ60" s="6" t="s">
        <v>1857</v>
      </c>
      <c r="AR60" s="6" t="s">
        <v>1857</v>
      </c>
      <c r="AS60" s="6" t="s">
        <v>1857</v>
      </c>
      <c r="AT60" s="6" t="s">
        <v>1857</v>
      </c>
    </row>
    <row r="61" spans="1:46" ht="17.25" customHeight="1" x14ac:dyDescent="0.3">
      <c r="A61" t="s">
        <v>707</v>
      </c>
      <c r="B61" t="s">
        <v>1327</v>
      </c>
      <c r="C61" t="s">
        <v>936</v>
      </c>
      <c r="D61" t="str">
        <f t="shared" si="0"/>
        <v>Moonachie borough, Bergen County</v>
      </c>
      <c r="E61" t="s">
        <v>1828</v>
      </c>
      <c r="F61" t="s">
        <v>1815</v>
      </c>
      <c r="G61" s="22">
        <f>COUNTIFS('Raw Data from UFBs'!$A$3:$A$3000,'Summary By Town'!$A61,'Raw Data from UFBs'!$E$3:$E$3000,'Summary By Town'!$G$2)</f>
        <v>0</v>
      </c>
      <c r="H61" s="5">
        <f>SUMIFS('Raw Data from UFBs'!F$3:F$3000,'Raw Data from UFBs'!$A$3:$A$3000,'Summary By Town'!$A61,'Raw Data from UFBs'!$E$3:$E$3000,'Summary By Town'!$G$2)</f>
        <v>0</v>
      </c>
      <c r="I61" s="5">
        <f>SUMIFS('Raw Data from UFBs'!G$3:G$3000,'Raw Data from UFBs'!$A$3:$A$3000,'Summary By Town'!$A61,'Raw Data from UFBs'!$E$3:$E$3000,'Summary By Town'!$G$2)</f>
        <v>0</v>
      </c>
      <c r="J61" s="23">
        <f t="shared" si="1"/>
        <v>0</v>
      </c>
      <c r="K61" s="22">
        <f>COUNTIFS('Raw Data from UFBs'!$A$3:$A$3000,'Summary By Town'!$A61,'Raw Data from UFBs'!$E$3:$E$3000,'Summary By Town'!$K$2)</f>
        <v>1</v>
      </c>
      <c r="L61" s="5">
        <f>SUMIFS('Raw Data from UFBs'!F$3:F$3000,'Raw Data from UFBs'!$A$3:$A$3000,'Summary By Town'!$A61,'Raw Data from UFBs'!$E$3:$E$3000,'Summary By Town'!$K$2)</f>
        <v>16335</v>
      </c>
      <c r="M61" s="5">
        <f>SUMIFS('Raw Data from UFBs'!G$3:G$3000,'Raw Data from UFBs'!$A$3:$A$3000,'Summary By Town'!$A61,'Raw Data from UFBs'!$E$3:$E$3000,'Summary By Town'!$K$2)</f>
        <v>191448300</v>
      </c>
      <c r="N61" s="23">
        <f t="shared" si="2"/>
        <v>3867150.1407452901</v>
      </c>
      <c r="O61" s="22">
        <f>COUNTIFS('Raw Data from UFBs'!$A$3:$A$3000,'Summary By Town'!$A61,'Raw Data from UFBs'!$E$3:$E$3000,'Summary By Town'!$O$2)</f>
        <v>0</v>
      </c>
      <c r="P61" s="5">
        <f>SUMIFS('Raw Data from UFBs'!F$3:F$3000,'Raw Data from UFBs'!$A$3:$A$3000,'Summary By Town'!$A61,'Raw Data from UFBs'!$E$3:$E$3000,'Summary By Town'!$O$2)</f>
        <v>0</v>
      </c>
      <c r="Q61" s="5">
        <f>SUMIFS('Raw Data from UFBs'!G$3:G$3000,'Raw Data from UFBs'!$A$3:$A$3000,'Summary By Town'!$A61,'Raw Data from UFBs'!$E$3:$E$3000,'Summary By Town'!$O$2)</f>
        <v>0</v>
      </c>
      <c r="R61" s="23">
        <f t="shared" si="8"/>
        <v>0</v>
      </c>
      <c r="S61" s="22">
        <f t="shared" si="3"/>
        <v>1</v>
      </c>
      <c r="T61" s="5">
        <f t="shared" si="4"/>
        <v>16335</v>
      </c>
      <c r="U61" s="5">
        <f t="shared" si="5"/>
        <v>191448300</v>
      </c>
      <c r="V61" s="23">
        <f t="shared" si="6"/>
        <v>3867150.1407452901</v>
      </c>
      <c r="W61" s="62">
        <v>1283165403</v>
      </c>
      <c r="X61" s="63">
        <v>2.0199448836815423</v>
      </c>
      <c r="Y61" s="64">
        <v>0.43140675576463777</v>
      </c>
      <c r="Z61" s="5">
        <f>(V61-T61)*Y61</f>
        <v>1661267.6669182726</v>
      </c>
      <c r="AA61" s="9">
        <f t="shared" si="10"/>
        <v>0.14920001704565908</v>
      </c>
      <c r="AB61" s="62">
        <v>13317414</v>
      </c>
      <c r="AC61" s="7">
        <f t="shared" si="7"/>
        <v>0.12474401313335101</v>
      </c>
      <c r="AE61" s="6" t="s">
        <v>938</v>
      </c>
      <c r="AF61" s="6" t="s">
        <v>948</v>
      </c>
      <c r="AG61" s="6" t="s">
        <v>93</v>
      </c>
      <c r="AH61" s="6" t="s">
        <v>969</v>
      </c>
      <c r="AI61" s="6" t="s">
        <v>946</v>
      </c>
      <c r="AJ61" s="6" t="s">
        <v>970</v>
      </c>
      <c r="AK61" s="6" t="s">
        <v>1857</v>
      </c>
      <c r="AL61" s="6" t="s">
        <v>1857</v>
      </c>
      <c r="AM61" s="6" t="s">
        <v>1857</v>
      </c>
      <c r="AN61" s="6" t="s">
        <v>1857</v>
      </c>
      <c r="AO61" s="6" t="s">
        <v>1857</v>
      </c>
      <c r="AP61" s="6" t="s">
        <v>1857</v>
      </c>
      <c r="AQ61" s="6" t="s">
        <v>1857</v>
      </c>
      <c r="AR61" s="6" t="s">
        <v>1857</v>
      </c>
      <c r="AS61" s="6" t="s">
        <v>1857</v>
      </c>
      <c r="AT61" s="6" t="s">
        <v>1857</v>
      </c>
    </row>
    <row r="62" spans="1:46" ht="17.25" customHeight="1" x14ac:dyDescent="0.3">
      <c r="A62" t="s">
        <v>953</v>
      </c>
      <c r="B62" t="s">
        <v>1328</v>
      </c>
      <c r="C62" t="s">
        <v>936</v>
      </c>
      <c r="D62" t="str">
        <f t="shared" si="0"/>
        <v>New Milford borough, Bergen County</v>
      </c>
      <c r="E62" t="s">
        <v>1828</v>
      </c>
      <c r="F62" t="s">
        <v>1815</v>
      </c>
      <c r="G62" s="22">
        <f>COUNTIFS('Raw Data from UFBs'!$A$3:$A$3000,'Summary By Town'!$A62,'Raw Data from UFBs'!$E$3:$E$3000,'Summary By Town'!$G$2)</f>
        <v>0</v>
      </c>
      <c r="H62" s="5">
        <f>SUMIFS('Raw Data from UFBs'!F$3:F$3000,'Raw Data from UFBs'!$A$3:$A$3000,'Summary By Town'!$A62,'Raw Data from UFBs'!$E$3:$E$3000,'Summary By Town'!$G$2)</f>
        <v>0</v>
      </c>
      <c r="I62" s="5">
        <f>SUMIFS('Raw Data from UFBs'!G$3:G$3000,'Raw Data from UFBs'!$A$3:$A$3000,'Summary By Town'!$A62,'Raw Data from UFBs'!$E$3:$E$3000,'Summary By Town'!$G$2)</f>
        <v>0</v>
      </c>
      <c r="J62" s="23">
        <f t="shared" si="1"/>
        <v>0</v>
      </c>
      <c r="K62" s="22">
        <f>COUNTIFS('Raw Data from UFBs'!$A$3:$A$3000,'Summary By Town'!$A62,'Raw Data from UFBs'!$E$3:$E$3000,'Summary By Town'!$K$2)</f>
        <v>0</v>
      </c>
      <c r="L62" s="5">
        <f>SUMIFS('Raw Data from UFBs'!F$3:F$3000,'Raw Data from UFBs'!$A$3:$A$3000,'Summary By Town'!$A62,'Raw Data from UFBs'!$E$3:$E$3000,'Summary By Town'!$K$2)</f>
        <v>0</v>
      </c>
      <c r="M62" s="5">
        <f>SUMIFS('Raw Data from UFBs'!G$3:G$3000,'Raw Data from UFBs'!$A$3:$A$3000,'Summary By Town'!$A62,'Raw Data from UFBs'!$E$3:$E$3000,'Summary By Town'!$K$2)</f>
        <v>0</v>
      </c>
      <c r="N62" s="23">
        <f t="shared" si="2"/>
        <v>0</v>
      </c>
      <c r="O62" s="22">
        <f>COUNTIFS('Raw Data from UFBs'!$A$3:$A$3000,'Summary By Town'!$A62,'Raw Data from UFBs'!$E$3:$E$3000,'Summary By Town'!$O$2)</f>
        <v>0</v>
      </c>
      <c r="P62" s="5">
        <f>SUMIFS('Raw Data from UFBs'!F$3:F$3000,'Raw Data from UFBs'!$A$3:$A$3000,'Summary By Town'!$A62,'Raw Data from UFBs'!$E$3:$E$3000,'Summary By Town'!$O$2)</f>
        <v>0</v>
      </c>
      <c r="Q62" s="5">
        <f>SUMIFS('Raw Data from UFBs'!G$3:G$3000,'Raw Data from UFBs'!$A$3:$A$3000,'Summary By Town'!$A62,'Raw Data from UFBs'!$E$3:$E$3000,'Summary By Town'!$O$2)</f>
        <v>0</v>
      </c>
      <c r="R62" s="23">
        <f t="shared" si="8"/>
        <v>0</v>
      </c>
      <c r="S62" s="22">
        <f t="shared" si="3"/>
        <v>0</v>
      </c>
      <c r="T62" s="5">
        <f t="shared" si="4"/>
        <v>0</v>
      </c>
      <c r="U62" s="5">
        <f t="shared" si="5"/>
        <v>0</v>
      </c>
      <c r="V62" s="23">
        <f t="shared" si="6"/>
        <v>0</v>
      </c>
      <c r="W62" s="62">
        <v>1758260900</v>
      </c>
      <c r="X62" s="63">
        <v>3.9141781023816433</v>
      </c>
      <c r="Y62" s="64">
        <v>0.30039135033844189</v>
      </c>
      <c r="Z62" s="5">
        <f t="shared" si="9"/>
        <v>0</v>
      </c>
      <c r="AA62" s="9">
        <f t="shared" si="10"/>
        <v>0</v>
      </c>
      <c r="AB62" s="62">
        <v>23502316.82</v>
      </c>
      <c r="AC62" s="7">
        <f t="shared" si="7"/>
        <v>0</v>
      </c>
      <c r="AE62" s="6" t="s">
        <v>87</v>
      </c>
      <c r="AF62" s="6" t="s">
        <v>45</v>
      </c>
      <c r="AG62" s="6" t="s">
        <v>965</v>
      </c>
      <c r="AH62" s="6" t="s">
        <v>54</v>
      </c>
      <c r="AI62" s="6" t="s">
        <v>959</v>
      </c>
      <c r="AJ62" s="6" t="s">
        <v>1857</v>
      </c>
      <c r="AK62" s="6" t="s">
        <v>1857</v>
      </c>
      <c r="AL62" s="6" t="s">
        <v>1857</v>
      </c>
      <c r="AM62" s="6" t="s">
        <v>1857</v>
      </c>
      <c r="AN62" s="6" t="s">
        <v>1857</v>
      </c>
      <c r="AO62" s="6" t="s">
        <v>1857</v>
      </c>
      <c r="AP62" s="6" t="s">
        <v>1857</v>
      </c>
      <c r="AQ62" s="6" t="s">
        <v>1857</v>
      </c>
      <c r="AR62" s="6" t="s">
        <v>1857</v>
      </c>
      <c r="AS62" s="6" t="s">
        <v>1857</v>
      </c>
      <c r="AT62" s="6" t="s">
        <v>1857</v>
      </c>
    </row>
    <row r="63" spans="1:46" ht="17.25" customHeight="1" x14ac:dyDescent="0.3">
      <c r="A63" t="s">
        <v>954</v>
      </c>
      <c r="B63" t="s">
        <v>1329</v>
      </c>
      <c r="C63" t="s">
        <v>936</v>
      </c>
      <c r="D63" t="str">
        <f t="shared" si="0"/>
        <v>North Arlington borough, Bergen County</v>
      </c>
      <c r="E63" t="s">
        <v>1828</v>
      </c>
      <c r="F63" t="s">
        <v>1819</v>
      </c>
      <c r="G63" s="22">
        <f>COUNTIFS('Raw Data from UFBs'!$A$3:$A$3000,'Summary By Town'!$A63,'Raw Data from UFBs'!$E$3:$E$3000,'Summary By Town'!$G$2)</f>
        <v>0</v>
      </c>
      <c r="H63" s="5">
        <f>SUMIFS('Raw Data from UFBs'!F$3:F$3000,'Raw Data from UFBs'!$A$3:$A$3000,'Summary By Town'!$A63,'Raw Data from UFBs'!$E$3:$E$3000,'Summary By Town'!$G$2)</f>
        <v>0</v>
      </c>
      <c r="I63" s="5">
        <f>SUMIFS('Raw Data from UFBs'!G$3:G$3000,'Raw Data from UFBs'!$A$3:$A$3000,'Summary By Town'!$A63,'Raw Data from UFBs'!$E$3:$E$3000,'Summary By Town'!$G$2)</f>
        <v>0</v>
      </c>
      <c r="J63" s="23">
        <f t="shared" si="1"/>
        <v>0</v>
      </c>
      <c r="K63" s="22">
        <f>COUNTIFS('Raw Data from UFBs'!$A$3:$A$3000,'Summary By Town'!$A63,'Raw Data from UFBs'!$E$3:$E$3000,'Summary By Town'!$K$2)</f>
        <v>0</v>
      </c>
      <c r="L63" s="5">
        <f>SUMIFS('Raw Data from UFBs'!F$3:F$3000,'Raw Data from UFBs'!$A$3:$A$3000,'Summary By Town'!$A63,'Raw Data from UFBs'!$E$3:$E$3000,'Summary By Town'!$K$2)</f>
        <v>0</v>
      </c>
      <c r="M63" s="5">
        <f>SUMIFS('Raw Data from UFBs'!G$3:G$3000,'Raw Data from UFBs'!$A$3:$A$3000,'Summary By Town'!$A63,'Raw Data from UFBs'!$E$3:$E$3000,'Summary By Town'!$K$2)</f>
        <v>0</v>
      </c>
      <c r="N63" s="23">
        <f t="shared" si="2"/>
        <v>0</v>
      </c>
      <c r="O63" s="22">
        <f>COUNTIFS('Raw Data from UFBs'!$A$3:$A$3000,'Summary By Town'!$A63,'Raw Data from UFBs'!$E$3:$E$3000,'Summary By Town'!$O$2)</f>
        <v>0</v>
      </c>
      <c r="P63" s="5">
        <f>SUMIFS('Raw Data from UFBs'!F$3:F$3000,'Raw Data from UFBs'!$A$3:$A$3000,'Summary By Town'!$A63,'Raw Data from UFBs'!$E$3:$E$3000,'Summary By Town'!$O$2)</f>
        <v>0</v>
      </c>
      <c r="Q63" s="5">
        <f>SUMIFS('Raw Data from UFBs'!G$3:G$3000,'Raw Data from UFBs'!$A$3:$A$3000,'Summary By Town'!$A63,'Raw Data from UFBs'!$E$3:$E$3000,'Summary By Town'!$O$2)</f>
        <v>0</v>
      </c>
      <c r="R63" s="23">
        <f t="shared" si="8"/>
        <v>0</v>
      </c>
      <c r="S63" s="22">
        <f t="shared" si="3"/>
        <v>0</v>
      </c>
      <c r="T63" s="5">
        <f t="shared" si="4"/>
        <v>0</v>
      </c>
      <c r="U63" s="5">
        <f t="shared" si="5"/>
        <v>0</v>
      </c>
      <c r="V63" s="23">
        <f t="shared" si="6"/>
        <v>0</v>
      </c>
      <c r="W63" s="62">
        <v>2702644320</v>
      </c>
      <c r="X63" s="63">
        <v>2.4415650308519434</v>
      </c>
      <c r="Y63" s="64">
        <v>0.35632372652779115</v>
      </c>
      <c r="Z63" s="5">
        <f t="shared" si="9"/>
        <v>0</v>
      </c>
      <c r="AA63" s="9">
        <f t="shared" si="10"/>
        <v>0</v>
      </c>
      <c r="AB63" s="62">
        <v>28425792</v>
      </c>
      <c r="AC63" s="7">
        <f t="shared" si="7"/>
        <v>0</v>
      </c>
      <c r="AE63" s="6" t="s">
        <v>1068</v>
      </c>
      <c r="AF63" s="6" t="s">
        <v>1036</v>
      </c>
      <c r="AG63" s="6" t="s">
        <v>74</v>
      </c>
      <c r="AH63" s="6" t="s">
        <v>1857</v>
      </c>
      <c r="AI63" s="6" t="s">
        <v>1857</v>
      </c>
      <c r="AJ63" s="6" t="s">
        <v>1857</v>
      </c>
      <c r="AK63" s="6" t="s">
        <v>1857</v>
      </c>
      <c r="AL63" s="6" t="s">
        <v>1857</v>
      </c>
      <c r="AM63" s="6" t="s">
        <v>1857</v>
      </c>
      <c r="AN63" s="6" t="s">
        <v>1857</v>
      </c>
      <c r="AO63" s="6" t="s">
        <v>1857</v>
      </c>
      <c r="AP63" s="6" t="s">
        <v>1857</v>
      </c>
      <c r="AQ63" s="6" t="s">
        <v>1857</v>
      </c>
      <c r="AR63" s="6" t="s">
        <v>1857</v>
      </c>
      <c r="AS63" s="6" t="s">
        <v>1857</v>
      </c>
      <c r="AT63" s="6" t="s">
        <v>1857</v>
      </c>
    </row>
    <row r="64" spans="1:46" ht="17.25" customHeight="1" x14ac:dyDescent="0.3">
      <c r="A64" t="s">
        <v>955</v>
      </c>
      <c r="B64" t="s">
        <v>1330</v>
      </c>
      <c r="C64" t="s">
        <v>936</v>
      </c>
      <c r="D64" t="str">
        <f t="shared" si="0"/>
        <v>Northvale borough, Bergen County</v>
      </c>
      <c r="E64" t="s">
        <v>1828</v>
      </c>
      <c r="F64" t="s">
        <v>1815</v>
      </c>
      <c r="G64" s="22">
        <f>COUNTIFS('Raw Data from UFBs'!$A$3:$A$3000,'Summary By Town'!$A64,'Raw Data from UFBs'!$E$3:$E$3000,'Summary By Town'!$G$2)</f>
        <v>0</v>
      </c>
      <c r="H64" s="5">
        <f>SUMIFS('Raw Data from UFBs'!F$3:F$3000,'Raw Data from UFBs'!$A$3:$A$3000,'Summary By Town'!$A64,'Raw Data from UFBs'!$E$3:$E$3000,'Summary By Town'!$G$2)</f>
        <v>0</v>
      </c>
      <c r="I64" s="5">
        <f>SUMIFS('Raw Data from UFBs'!G$3:G$3000,'Raw Data from UFBs'!$A$3:$A$3000,'Summary By Town'!$A64,'Raw Data from UFBs'!$E$3:$E$3000,'Summary By Town'!$G$2)</f>
        <v>0</v>
      </c>
      <c r="J64" s="23">
        <f t="shared" si="1"/>
        <v>0</v>
      </c>
      <c r="K64" s="22">
        <f>COUNTIFS('Raw Data from UFBs'!$A$3:$A$3000,'Summary By Town'!$A64,'Raw Data from UFBs'!$E$3:$E$3000,'Summary By Town'!$K$2)</f>
        <v>0</v>
      </c>
      <c r="L64" s="5">
        <f>SUMIFS('Raw Data from UFBs'!F$3:F$3000,'Raw Data from UFBs'!$A$3:$A$3000,'Summary By Town'!$A64,'Raw Data from UFBs'!$E$3:$E$3000,'Summary By Town'!$K$2)</f>
        <v>0</v>
      </c>
      <c r="M64" s="5">
        <f>SUMIFS('Raw Data from UFBs'!G$3:G$3000,'Raw Data from UFBs'!$A$3:$A$3000,'Summary By Town'!$A64,'Raw Data from UFBs'!$E$3:$E$3000,'Summary By Town'!$K$2)</f>
        <v>0</v>
      </c>
      <c r="N64" s="23">
        <f t="shared" si="2"/>
        <v>0</v>
      </c>
      <c r="O64" s="22">
        <f>COUNTIFS('Raw Data from UFBs'!$A$3:$A$3000,'Summary By Town'!$A64,'Raw Data from UFBs'!$E$3:$E$3000,'Summary By Town'!$O$2)</f>
        <v>0</v>
      </c>
      <c r="P64" s="5">
        <f>SUMIFS('Raw Data from UFBs'!F$3:F$3000,'Raw Data from UFBs'!$A$3:$A$3000,'Summary By Town'!$A64,'Raw Data from UFBs'!$E$3:$E$3000,'Summary By Town'!$O$2)</f>
        <v>0</v>
      </c>
      <c r="Q64" s="5">
        <f>SUMIFS('Raw Data from UFBs'!G$3:G$3000,'Raw Data from UFBs'!$A$3:$A$3000,'Summary By Town'!$A64,'Raw Data from UFBs'!$E$3:$E$3000,'Summary By Town'!$O$2)</f>
        <v>0</v>
      </c>
      <c r="R64" s="23">
        <f t="shared" si="8"/>
        <v>0</v>
      </c>
      <c r="S64" s="22">
        <f t="shared" si="3"/>
        <v>0</v>
      </c>
      <c r="T64" s="5">
        <f t="shared" si="4"/>
        <v>0</v>
      </c>
      <c r="U64" s="5">
        <f t="shared" si="5"/>
        <v>0</v>
      </c>
      <c r="V64" s="23">
        <f t="shared" si="6"/>
        <v>0</v>
      </c>
      <c r="W64" s="62">
        <v>916215303</v>
      </c>
      <c r="X64" s="63">
        <v>3.0922085548239919</v>
      </c>
      <c r="Y64" s="64">
        <v>0.29849229968331392</v>
      </c>
      <c r="Z64" s="5">
        <f t="shared" si="9"/>
        <v>0</v>
      </c>
      <c r="AA64" s="9">
        <f t="shared" si="10"/>
        <v>0</v>
      </c>
      <c r="AB64" s="62">
        <v>10624591.969999999</v>
      </c>
      <c r="AC64" s="7">
        <f t="shared" si="7"/>
        <v>0</v>
      </c>
      <c r="AE64" s="6" t="s">
        <v>84</v>
      </c>
      <c r="AF64" s="6" t="s">
        <v>956</v>
      </c>
      <c r="AG64" s="6" t="s">
        <v>958</v>
      </c>
      <c r="AH64" s="6" t="s">
        <v>1857</v>
      </c>
      <c r="AI64" s="6" t="s">
        <v>1857</v>
      </c>
      <c r="AJ64" s="6" t="s">
        <v>1857</v>
      </c>
      <c r="AK64" s="6" t="s">
        <v>1857</v>
      </c>
      <c r="AL64" s="6" t="s">
        <v>1857</v>
      </c>
      <c r="AM64" s="6" t="s">
        <v>1857</v>
      </c>
      <c r="AN64" s="6" t="s">
        <v>1857</v>
      </c>
      <c r="AO64" s="6" t="s">
        <v>1857</v>
      </c>
      <c r="AP64" s="6" t="s">
        <v>1857</v>
      </c>
      <c r="AQ64" s="6" t="s">
        <v>1857</v>
      </c>
      <c r="AR64" s="6" t="s">
        <v>1857</v>
      </c>
      <c r="AS64" s="6" t="s">
        <v>1857</v>
      </c>
      <c r="AT64" s="6" t="s">
        <v>1857</v>
      </c>
    </row>
    <row r="65" spans="1:46" ht="17.25" customHeight="1" x14ac:dyDescent="0.3">
      <c r="A65" t="s">
        <v>956</v>
      </c>
      <c r="B65" t="s">
        <v>1331</v>
      </c>
      <c r="C65" t="s">
        <v>936</v>
      </c>
      <c r="D65" t="str">
        <f t="shared" si="0"/>
        <v>Norwood borough, Bergen County</v>
      </c>
      <c r="E65" t="s">
        <v>1828</v>
      </c>
      <c r="F65" t="s">
        <v>1817</v>
      </c>
      <c r="G65" s="22">
        <f>COUNTIFS('Raw Data from UFBs'!$A$3:$A$3000,'Summary By Town'!$A65,'Raw Data from UFBs'!$E$3:$E$3000,'Summary By Town'!$G$2)</f>
        <v>0</v>
      </c>
      <c r="H65" s="5">
        <f>SUMIFS('Raw Data from UFBs'!F$3:F$3000,'Raw Data from UFBs'!$A$3:$A$3000,'Summary By Town'!$A65,'Raw Data from UFBs'!$E$3:$E$3000,'Summary By Town'!$G$2)</f>
        <v>0</v>
      </c>
      <c r="I65" s="5">
        <f>SUMIFS('Raw Data from UFBs'!G$3:G$3000,'Raw Data from UFBs'!$A$3:$A$3000,'Summary By Town'!$A65,'Raw Data from UFBs'!$E$3:$E$3000,'Summary By Town'!$G$2)</f>
        <v>0</v>
      </c>
      <c r="J65" s="23">
        <f t="shared" si="1"/>
        <v>0</v>
      </c>
      <c r="K65" s="22">
        <f>COUNTIFS('Raw Data from UFBs'!$A$3:$A$3000,'Summary By Town'!$A65,'Raw Data from UFBs'!$E$3:$E$3000,'Summary By Town'!$K$2)</f>
        <v>0</v>
      </c>
      <c r="L65" s="5">
        <f>SUMIFS('Raw Data from UFBs'!F$3:F$3000,'Raw Data from UFBs'!$A$3:$A$3000,'Summary By Town'!$A65,'Raw Data from UFBs'!$E$3:$E$3000,'Summary By Town'!$K$2)</f>
        <v>0</v>
      </c>
      <c r="M65" s="5">
        <f>SUMIFS('Raw Data from UFBs'!G$3:G$3000,'Raw Data from UFBs'!$A$3:$A$3000,'Summary By Town'!$A65,'Raw Data from UFBs'!$E$3:$E$3000,'Summary By Town'!$K$2)</f>
        <v>0</v>
      </c>
      <c r="N65" s="23">
        <f t="shared" si="2"/>
        <v>0</v>
      </c>
      <c r="O65" s="22">
        <f>COUNTIFS('Raw Data from UFBs'!$A$3:$A$3000,'Summary By Town'!$A65,'Raw Data from UFBs'!$E$3:$E$3000,'Summary By Town'!$O$2)</f>
        <v>0</v>
      </c>
      <c r="P65" s="5">
        <f>SUMIFS('Raw Data from UFBs'!F$3:F$3000,'Raw Data from UFBs'!$A$3:$A$3000,'Summary By Town'!$A65,'Raw Data from UFBs'!$E$3:$E$3000,'Summary By Town'!$O$2)</f>
        <v>0</v>
      </c>
      <c r="Q65" s="5">
        <f>SUMIFS('Raw Data from UFBs'!G$3:G$3000,'Raw Data from UFBs'!$A$3:$A$3000,'Summary By Town'!$A65,'Raw Data from UFBs'!$E$3:$E$3000,'Summary By Town'!$O$2)</f>
        <v>0</v>
      </c>
      <c r="R65" s="23">
        <f t="shared" si="8"/>
        <v>0</v>
      </c>
      <c r="S65" s="22">
        <f t="shared" si="3"/>
        <v>0</v>
      </c>
      <c r="T65" s="5">
        <f t="shared" si="4"/>
        <v>0</v>
      </c>
      <c r="U65" s="5">
        <f t="shared" si="5"/>
        <v>0</v>
      </c>
      <c r="V65" s="23">
        <f t="shared" si="6"/>
        <v>0</v>
      </c>
      <c r="W65" s="62">
        <v>1369100300</v>
      </c>
      <c r="X65" s="63">
        <v>2.6449046834186491</v>
      </c>
      <c r="Y65" s="64">
        <v>0.28434638806808554</v>
      </c>
      <c r="Z65" s="5">
        <f t="shared" si="9"/>
        <v>0</v>
      </c>
      <c r="AA65" s="9">
        <f t="shared" si="10"/>
        <v>0</v>
      </c>
      <c r="AB65" s="62">
        <v>12778866.42</v>
      </c>
      <c r="AC65" s="7">
        <f t="shared" si="7"/>
        <v>0</v>
      </c>
      <c r="AE65" s="6" t="s">
        <v>50</v>
      </c>
      <c r="AF65" s="6" t="s">
        <v>44</v>
      </c>
      <c r="AG65" s="6" t="s">
        <v>945</v>
      </c>
      <c r="AH65" s="6" t="s">
        <v>84</v>
      </c>
      <c r="AI65" s="6" t="s">
        <v>955</v>
      </c>
      <c r="AJ65" s="6" t="s">
        <v>958</v>
      </c>
      <c r="AK65" s="6" t="s">
        <v>1857</v>
      </c>
      <c r="AL65" s="6" t="s">
        <v>1857</v>
      </c>
      <c r="AM65" s="6" t="s">
        <v>1857</v>
      </c>
      <c r="AN65" s="6" t="s">
        <v>1857</v>
      </c>
      <c r="AO65" s="6" t="s">
        <v>1857</v>
      </c>
      <c r="AP65" s="6" t="s">
        <v>1857</v>
      </c>
      <c r="AQ65" s="6" t="s">
        <v>1857</v>
      </c>
      <c r="AR65" s="6" t="s">
        <v>1857</v>
      </c>
      <c r="AS65" s="6" t="s">
        <v>1857</v>
      </c>
      <c r="AT65" s="6" t="s">
        <v>1857</v>
      </c>
    </row>
    <row r="66" spans="1:46" ht="17.25" customHeight="1" x14ac:dyDescent="0.3">
      <c r="A66" t="s">
        <v>957</v>
      </c>
      <c r="B66" t="s">
        <v>1332</v>
      </c>
      <c r="C66" t="s">
        <v>936</v>
      </c>
      <c r="D66" t="str">
        <f t="shared" si="0"/>
        <v>Oakland borough, Bergen County</v>
      </c>
      <c r="E66" t="s">
        <v>1828</v>
      </c>
      <c r="F66" t="s">
        <v>1815</v>
      </c>
      <c r="G66" s="22">
        <f>COUNTIFS('Raw Data from UFBs'!$A$3:$A$3000,'Summary By Town'!$A66,'Raw Data from UFBs'!$E$3:$E$3000,'Summary By Town'!$G$2)</f>
        <v>0</v>
      </c>
      <c r="H66" s="5">
        <f>SUMIFS('Raw Data from UFBs'!F$3:F$3000,'Raw Data from UFBs'!$A$3:$A$3000,'Summary By Town'!$A66,'Raw Data from UFBs'!$E$3:$E$3000,'Summary By Town'!$G$2)</f>
        <v>0</v>
      </c>
      <c r="I66" s="5">
        <f>SUMIFS('Raw Data from UFBs'!G$3:G$3000,'Raw Data from UFBs'!$A$3:$A$3000,'Summary By Town'!$A66,'Raw Data from UFBs'!$E$3:$E$3000,'Summary By Town'!$G$2)</f>
        <v>0</v>
      </c>
      <c r="J66" s="23">
        <f t="shared" si="1"/>
        <v>0</v>
      </c>
      <c r="K66" s="22">
        <f>COUNTIFS('Raw Data from UFBs'!$A$3:$A$3000,'Summary By Town'!$A66,'Raw Data from UFBs'!$E$3:$E$3000,'Summary By Town'!$K$2)</f>
        <v>0</v>
      </c>
      <c r="L66" s="5">
        <f>SUMIFS('Raw Data from UFBs'!F$3:F$3000,'Raw Data from UFBs'!$A$3:$A$3000,'Summary By Town'!$A66,'Raw Data from UFBs'!$E$3:$E$3000,'Summary By Town'!$K$2)</f>
        <v>0</v>
      </c>
      <c r="M66" s="5">
        <f>SUMIFS('Raw Data from UFBs'!G$3:G$3000,'Raw Data from UFBs'!$A$3:$A$3000,'Summary By Town'!$A66,'Raw Data from UFBs'!$E$3:$E$3000,'Summary By Town'!$K$2)</f>
        <v>0</v>
      </c>
      <c r="N66" s="23">
        <f t="shared" si="2"/>
        <v>0</v>
      </c>
      <c r="O66" s="22">
        <f>COUNTIFS('Raw Data from UFBs'!$A$3:$A$3000,'Summary By Town'!$A66,'Raw Data from UFBs'!$E$3:$E$3000,'Summary By Town'!$O$2)</f>
        <v>0</v>
      </c>
      <c r="P66" s="5">
        <f>SUMIFS('Raw Data from UFBs'!F$3:F$3000,'Raw Data from UFBs'!$A$3:$A$3000,'Summary By Town'!$A66,'Raw Data from UFBs'!$E$3:$E$3000,'Summary By Town'!$O$2)</f>
        <v>0</v>
      </c>
      <c r="Q66" s="5">
        <f>SUMIFS('Raw Data from UFBs'!G$3:G$3000,'Raw Data from UFBs'!$A$3:$A$3000,'Summary By Town'!$A66,'Raw Data from UFBs'!$E$3:$E$3000,'Summary By Town'!$O$2)</f>
        <v>0</v>
      </c>
      <c r="R66" s="23">
        <f t="shared" si="8"/>
        <v>0</v>
      </c>
      <c r="S66" s="22">
        <f t="shared" si="3"/>
        <v>0</v>
      </c>
      <c r="T66" s="5">
        <f t="shared" si="4"/>
        <v>0</v>
      </c>
      <c r="U66" s="5">
        <f t="shared" si="5"/>
        <v>0</v>
      </c>
      <c r="V66" s="23">
        <f t="shared" si="6"/>
        <v>0</v>
      </c>
      <c r="W66" s="62">
        <v>3306694243</v>
      </c>
      <c r="X66" s="63">
        <v>2.3738039545583076</v>
      </c>
      <c r="Y66" s="64">
        <v>0.24910111106909841</v>
      </c>
      <c r="Z66" s="5">
        <f t="shared" si="9"/>
        <v>0</v>
      </c>
      <c r="AA66" s="9">
        <f t="shared" si="10"/>
        <v>0</v>
      </c>
      <c r="AB66" s="62">
        <v>22611278</v>
      </c>
      <c r="AC66" s="7">
        <f t="shared" si="7"/>
        <v>0</v>
      </c>
      <c r="AE66" s="6" t="s">
        <v>1195</v>
      </c>
      <c r="AF66" s="6" t="s">
        <v>1191</v>
      </c>
      <c r="AG66" s="6" t="s">
        <v>943</v>
      </c>
      <c r="AH66" s="6" t="s">
        <v>625</v>
      </c>
      <c r="AI66" s="6" t="s">
        <v>950</v>
      </c>
      <c r="AJ66" s="6" t="s">
        <v>1193</v>
      </c>
      <c r="AK66" s="6" t="s">
        <v>1857</v>
      </c>
      <c r="AL66" s="6" t="s">
        <v>1857</v>
      </c>
      <c r="AM66" s="6" t="s">
        <v>1857</v>
      </c>
      <c r="AN66" s="6" t="s">
        <v>1857</v>
      </c>
      <c r="AO66" s="6" t="s">
        <v>1857</v>
      </c>
      <c r="AP66" s="6" t="s">
        <v>1857</v>
      </c>
      <c r="AQ66" s="6" t="s">
        <v>1857</v>
      </c>
      <c r="AR66" s="6" t="s">
        <v>1857</v>
      </c>
      <c r="AS66" s="6" t="s">
        <v>1857</v>
      </c>
      <c r="AT66" s="6" t="s">
        <v>1857</v>
      </c>
    </row>
    <row r="67" spans="1:46" ht="17.25" customHeight="1" x14ac:dyDescent="0.3">
      <c r="A67" t="s">
        <v>958</v>
      </c>
      <c r="B67" t="s">
        <v>1333</v>
      </c>
      <c r="C67" t="s">
        <v>936</v>
      </c>
      <c r="D67" t="str">
        <f t="shared" si="0"/>
        <v>Old Tappan borough, Bergen County</v>
      </c>
      <c r="E67" t="s">
        <v>1828</v>
      </c>
      <c r="F67" t="s">
        <v>1817</v>
      </c>
      <c r="G67" s="22">
        <f>COUNTIFS('Raw Data from UFBs'!$A$3:$A$3000,'Summary By Town'!$A67,'Raw Data from UFBs'!$E$3:$E$3000,'Summary By Town'!$G$2)</f>
        <v>0</v>
      </c>
      <c r="H67" s="5">
        <f>SUMIFS('Raw Data from UFBs'!F$3:F$3000,'Raw Data from UFBs'!$A$3:$A$3000,'Summary By Town'!$A67,'Raw Data from UFBs'!$E$3:$E$3000,'Summary By Town'!$G$2)</f>
        <v>0</v>
      </c>
      <c r="I67" s="5">
        <f>SUMIFS('Raw Data from UFBs'!G$3:G$3000,'Raw Data from UFBs'!$A$3:$A$3000,'Summary By Town'!$A67,'Raw Data from UFBs'!$E$3:$E$3000,'Summary By Town'!$G$2)</f>
        <v>0</v>
      </c>
      <c r="J67" s="23">
        <f t="shared" si="1"/>
        <v>0</v>
      </c>
      <c r="K67" s="22">
        <f>COUNTIFS('Raw Data from UFBs'!$A$3:$A$3000,'Summary By Town'!$A67,'Raw Data from UFBs'!$E$3:$E$3000,'Summary By Town'!$K$2)</f>
        <v>0</v>
      </c>
      <c r="L67" s="5">
        <f>SUMIFS('Raw Data from UFBs'!F$3:F$3000,'Raw Data from UFBs'!$A$3:$A$3000,'Summary By Town'!$A67,'Raw Data from UFBs'!$E$3:$E$3000,'Summary By Town'!$K$2)</f>
        <v>0</v>
      </c>
      <c r="M67" s="5">
        <f>SUMIFS('Raw Data from UFBs'!G$3:G$3000,'Raw Data from UFBs'!$A$3:$A$3000,'Summary By Town'!$A67,'Raw Data from UFBs'!$E$3:$E$3000,'Summary By Town'!$K$2)</f>
        <v>0</v>
      </c>
      <c r="N67" s="23">
        <f t="shared" si="2"/>
        <v>0</v>
      </c>
      <c r="O67" s="22">
        <f>COUNTIFS('Raw Data from UFBs'!$A$3:$A$3000,'Summary By Town'!$A67,'Raw Data from UFBs'!$E$3:$E$3000,'Summary By Town'!$O$2)</f>
        <v>0</v>
      </c>
      <c r="P67" s="5">
        <f>SUMIFS('Raw Data from UFBs'!F$3:F$3000,'Raw Data from UFBs'!$A$3:$A$3000,'Summary By Town'!$A67,'Raw Data from UFBs'!$E$3:$E$3000,'Summary By Town'!$O$2)</f>
        <v>0</v>
      </c>
      <c r="Q67" s="5">
        <f>SUMIFS('Raw Data from UFBs'!G$3:G$3000,'Raw Data from UFBs'!$A$3:$A$3000,'Summary By Town'!$A67,'Raw Data from UFBs'!$E$3:$E$3000,'Summary By Town'!$O$2)</f>
        <v>0</v>
      </c>
      <c r="R67" s="23">
        <f t="shared" si="8"/>
        <v>0</v>
      </c>
      <c r="S67" s="22">
        <f t="shared" si="3"/>
        <v>0</v>
      </c>
      <c r="T67" s="5">
        <f t="shared" si="4"/>
        <v>0</v>
      </c>
      <c r="U67" s="5">
        <f t="shared" si="5"/>
        <v>0</v>
      </c>
      <c r="V67" s="23">
        <f t="shared" si="6"/>
        <v>0</v>
      </c>
      <c r="W67" s="62">
        <v>1866843190</v>
      </c>
      <c r="X67" s="63">
        <v>2.1533944600114481</v>
      </c>
      <c r="Y67" s="64">
        <v>0.16920512970361976</v>
      </c>
      <c r="Z67" s="5">
        <f t="shared" si="9"/>
        <v>0</v>
      </c>
      <c r="AA67" s="9">
        <f t="shared" si="10"/>
        <v>0</v>
      </c>
      <c r="AB67" s="62">
        <v>12052843</v>
      </c>
      <c r="AC67" s="7">
        <f t="shared" si="7"/>
        <v>0</v>
      </c>
      <c r="AE67" s="6" t="s">
        <v>945</v>
      </c>
      <c r="AF67" s="6" t="s">
        <v>956</v>
      </c>
      <c r="AG67" s="6" t="s">
        <v>955</v>
      </c>
      <c r="AH67" s="6" t="s">
        <v>83</v>
      </c>
      <c r="AI67" s="6" t="s">
        <v>1857</v>
      </c>
      <c r="AJ67" s="6" t="s">
        <v>1857</v>
      </c>
      <c r="AK67" s="6" t="s">
        <v>1857</v>
      </c>
      <c r="AL67" s="6" t="s">
        <v>1857</v>
      </c>
      <c r="AM67" s="6" t="s">
        <v>1857</v>
      </c>
      <c r="AN67" s="6" t="s">
        <v>1857</v>
      </c>
      <c r="AO67" s="6" t="s">
        <v>1857</v>
      </c>
      <c r="AP67" s="6" t="s">
        <v>1857</v>
      </c>
      <c r="AQ67" s="6" t="s">
        <v>1857</v>
      </c>
      <c r="AR67" s="6" t="s">
        <v>1857</v>
      </c>
      <c r="AS67" s="6" t="s">
        <v>1857</v>
      </c>
      <c r="AT67" s="6" t="s">
        <v>1857</v>
      </c>
    </row>
    <row r="68" spans="1:46" ht="17.25" customHeight="1" x14ac:dyDescent="0.3">
      <c r="A68" t="s">
        <v>959</v>
      </c>
      <c r="B68" t="s">
        <v>1334</v>
      </c>
      <c r="C68" t="s">
        <v>936</v>
      </c>
      <c r="D68" t="str">
        <f t="shared" si="0"/>
        <v>Oradell borough, Bergen County</v>
      </c>
      <c r="E68" t="s">
        <v>1828</v>
      </c>
      <c r="F68" t="s">
        <v>1815</v>
      </c>
      <c r="G68" s="22">
        <f>COUNTIFS('Raw Data from UFBs'!$A$3:$A$3000,'Summary By Town'!$A68,'Raw Data from UFBs'!$E$3:$E$3000,'Summary By Town'!$G$2)</f>
        <v>0</v>
      </c>
      <c r="H68" s="5">
        <f>SUMIFS('Raw Data from UFBs'!F$3:F$3000,'Raw Data from UFBs'!$A$3:$A$3000,'Summary By Town'!$A68,'Raw Data from UFBs'!$E$3:$E$3000,'Summary By Town'!$G$2)</f>
        <v>0</v>
      </c>
      <c r="I68" s="5">
        <f>SUMIFS('Raw Data from UFBs'!G$3:G$3000,'Raw Data from UFBs'!$A$3:$A$3000,'Summary By Town'!$A68,'Raw Data from UFBs'!$E$3:$E$3000,'Summary By Town'!$G$2)</f>
        <v>0</v>
      </c>
      <c r="J68" s="23">
        <f t="shared" si="1"/>
        <v>0</v>
      </c>
      <c r="K68" s="22">
        <f>COUNTIFS('Raw Data from UFBs'!$A$3:$A$3000,'Summary By Town'!$A68,'Raw Data from UFBs'!$E$3:$E$3000,'Summary By Town'!$K$2)</f>
        <v>0</v>
      </c>
      <c r="L68" s="5">
        <f>SUMIFS('Raw Data from UFBs'!F$3:F$3000,'Raw Data from UFBs'!$A$3:$A$3000,'Summary By Town'!$A68,'Raw Data from UFBs'!$E$3:$E$3000,'Summary By Town'!$K$2)</f>
        <v>0</v>
      </c>
      <c r="M68" s="5">
        <f>SUMIFS('Raw Data from UFBs'!G$3:G$3000,'Raw Data from UFBs'!$A$3:$A$3000,'Summary By Town'!$A68,'Raw Data from UFBs'!$E$3:$E$3000,'Summary By Town'!$K$2)</f>
        <v>0</v>
      </c>
      <c r="N68" s="23">
        <f t="shared" si="2"/>
        <v>0</v>
      </c>
      <c r="O68" s="22">
        <f>COUNTIFS('Raw Data from UFBs'!$A$3:$A$3000,'Summary By Town'!$A68,'Raw Data from UFBs'!$E$3:$E$3000,'Summary By Town'!$O$2)</f>
        <v>0</v>
      </c>
      <c r="P68" s="5">
        <f>SUMIFS('Raw Data from UFBs'!F$3:F$3000,'Raw Data from UFBs'!$A$3:$A$3000,'Summary By Town'!$A68,'Raw Data from UFBs'!$E$3:$E$3000,'Summary By Town'!$O$2)</f>
        <v>0</v>
      </c>
      <c r="Q68" s="5">
        <f>SUMIFS('Raw Data from UFBs'!G$3:G$3000,'Raw Data from UFBs'!$A$3:$A$3000,'Summary By Town'!$A68,'Raw Data from UFBs'!$E$3:$E$3000,'Summary By Town'!$O$2)</f>
        <v>0</v>
      </c>
      <c r="R68" s="23">
        <f t="shared" si="8"/>
        <v>0</v>
      </c>
      <c r="S68" s="22">
        <f t="shared" si="3"/>
        <v>0</v>
      </c>
      <c r="T68" s="5">
        <f t="shared" si="4"/>
        <v>0</v>
      </c>
      <c r="U68" s="5">
        <f t="shared" si="5"/>
        <v>0</v>
      </c>
      <c r="V68" s="23">
        <f t="shared" si="6"/>
        <v>0</v>
      </c>
      <c r="W68" s="62">
        <v>2056350100</v>
      </c>
      <c r="X68" s="63">
        <v>2.6675143224412836</v>
      </c>
      <c r="Y68" s="64">
        <v>0.30963215558277335</v>
      </c>
      <c r="Z68" s="5">
        <f t="shared" si="9"/>
        <v>0</v>
      </c>
      <c r="AA68" s="9">
        <f t="shared" si="10"/>
        <v>0</v>
      </c>
      <c r="AB68" s="62">
        <v>18925306.82</v>
      </c>
      <c r="AC68" s="7">
        <f t="shared" si="7"/>
        <v>0</v>
      </c>
      <c r="AE68" s="6" t="s">
        <v>965</v>
      </c>
      <c r="AF68" s="6" t="s">
        <v>953</v>
      </c>
      <c r="AG68" s="6" t="s">
        <v>54</v>
      </c>
      <c r="AH68" s="6" t="s">
        <v>71</v>
      </c>
      <c r="AI68" s="6" t="s">
        <v>961</v>
      </c>
      <c r="AJ68" s="6" t="s">
        <v>61</v>
      </c>
      <c r="AK68" s="6" t="s">
        <v>1857</v>
      </c>
      <c r="AL68" s="6" t="s">
        <v>1857</v>
      </c>
      <c r="AM68" s="6" t="s">
        <v>1857</v>
      </c>
      <c r="AN68" s="6" t="s">
        <v>1857</v>
      </c>
      <c r="AO68" s="6" t="s">
        <v>1857</v>
      </c>
      <c r="AP68" s="6" t="s">
        <v>1857</v>
      </c>
      <c r="AQ68" s="6" t="s">
        <v>1857</v>
      </c>
      <c r="AR68" s="6" t="s">
        <v>1857</v>
      </c>
      <c r="AS68" s="6" t="s">
        <v>1857</v>
      </c>
      <c r="AT68" s="6" t="s">
        <v>1857</v>
      </c>
    </row>
    <row r="69" spans="1:46" ht="17.25" customHeight="1" x14ac:dyDescent="0.3">
      <c r="A69" t="s">
        <v>960</v>
      </c>
      <c r="B69" t="s">
        <v>1335</v>
      </c>
      <c r="C69" t="s">
        <v>936</v>
      </c>
      <c r="D69" t="str">
        <f t="shared" ref="D69:D132" si="11">B69&amp;", "&amp;C69&amp;" County"</f>
        <v>Palisades Park borough, Bergen County</v>
      </c>
      <c r="E69" t="s">
        <v>1828</v>
      </c>
      <c r="F69" t="s">
        <v>1819</v>
      </c>
      <c r="G69" s="22">
        <f>COUNTIFS('Raw Data from UFBs'!$A$3:$A$3000,'Summary By Town'!$A69,'Raw Data from UFBs'!$E$3:$E$3000,'Summary By Town'!$G$2)</f>
        <v>0</v>
      </c>
      <c r="H69" s="5">
        <f>SUMIFS('Raw Data from UFBs'!F$3:F$3000,'Raw Data from UFBs'!$A$3:$A$3000,'Summary By Town'!$A69,'Raw Data from UFBs'!$E$3:$E$3000,'Summary By Town'!$G$2)</f>
        <v>0</v>
      </c>
      <c r="I69" s="5">
        <f>SUMIFS('Raw Data from UFBs'!G$3:G$3000,'Raw Data from UFBs'!$A$3:$A$3000,'Summary By Town'!$A69,'Raw Data from UFBs'!$E$3:$E$3000,'Summary By Town'!$G$2)</f>
        <v>0</v>
      </c>
      <c r="J69" s="23">
        <f t="shared" ref="J69:J132" si="12">IFERROR((I69/100)*$X69,"--")</f>
        <v>0</v>
      </c>
      <c r="K69" s="22">
        <f>COUNTIFS('Raw Data from UFBs'!$A$3:$A$3000,'Summary By Town'!$A69,'Raw Data from UFBs'!$E$3:$E$3000,'Summary By Town'!$K$2)</f>
        <v>0</v>
      </c>
      <c r="L69" s="5">
        <f>SUMIFS('Raw Data from UFBs'!F$3:F$3000,'Raw Data from UFBs'!$A$3:$A$3000,'Summary By Town'!$A69,'Raw Data from UFBs'!$E$3:$E$3000,'Summary By Town'!$K$2)</f>
        <v>0</v>
      </c>
      <c r="M69" s="5">
        <f>SUMIFS('Raw Data from UFBs'!G$3:G$3000,'Raw Data from UFBs'!$A$3:$A$3000,'Summary By Town'!$A69,'Raw Data from UFBs'!$E$3:$E$3000,'Summary By Town'!$K$2)</f>
        <v>0</v>
      </c>
      <c r="N69" s="23">
        <f t="shared" ref="N69:N132" si="13">IFERROR((M69/100)*$X69,"--")</f>
        <v>0</v>
      </c>
      <c r="O69" s="22">
        <f>COUNTIFS('Raw Data from UFBs'!$A$3:$A$3000,'Summary By Town'!$A69,'Raw Data from UFBs'!$E$3:$E$3000,'Summary By Town'!$O$2)</f>
        <v>0</v>
      </c>
      <c r="P69" s="5">
        <f>SUMIFS('Raw Data from UFBs'!F$3:F$3000,'Raw Data from UFBs'!$A$3:$A$3000,'Summary By Town'!$A69,'Raw Data from UFBs'!$E$3:$E$3000,'Summary By Town'!$O$2)</f>
        <v>0</v>
      </c>
      <c r="Q69" s="5">
        <f>SUMIFS('Raw Data from UFBs'!G$3:G$3000,'Raw Data from UFBs'!$A$3:$A$3000,'Summary By Town'!$A69,'Raw Data from UFBs'!$E$3:$E$3000,'Summary By Town'!$O$2)</f>
        <v>0</v>
      </c>
      <c r="R69" s="23">
        <f t="shared" ref="R69:R132" si="14">IFERROR((Q69/100)*$X69,"--")</f>
        <v>0</v>
      </c>
      <c r="S69" s="22">
        <f t="shared" ref="S69:S132" si="15">O69+K69+G69</f>
        <v>0</v>
      </c>
      <c r="T69" s="5">
        <f t="shared" ref="T69:T132" si="16">P69+L69+H69</f>
        <v>0</v>
      </c>
      <c r="U69" s="5">
        <f t="shared" ref="U69:U132" si="17">Q69+M69+I69</f>
        <v>0</v>
      </c>
      <c r="V69" s="23">
        <f t="shared" ref="V69:V132" si="18">R69+N69+J69</f>
        <v>0</v>
      </c>
      <c r="W69" s="62">
        <v>3906027601</v>
      </c>
      <c r="X69" s="63">
        <v>1.4789595429341023</v>
      </c>
      <c r="Y69" s="64">
        <v>0.3635434452056055</v>
      </c>
      <c r="Z69" s="5">
        <f t="shared" ref="Z69:Z132" si="19">(V69-T69)*Y69</f>
        <v>0</v>
      </c>
      <c r="AA69" s="9">
        <f t="shared" ref="AA69:AA132" si="20">U69/W69</f>
        <v>0</v>
      </c>
      <c r="AB69" s="62">
        <v>26572640.310000002</v>
      </c>
      <c r="AC69" s="7">
        <f t="shared" ref="AC69:AC132" si="21">Z69/AB69</f>
        <v>0</v>
      </c>
      <c r="AE69" s="6" t="s">
        <v>962</v>
      </c>
      <c r="AF69" s="6" t="s">
        <v>963</v>
      </c>
      <c r="AG69" s="6" t="s">
        <v>68</v>
      </c>
      <c r="AH69" s="6" t="s">
        <v>73</v>
      </c>
      <c r="AI69" s="6" t="s">
        <v>1857</v>
      </c>
      <c r="AJ69" s="6" t="s">
        <v>1857</v>
      </c>
      <c r="AK69" s="6" t="s">
        <v>1857</v>
      </c>
      <c r="AL69" s="6" t="s">
        <v>1857</v>
      </c>
      <c r="AM69" s="6" t="s">
        <v>1857</v>
      </c>
      <c r="AN69" s="6" t="s">
        <v>1857</v>
      </c>
      <c r="AO69" s="6" t="s">
        <v>1857</v>
      </c>
      <c r="AP69" s="6" t="s">
        <v>1857</v>
      </c>
      <c r="AQ69" s="6" t="s">
        <v>1857</v>
      </c>
      <c r="AR69" s="6" t="s">
        <v>1857</v>
      </c>
      <c r="AS69" s="6" t="s">
        <v>1857</v>
      </c>
      <c r="AT69" s="6" t="s">
        <v>1857</v>
      </c>
    </row>
    <row r="70" spans="1:46" ht="17.25" customHeight="1" x14ac:dyDescent="0.3">
      <c r="A70" t="s">
        <v>961</v>
      </c>
      <c r="B70" t="s">
        <v>1336</v>
      </c>
      <c r="C70" t="s">
        <v>936</v>
      </c>
      <c r="D70" t="str">
        <f t="shared" si="11"/>
        <v>Paramus borough, Bergen County</v>
      </c>
      <c r="E70" t="s">
        <v>1828</v>
      </c>
      <c r="F70" t="s">
        <v>1815</v>
      </c>
      <c r="G70" s="22">
        <f>COUNTIFS('Raw Data from UFBs'!$A$3:$A$3000,'Summary By Town'!$A70,'Raw Data from UFBs'!$E$3:$E$3000,'Summary By Town'!$G$2)</f>
        <v>0</v>
      </c>
      <c r="H70" s="5">
        <f>SUMIFS('Raw Data from UFBs'!F$3:F$3000,'Raw Data from UFBs'!$A$3:$A$3000,'Summary By Town'!$A70,'Raw Data from UFBs'!$E$3:$E$3000,'Summary By Town'!$G$2)</f>
        <v>0</v>
      </c>
      <c r="I70" s="5">
        <f>SUMIFS('Raw Data from UFBs'!G$3:G$3000,'Raw Data from UFBs'!$A$3:$A$3000,'Summary By Town'!$A70,'Raw Data from UFBs'!$E$3:$E$3000,'Summary By Town'!$G$2)</f>
        <v>0</v>
      </c>
      <c r="J70" s="23">
        <f t="shared" si="12"/>
        <v>0</v>
      </c>
      <c r="K70" s="22">
        <f>COUNTIFS('Raw Data from UFBs'!$A$3:$A$3000,'Summary By Town'!$A70,'Raw Data from UFBs'!$E$3:$E$3000,'Summary By Town'!$K$2)</f>
        <v>0</v>
      </c>
      <c r="L70" s="5">
        <f>SUMIFS('Raw Data from UFBs'!F$3:F$3000,'Raw Data from UFBs'!$A$3:$A$3000,'Summary By Town'!$A70,'Raw Data from UFBs'!$E$3:$E$3000,'Summary By Town'!$K$2)</f>
        <v>0</v>
      </c>
      <c r="M70" s="5">
        <f>SUMIFS('Raw Data from UFBs'!G$3:G$3000,'Raw Data from UFBs'!$A$3:$A$3000,'Summary By Town'!$A70,'Raw Data from UFBs'!$E$3:$E$3000,'Summary By Town'!$K$2)</f>
        <v>0</v>
      </c>
      <c r="N70" s="23">
        <f t="shared" si="13"/>
        <v>0</v>
      </c>
      <c r="O70" s="22">
        <f>COUNTIFS('Raw Data from UFBs'!$A$3:$A$3000,'Summary By Town'!$A70,'Raw Data from UFBs'!$E$3:$E$3000,'Summary By Town'!$O$2)</f>
        <v>0</v>
      </c>
      <c r="P70" s="5">
        <f>SUMIFS('Raw Data from UFBs'!F$3:F$3000,'Raw Data from UFBs'!$A$3:$A$3000,'Summary By Town'!$A70,'Raw Data from UFBs'!$E$3:$E$3000,'Summary By Town'!$O$2)</f>
        <v>0</v>
      </c>
      <c r="Q70" s="5">
        <f>SUMIFS('Raw Data from UFBs'!G$3:G$3000,'Raw Data from UFBs'!$A$3:$A$3000,'Summary By Town'!$A70,'Raw Data from UFBs'!$E$3:$E$3000,'Summary By Town'!$O$2)</f>
        <v>0</v>
      </c>
      <c r="R70" s="23">
        <f t="shared" si="14"/>
        <v>0</v>
      </c>
      <c r="S70" s="22">
        <f t="shared" si="15"/>
        <v>0</v>
      </c>
      <c r="T70" s="5">
        <f t="shared" si="16"/>
        <v>0</v>
      </c>
      <c r="U70" s="5">
        <f t="shared" si="17"/>
        <v>0</v>
      </c>
      <c r="V70" s="23">
        <f t="shared" si="18"/>
        <v>0</v>
      </c>
      <c r="W70" s="62">
        <v>13385141020</v>
      </c>
      <c r="X70" s="63">
        <v>1.5331821953225366</v>
      </c>
      <c r="Y70" s="64">
        <v>0.35932495729550396</v>
      </c>
      <c r="Z70" s="5">
        <f t="shared" si="19"/>
        <v>0</v>
      </c>
      <c r="AA70" s="9">
        <f t="shared" si="20"/>
        <v>0</v>
      </c>
      <c r="AB70" s="62">
        <v>80065531</v>
      </c>
      <c r="AC70" s="7">
        <f t="shared" si="21"/>
        <v>0</v>
      </c>
      <c r="AE70" s="6" t="s">
        <v>70</v>
      </c>
      <c r="AF70" s="6" t="s">
        <v>951</v>
      </c>
      <c r="AG70" s="6" t="s">
        <v>966</v>
      </c>
      <c r="AH70" s="6" t="s">
        <v>965</v>
      </c>
      <c r="AI70" s="6" t="s">
        <v>941</v>
      </c>
      <c r="AJ70" s="6" t="s">
        <v>959</v>
      </c>
      <c r="AK70" s="6" t="s">
        <v>944</v>
      </c>
      <c r="AL70" s="6" t="s">
        <v>61</v>
      </c>
      <c r="AM70" s="6" t="s">
        <v>974</v>
      </c>
      <c r="AN70" s="6" t="s">
        <v>964</v>
      </c>
      <c r="AO70" s="6" t="s">
        <v>1857</v>
      </c>
      <c r="AP70" s="6" t="s">
        <v>1857</v>
      </c>
      <c r="AQ70" s="6" t="s">
        <v>1857</v>
      </c>
      <c r="AR70" s="6" t="s">
        <v>1857</v>
      </c>
      <c r="AS70" s="6" t="s">
        <v>1857</v>
      </c>
      <c r="AT70" s="6" t="s">
        <v>1857</v>
      </c>
    </row>
    <row r="71" spans="1:46" ht="17.25" customHeight="1" x14ac:dyDescent="0.3">
      <c r="A71" t="s">
        <v>77</v>
      </c>
      <c r="B71" t="s">
        <v>1337</v>
      </c>
      <c r="C71" t="s">
        <v>936</v>
      </c>
      <c r="D71" t="str">
        <f t="shared" si="11"/>
        <v>Park Ridge borough, Bergen County</v>
      </c>
      <c r="E71" t="s">
        <v>1828</v>
      </c>
      <c r="F71" t="s">
        <v>1815</v>
      </c>
      <c r="G71" s="22">
        <f>COUNTIFS('Raw Data from UFBs'!$A$3:$A$3000,'Summary By Town'!$A71,'Raw Data from UFBs'!$E$3:$E$3000,'Summary By Town'!$G$2)</f>
        <v>0</v>
      </c>
      <c r="H71" s="5">
        <f>SUMIFS('Raw Data from UFBs'!F$3:F$3000,'Raw Data from UFBs'!$A$3:$A$3000,'Summary By Town'!$A71,'Raw Data from UFBs'!$E$3:$E$3000,'Summary By Town'!$G$2)</f>
        <v>0</v>
      </c>
      <c r="I71" s="5">
        <f>SUMIFS('Raw Data from UFBs'!G$3:G$3000,'Raw Data from UFBs'!$A$3:$A$3000,'Summary By Town'!$A71,'Raw Data from UFBs'!$E$3:$E$3000,'Summary By Town'!$G$2)</f>
        <v>0</v>
      </c>
      <c r="J71" s="23">
        <f t="shared" si="12"/>
        <v>0</v>
      </c>
      <c r="K71" s="22">
        <f>COUNTIFS('Raw Data from UFBs'!$A$3:$A$3000,'Summary By Town'!$A71,'Raw Data from UFBs'!$E$3:$E$3000,'Summary By Town'!$K$2)</f>
        <v>0</v>
      </c>
      <c r="L71" s="5">
        <f>SUMIFS('Raw Data from UFBs'!F$3:F$3000,'Raw Data from UFBs'!$A$3:$A$3000,'Summary By Town'!$A71,'Raw Data from UFBs'!$E$3:$E$3000,'Summary By Town'!$K$2)</f>
        <v>0</v>
      </c>
      <c r="M71" s="5">
        <f>SUMIFS('Raw Data from UFBs'!G$3:G$3000,'Raw Data from UFBs'!$A$3:$A$3000,'Summary By Town'!$A71,'Raw Data from UFBs'!$E$3:$E$3000,'Summary By Town'!$K$2)</f>
        <v>0</v>
      </c>
      <c r="N71" s="23">
        <f t="shared" si="13"/>
        <v>0</v>
      </c>
      <c r="O71" s="22">
        <f>COUNTIFS('Raw Data from UFBs'!$A$3:$A$3000,'Summary By Town'!$A71,'Raw Data from UFBs'!$E$3:$E$3000,'Summary By Town'!$O$2)</f>
        <v>2</v>
      </c>
      <c r="P71" s="5">
        <f>SUMIFS('Raw Data from UFBs'!F$3:F$3000,'Raw Data from UFBs'!$A$3:$A$3000,'Summary By Town'!$A71,'Raw Data from UFBs'!$E$3:$E$3000,'Summary By Town'!$O$2)</f>
        <v>587007</v>
      </c>
      <c r="Q71" s="5">
        <f>SUMIFS('Raw Data from UFBs'!G$3:G$3000,'Raw Data from UFBs'!$A$3:$A$3000,'Summary By Town'!$A71,'Raw Data from UFBs'!$E$3:$E$3000,'Summary By Town'!$O$2)</f>
        <v>55844400</v>
      </c>
      <c r="R71" s="23">
        <f t="shared" si="14"/>
        <v>1778161.263971817</v>
      </c>
      <c r="S71" s="22">
        <f t="shared" si="15"/>
        <v>2</v>
      </c>
      <c r="T71" s="5">
        <f t="shared" si="16"/>
        <v>587007</v>
      </c>
      <c r="U71" s="5">
        <f t="shared" si="17"/>
        <v>55844400</v>
      </c>
      <c r="V71" s="23">
        <f t="shared" si="18"/>
        <v>1778161.263971817</v>
      </c>
      <c r="W71" s="62">
        <v>1695307908</v>
      </c>
      <c r="X71" s="63">
        <v>3.184135318799767</v>
      </c>
      <c r="Y71" s="64">
        <v>0.24015018554272904</v>
      </c>
      <c r="Z71" s="5">
        <f t="shared" si="19"/>
        <v>286055.91750284471</v>
      </c>
      <c r="AA71" s="9">
        <f t="shared" si="20"/>
        <v>3.2940564800338322E-2</v>
      </c>
      <c r="AB71" s="62">
        <v>16635809</v>
      </c>
      <c r="AC71" s="7">
        <f t="shared" si="21"/>
        <v>1.7195191258979031E-2</v>
      </c>
      <c r="AE71" s="6" t="s">
        <v>72</v>
      </c>
      <c r="AF71" s="6" t="s">
        <v>83</v>
      </c>
      <c r="AG71" s="6" t="s">
        <v>92</v>
      </c>
      <c r="AH71" s="6" t="s">
        <v>952</v>
      </c>
      <c r="AI71" s="6" t="s">
        <v>1857</v>
      </c>
      <c r="AJ71" s="6" t="s">
        <v>1857</v>
      </c>
      <c r="AK71" s="6" t="s">
        <v>1857</v>
      </c>
      <c r="AL71" s="6" t="s">
        <v>1857</v>
      </c>
      <c r="AM71" s="6" t="s">
        <v>1857</v>
      </c>
      <c r="AN71" s="6" t="s">
        <v>1857</v>
      </c>
      <c r="AO71" s="6" t="s">
        <v>1857</v>
      </c>
      <c r="AP71" s="6" t="s">
        <v>1857</v>
      </c>
      <c r="AQ71" s="6" t="s">
        <v>1857</v>
      </c>
      <c r="AR71" s="6" t="s">
        <v>1857</v>
      </c>
      <c r="AS71" s="6" t="s">
        <v>1857</v>
      </c>
      <c r="AT71" s="6" t="s">
        <v>1857</v>
      </c>
    </row>
    <row r="72" spans="1:46" ht="17.25" customHeight="1" x14ac:dyDescent="0.3">
      <c r="A72" t="s">
        <v>79</v>
      </c>
      <c r="B72" t="s">
        <v>1338</v>
      </c>
      <c r="C72" t="s">
        <v>936</v>
      </c>
      <c r="D72" t="str">
        <f t="shared" si="11"/>
        <v>Ramsey borough, Bergen County</v>
      </c>
      <c r="E72" t="s">
        <v>1828</v>
      </c>
      <c r="F72" t="s">
        <v>1815</v>
      </c>
      <c r="G72" s="22">
        <f>COUNTIFS('Raw Data from UFBs'!$A$3:$A$3000,'Summary By Town'!$A72,'Raw Data from UFBs'!$E$3:$E$3000,'Summary By Town'!$G$2)</f>
        <v>1</v>
      </c>
      <c r="H72" s="5">
        <f>SUMIFS('Raw Data from UFBs'!F$3:F$3000,'Raw Data from UFBs'!$A$3:$A$3000,'Summary By Town'!$A72,'Raw Data from UFBs'!$E$3:$E$3000,'Summary By Town'!$G$2)</f>
        <v>8640</v>
      </c>
      <c r="I72" s="5">
        <f>SUMIFS('Raw Data from UFBs'!G$3:G$3000,'Raw Data from UFBs'!$A$3:$A$3000,'Summary By Town'!$A72,'Raw Data from UFBs'!$E$3:$E$3000,'Summary By Town'!$G$2)</f>
        <v>2412100</v>
      </c>
      <c r="J72" s="23">
        <f t="shared" si="12"/>
        <v>66010.518375369618</v>
      </c>
      <c r="K72" s="22">
        <f>COUNTIFS('Raw Data from UFBs'!$A$3:$A$3000,'Summary By Town'!$A72,'Raw Data from UFBs'!$E$3:$E$3000,'Summary By Town'!$K$2)</f>
        <v>0</v>
      </c>
      <c r="L72" s="5">
        <f>SUMIFS('Raw Data from UFBs'!F$3:F$3000,'Raw Data from UFBs'!$A$3:$A$3000,'Summary By Town'!$A72,'Raw Data from UFBs'!$E$3:$E$3000,'Summary By Town'!$K$2)</f>
        <v>0</v>
      </c>
      <c r="M72" s="5">
        <f>SUMIFS('Raw Data from UFBs'!G$3:G$3000,'Raw Data from UFBs'!$A$3:$A$3000,'Summary By Town'!$A72,'Raw Data from UFBs'!$E$3:$E$3000,'Summary By Town'!$K$2)</f>
        <v>0</v>
      </c>
      <c r="N72" s="23">
        <f t="shared" si="13"/>
        <v>0</v>
      </c>
      <c r="O72" s="22">
        <f>COUNTIFS('Raw Data from UFBs'!$A$3:$A$3000,'Summary By Town'!$A72,'Raw Data from UFBs'!$E$3:$E$3000,'Summary By Town'!$O$2)</f>
        <v>0</v>
      </c>
      <c r="P72" s="5">
        <f>SUMIFS('Raw Data from UFBs'!F$3:F$3000,'Raw Data from UFBs'!$A$3:$A$3000,'Summary By Town'!$A72,'Raw Data from UFBs'!$E$3:$E$3000,'Summary By Town'!$O$2)</f>
        <v>0</v>
      </c>
      <c r="Q72" s="5">
        <f>SUMIFS('Raw Data from UFBs'!G$3:G$3000,'Raw Data from UFBs'!$A$3:$A$3000,'Summary By Town'!$A72,'Raw Data from UFBs'!$E$3:$E$3000,'Summary By Town'!$O$2)</f>
        <v>0</v>
      </c>
      <c r="R72" s="23">
        <f t="shared" si="14"/>
        <v>0</v>
      </c>
      <c r="S72" s="22">
        <f t="shared" si="15"/>
        <v>1</v>
      </c>
      <c r="T72" s="5">
        <f t="shared" si="16"/>
        <v>8640</v>
      </c>
      <c r="U72" s="5">
        <f t="shared" si="17"/>
        <v>2412100</v>
      </c>
      <c r="V72" s="23">
        <f t="shared" si="18"/>
        <v>66010.518375369618</v>
      </c>
      <c r="W72" s="62">
        <v>3746326100</v>
      </c>
      <c r="X72" s="63">
        <v>2.7366410337618516</v>
      </c>
      <c r="Y72" s="64">
        <v>0.21738689480417378</v>
      </c>
      <c r="Z72" s="5">
        <f t="shared" si="19"/>
        <v>12471.598842927395</v>
      </c>
      <c r="AA72" s="9">
        <f t="shared" si="20"/>
        <v>6.4385745811076087E-4</v>
      </c>
      <c r="AB72" s="62">
        <v>26776954.07</v>
      </c>
      <c r="AC72" s="7">
        <f t="shared" si="21"/>
        <v>4.6575868227298321E-4</v>
      </c>
      <c r="AE72" s="6" t="s">
        <v>43</v>
      </c>
      <c r="AF72" s="6" t="s">
        <v>968</v>
      </c>
      <c r="AG72" s="6" t="s">
        <v>971</v>
      </c>
      <c r="AH72" s="6" t="s">
        <v>950</v>
      </c>
      <c r="AI72" s="6" t="s">
        <v>1857</v>
      </c>
      <c r="AJ72" s="6" t="s">
        <v>1857</v>
      </c>
      <c r="AK72" s="6" t="s">
        <v>1857</v>
      </c>
      <c r="AL72" s="6" t="s">
        <v>1857</v>
      </c>
      <c r="AM72" s="6" t="s">
        <v>1857</v>
      </c>
      <c r="AN72" s="6" t="s">
        <v>1857</v>
      </c>
      <c r="AO72" s="6" t="s">
        <v>1857</v>
      </c>
      <c r="AP72" s="6" t="s">
        <v>1857</v>
      </c>
      <c r="AQ72" s="6" t="s">
        <v>1857</v>
      </c>
      <c r="AR72" s="6" t="s">
        <v>1857</v>
      </c>
      <c r="AS72" s="6" t="s">
        <v>1857</v>
      </c>
      <c r="AT72" s="6" t="s">
        <v>1857</v>
      </c>
    </row>
    <row r="73" spans="1:46" ht="17.25" customHeight="1" x14ac:dyDescent="0.3">
      <c r="A73" t="s">
        <v>962</v>
      </c>
      <c r="B73" t="s">
        <v>1339</v>
      </c>
      <c r="C73" t="s">
        <v>936</v>
      </c>
      <c r="D73" t="str">
        <f t="shared" si="11"/>
        <v>Ridgefield borough, Bergen County</v>
      </c>
      <c r="E73" t="s">
        <v>1828</v>
      </c>
      <c r="F73" t="s">
        <v>1819</v>
      </c>
      <c r="G73" s="22">
        <f>COUNTIFS('Raw Data from UFBs'!$A$3:$A$3000,'Summary By Town'!$A73,'Raw Data from UFBs'!$E$3:$E$3000,'Summary By Town'!$G$2)</f>
        <v>0</v>
      </c>
      <c r="H73" s="5">
        <f>SUMIFS('Raw Data from UFBs'!F$3:F$3000,'Raw Data from UFBs'!$A$3:$A$3000,'Summary By Town'!$A73,'Raw Data from UFBs'!$E$3:$E$3000,'Summary By Town'!$G$2)</f>
        <v>0</v>
      </c>
      <c r="I73" s="5">
        <f>SUMIFS('Raw Data from UFBs'!G$3:G$3000,'Raw Data from UFBs'!$A$3:$A$3000,'Summary By Town'!$A73,'Raw Data from UFBs'!$E$3:$E$3000,'Summary By Town'!$G$2)</f>
        <v>0</v>
      </c>
      <c r="J73" s="23">
        <f t="shared" si="12"/>
        <v>0</v>
      </c>
      <c r="K73" s="22">
        <f>COUNTIFS('Raw Data from UFBs'!$A$3:$A$3000,'Summary By Town'!$A73,'Raw Data from UFBs'!$E$3:$E$3000,'Summary By Town'!$K$2)</f>
        <v>0</v>
      </c>
      <c r="L73" s="5">
        <f>SUMIFS('Raw Data from UFBs'!F$3:F$3000,'Raw Data from UFBs'!$A$3:$A$3000,'Summary By Town'!$A73,'Raw Data from UFBs'!$E$3:$E$3000,'Summary By Town'!$K$2)</f>
        <v>0</v>
      </c>
      <c r="M73" s="5">
        <f>SUMIFS('Raw Data from UFBs'!G$3:G$3000,'Raw Data from UFBs'!$A$3:$A$3000,'Summary By Town'!$A73,'Raw Data from UFBs'!$E$3:$E$3000,'Summary By Town'!$K$2)</f>
        <v>0</v>
      </c>
      <c r="N73" s="23">
        <f t="shared" si="13"/>
        <v>0</v>
      </c>
      <c r="O73" s="22">
        <f>COUNTIFS('Raw Data from UFBs'!$A$3:$A$3000,'Summary By Town'!$A73,'Raw Data from UFBs'!$E$3:$E$3000,'Summary By Town'!$O$2)</f>
        <v>0</v>
      </c>
      <c r="P73" s="5">
        <f>SUMIFS('Raw Data from UFBs'!F$3:F$3000,'Raw Data from UFBs'!$A$3:$A$3000,'Summary By Town'!$A73,'Raw Data from UFBs'!$E$3:$E$3000,'Summary By Town'!$O$2)</f>
        <v>0</v>
      </c>
      <c r="Q73" s="5">
        <f>SUMIFS('Raw Data from UFBs'!G$3:G$3000,'Raw Data from UFBs'!$A$3:$A$3000,'Summary By Town'!$A73,'Raw Data from UFBs'!$E$3:$E$3000,'Summary By Town'!$O$2)</f>
        <v>0</v>
      </c>
      <c r="R73" s="23">
        <f t="shared" si="14"/>
        <v>0</v>
      </c>
      <c r="S73" s="22">
        <f t="shared" si="15"/>
        <v>0</v>
      </c>
      <c r="T73" s="5">
        <f t="shared" si="16"/>
        <v>0</v>
      </c>
      <c r="U73" s="5">
        <f t="shared" si="17"/>
        <v>0</v>
      </c>
      <c r="V73" s="23">
        <f t="shared" si="18"/>
        <v>0</v>
      </c>
      <c r="W73" s="62">
        <v>2757679697</v>
      </c>
      <c r="X73" s="63">
        <v>1.6720315927042075</v>
      </c>
      <c r="Y73" s="64">
        <v>0.29434018998048439</v>
      </c>
      <c r="Z73" s="5">
        <f t="shared" si="19"/>
        <v>0</v>
      </c>
      <c r="AA73" s="9">
        <f t="shared" si="20"/>
        <v>0</v>
      </c>
      <c r="AB73" s="62">
        <v>24326850.949999999</v>
      </c>
      <c r="AC73" s="7">
        <f t="shared" si="21"/>
        <v>0</v>
      </c>
      <c r="AE73" s="6" t="s">
        <v>339</v>
      </c>
      <c r="AF73" s="6" t="s">
        <v>942</v>
      </c>
      <c r="AG73" s="6" t="s">
        <v>47</v>
      </c>
      <c r="AH73" s="6" t="s">
        <v>938</v>
      </c>
      <c r="AI73" s="6" t="s">
        <v>960</v>
      </c>
      <c r="AJ73" s="6" t="s">
        <v>948</v>
      </c>
      <c r="AK73" s="6" t="s">
        <v>963</v>
      </c>
      <c r="AL73" s="6" t="s">
        <v>68</v>
      </c>
      <c r="AM73" s="6" t="s">
        <v>969</v>
      </c>
      <c r="AN73" s="6" t="s">
        <v>1857</v>
      </c>
      <c r="AO73" s="6" t="s">
        <v>1857</v>
      </c>
      <c r="AP73" s="6" t="s">
        <v>1857</v>
      </c>
      <c r="AQ73" s="6" t="s">
        <v>1857</v>
      </c>
      <c r="AR73" s="6" t="s">
        <v>1857</v>
      </c>
      <c r="AS73" s="6" t="s">
        <v>1857</v>
      </c>
      <c r="AT73" s="6" t="s">
        <v>1857</v>
      </c>
    </row>
    <row r="74" spans="1:46" ht="17.25" customHeight="1" x14ac:dyDescent="0.3">
      <c r="A74" t="s">
        <v>963</v>
      </c>
      <c r="B74" t="s">
        <v>1340</v>
      </c>
      <c r="C74" t="s">
        <v>936</v>
      </c>
      <c r="D74" t="str">
        <f t="shared" si="11"/>
        <v>Ridgefield Park village, Bergen County</v>
      </c>
      <c r="E74" t="s">
        <v>1828</v>
      </c>
      <c r="F74" t="s">
        <v>1819</v>
      </c>
      <c r="G74" s="22">
        <f>COUNTIFS('Raw Data from UFBs'!$A$3:$A$3000,'Summary By Town'!$A74,'Raw Data from UFBs'!$E$3:$E$3000,'Summary By Town'!$G$2)</f>
        <v>0</v>
      </c>
      <c r="H74" s="5">
        <f>SUMIFS('Raw Data from UFBs'!F$3:F$3000,'Raw Data from UFBs'!$A$3:$A$3000,'Summary By Town'!$A74,'Raw Data from UFBs'!$E$3:$E$3000,'Summary By Town'!$G$2)</f>
        <v>0</v>
      </c>
      <c r="I74" s="5">
        <f>SUMIFS('Raw Data from UFBs'!G$3:G$3000,'Raw Data from UFBs'!$A$3:$A$3000,'Summary By Town'!$A74,'Raw Data from UFBs'!$E$3:$E$3000,'Summary By Town'!$G$2)</f>
        <v>0</v>
      </c>
      <c r="J74" s="23">
        <f t="shared" si="12"/>
        <v>0</v>
      </c>
      <c r="K74" s="22">
        <f>COUNTIFS('Raw Data from UFBs'!$A$3:$A$3000,'Summary By Town'!$A74,'Raw Data from UFBs'!$E$3:$E$3000,'Summary By Town'!$K$2)</f>
        <v>0</v>
      </c>
      <c r="L74" s="5">
        <f>SUMIFS('Raw Data from UFBs'!F$3:F$3000,'Raw Data from UFBs'!$A$3:$A$3000,'Summary By Town'!$A74,'Raw Data from UFBs'!$E$3:$E$3000,'Summary By Town'!$K$2)</f>
        <v>0</v>
      </c>
      <c r="M74" s="5">
        <f>SUMIFS('Raw Data from UFBs'!G$3:G$3000,'Raw Data from UFBs'!$A$3:$A$3000,'Summary By Town'!$A74,'Raw Data from UFBs'!$E$3:$E$3000,'Summary By Town'!$K$2)</f>
        <v>0</v>
      </c>
      <c r="N74" s="23">
        <f t="shared" si="13"/>
        <v>0</v>
      </c>
      <c r="O74" s="22">
        <f>COUNTIFS('Raw Data from UFBs'!$A$3:$A$3000,'Summary By Town'!$A74,'Raw Data from UFBs'!$E$3:$E$3000,'Summary By Town'!$O$2)</f>
        <v>0</v>
      </c>
      <c r="P74" s="5">
        <f>SUMIFS('Raw Data from UFBs'!F$3:F$3000,'Raw Data from UFBs'!$A$3:$A$3000,'Summary By Town'!$A74,'Raw Data from UFBs'!$E$3:$E$3000,'Summary By Town'!$O$2)</f>
        <v>0</v>
      </c>
      <c r="Q74" s="5">
        <f>SUMIFS('Raw Data from UFBs'!G$3:G$3000,'Raw Data from UFBs'!$A$3:$A$3000,'Summary By Town'!$A74,'Raw Data from UFBs'!$E$3:$E$3000,'Summary By Town'!$O$2)</f>
        <v>0</v>
      </c>
      <c r="R74" s="23">
        <f t="shared" si="14"/>
        <v>0</v>
      </c>
      <c r="S74" s="22">
        <f t="shared" si="15"/>
        <v>0</v>
      </c>
      <c r="T74" s="5">
        <f t="shared" si="16"/>
        <v>0</v>
      </c>
      <c r="U74" s="5">
        <f t="shared" si="17"/>
        <v>0</v>
      </c>
      <c r="V74" s="23">
        <f t="shared" si="18"/>
        <v>0</v>
      </c>
      <c r="W74" s="62">
        <v>1942922300</v>
      </c>
      <c r="X74" s="63">
        <v>2.9452463983326216</v>
      </c>
      <c r="Y74" s="64">
        <v>0.36077293334805216</v>
      </c>
      <c r="Z74" s="5">
        <f t="shared" si="19"/>
        <v>0</v>
      </c>
      <c r="AA74" s="9">
        <f t="shared" si="20"/>
        <v>0</v>
      </c>
      <c r="AB74" s="62">
        <v>24762530.899999999</v>
      </c>
      <c r="AC74" s="7">
        <f t="shared" si="21"/>
        <v>0</v>
      </c>
      <c r="AE74" s="6" t="s">
        <v>962</v>
      </c>
      <c r="AF74" s="6" t="s">
        <v>960</v>
      </c>
      <c r="AG74" s="6" t="s">
        <v>948</v>
      </c>
      <c r="AH74" s="6" t="s">
        <v>73</v>
      </c>
      <c r="AI74" s="6" t="s">
        <v>937</v>
      </c>
      <c r="AJ74" s="6" t="s">
        <v>70</v>
      </c>
      <c r="AK74" s="6" t="s">
        <v>87</v>
      </c>
      <c r="AL74" s="6" t="s">
        <v>1857</v>
      </c>
      <c r="AM74" s="6" t="s">
        <v>1857</v>
      </c>
      <c r="AN74" s="6" t="s">
        <v>1857</v>
      </c>
      <c r="AO74" s="6" t="s">
        <v>1857</v>
      </c>
      <c r="AP74" s="6" t="s">
        <v>1857</v>
      </c>
      <c r="AQ74" s="6" t="s">
        <v>1857</v>
      </c>
      <c r="AR74" s="6" t="s">
        <v>1857</v>
      </c>
      <c r="AS74" s="6" t="s">
        <v>1857</v>
      </c>
      <c r="AT74" s="6" t="s">
        <v>1857</v>
      </c>
    </row>
    <row r="75" spans="1:46" ht="17.25" customHeight="1" x14ac:dyDescent="0.3">
      <c r="A75" t="s">
        <v>964</v>
      </c>
      <c r="B75" t="s">
        <v>1341</v>
      </c>
      <c r="C75" t="s">
        <v>936</v>
      </c>
      <c r="D75" t="str">
        <f t="shared" si="11"/>
        <v>Ridgewood village, Bergen County</v>
      </c>
      <c r="E75" t="s">
        <v>1828</v>
      </c>
      <c r="F75" t="s">
        <v>1815</v>
      </c>
      <c r="G75" s="22">
        <f>COUNTIFS('Raw Data from UFBs'!$A$3:$A$3000,'Summary By Town'!$A75,'Raw Data from UFBs'!$E$3:$E$3000,'Summary By Town'!$G$2)</f>
        <v>0</v>
      </c>
      <c r="H75" s="5">
        <f>SUMIFS('Raw Data from UFBs'!F$3:F$3000,'Raw Data from UFBs'!$A$3:$A$3000,'Summary By Town'!$A75,'Raw Data from UFBs'!$E$3:$E$3000,'Summary By Town'!$G$2)</f>
        <v>0</v>
      </c>
      <c r="I75" s="5">
        <f>SUMIFS('Raw Data from UFBs'!G$3:G$3000,'Raw Data from UFBs'!$A$3:$A$3000,'Summary By Town'!$A75,'Raw Data from UFBs'!$E$3:$E$3000,'Summary By Town'!$G$2)</f>
        <v>0</v>
      </c>
      <c r="J75" s="23">
        <f t="shared" si="12"/>
        <v>0</v>
      </c>
      <c r="K75" s="22">
        <f>COUNTIFS('Raw Data from UFBs'!$A$3:$A$3000,'Summary By Town'!$A75,'Raw Data from UFBs'!$E$3:$E$3000,'Summary By Town'!$K$2)</f>
        <v>0</v>
      </c>
      <c r="L75" s="5">
        <f>SUMIFS('Raw Data from UFBs'!F$3:F$3000,'Raw Data from UFBs'!$A$3:$A$3000,'Summary By Town'!$A75,'Raw Data from UFBs'!$E$3:$E$3000,'Summary By Town'!$K$2)</f>
        <v>0</v>
      </c>
      <c r="M75" s="5">
        <f>SUMIFS('Raw Data from UFBs'!G$3:G$3000,'Raw Data from UFBs'!$A$3:$A$3000,'Summary By Town'!$A75,'Raw Data from UFBs'!$E$3:$E$3000,'Summary By Town'!$K$2)</f>
        <v>0</v>
      </c>
      <c r="N75" s="23">
        <f t="shared" si="13"/>
        <v>0</v>
      </c>
      <c r="O75" s="22">
        <f>COUNTIFS('Raw Data from UFBs'!$A$3:$A$3000,'Summary By Town'!$A75,'Raw Data from UFBs'!$E$3:$E$3000,'Summary By Town'!$O$2)</f>
        <v>0</v>
      </c>
      <c r="P75" s="5">
        <f>SUMIFS('Raw Data from UFBs'!F$3:F$3000,'Raw Data from UFBs'!$A$3:$A$3000,'Summary By Town'!$A75,'Raw Data from UFBs'!$E$3:$E$3000,'Summary By Town'!$O$2)</f>
        <v>0</v>
      </c>
      <c r="Q75" s="5">
        <f>SUMIFS('Raw Data from UFBs'!G$3:G$3000,'Raw Data from UFBs'!$A$3:$A$3000,'Summary By Town'!$A75,'Raw Data from UFBs'!$E$3:$E$3000,'Summary By Town'!$O$2)</f>
        <v>0</v>
      </c>
      <c r="R75" s="23">
        <f t="shared" si="14"/>
        <v>0</v>
      </c>
      <c r="S75" s="22">
        <f t="shared" si="15"/>
        <v>0</v>
      </c>
      <c r="T75" s="5">
        <f t="shared" si="16"/>
        <v>0</v>
      </c>
      <c r="U75" s="5">
        <f t="shared" si="17"/>
        <v>0</v>
      </c>
      <c r="V75" s="23">
        <f t="shared" si="18"/>
        <v>0</v>
      </c>
      <c r="W75" s="62">
        <v>6605007400</v>
      </c>
      <c r="X75" s="63">
        <v>2.8039295551638759</v>
      </c>
      <c r="Y75" s="64">
        <v>0.2495560106979603</v>
      </c>
      <c r="Z75" s="5">
        <f t="shared" si="19"/>
        <v>0</v>
      </c>
      <c r="AA75" s="9">
        <f t="shared" si="20"/>
        <v>0</v>
      </c>
      <c r="AB75" s="62">
        <v>55075182.619999997</v>
      </c>
      <c r="AC75" s="7">
        <f t="shared" si="21"/>
        <v>0</v>
      </c>
      <c r="AE75" s="6" t="s">
        <v>941</v>
      </c>
      <c r="AF75" s="6" t="s">
        <v>944</v>
      </c>
      <c r="AG75" s="6" t="s">
        <v>961</v>
      </c>
      <c r="AH75" s="6" t="s">
        <v>1187</v>
      </c>
      <c r="AI75" s="6" t="s">
        <v>974</v>
      </c>
      <c r="AJ75" s="6" t="s">
        <v>75</v>
      </c>
      <c r="AK75" s="6" t="s">
        <v>947</v>
      </c>
      <c r="AL75" s="6" t="s">
        <v>972</v>
      </c>
      <c r="AM75" s="6" t="s">
        <v>975</v>
      </c>
      <c r="AN75" s="6" t="s">
        <v>1857</v>
      </c>
      <c r="AO75" s="6" t="s">
        <v>1857</v>
      </c>
      <c r="AP75" s="6" t="s">
        <v>1857</v>
      </c>
      <c r="AQ75" s="6" t="s">
        <v>1857</v>
      </c>
      <c r="AR75" s="6" t="s">
        <v>1857</v>
      </c>
      <c r="AS75" s="6" t="s">
        <v>1857</v>
      </c>
      <c r="AT75" s="6" t="s">
        <v>1857</v>
      </c>
    </row>
    <row r="76" spans="1:46" ht="17.25" customHeight="1" x14ac:dyDescent="0.3">
      <c r="A76" t="s">
        <v>965</v>
      </c>
      <c r="B76" t="s">
        <v>1342</v>
      </c>
      <c r="C76" t="s">
        <v>936</v>
      </c>
      <c r="D76" t="str">
        <f t="shared" si="11"/>
        <v>River Edge borough, Bergen County</v>
      </c>
      <c r="E76" t="s">
        <v>1828</v>
      </c>
      <c r="F76" t="s">
        <v>1815</v>
      </c>
      <c r="G76" s="22">
        <f>COUNTIFS('Raw Data from UFBs'!$A$3:$A$3000,'Summary By Town'!$A76,'Raw Data from UFBs'!$E$3:$E$3000,'Summary By Town'!$G$2)</f>
        <v>0</v>
      </c>
      <c r="H76" s="5">
        <f>SUMIFS('Raw Data from UFBs'!F$3:F$3000,'Raw Data from UFBs'!$A$3:$A$3000,'Summary By Town'!$A76,'Raw Data from UFBs'!$E$3:$E$3000,'Summary By Town'!$G$2)</f>
        <v>0</v>
      </c>
      <c r="I76" s="5">
        <f>SUMIFS('Raw Data from UFBs'!G$3:G$3000,'Raw Data from UFBs'!$A$3:$A$3000,'Summary By Town'!$A76,'Raw Data from UFBs'!$E$3:$E$3000,'Summary By Town'!$G$2)</f>
        <v>0</v>
      </c>
      <c r="J76" s="23">
        <f t="shared" si="12"/>
        <v>0</v>
      </c>
      <c r="K76" s="22">
        <f>COUNTIFS('Raw Data from UFBs'!$A$3:$A$3000,'Summary By Town'!$A76,'Raw Data from UFBs'!$E$3:$E$3000,'Summary By Town'!$K$2)</f>
        <v>0</v>
      </c>
      <c r="L76" s="5">
        <f>SUMIFS('Raw Data from UFBs'!F$3:F$3000,'Raw Data from UFBs'!$A$3:$A$3000,'Summary By Town'!$A76,'Raw Data from UFBs'!$E$3:$E$3000,'Summary By Town'!$K$2)</f>
        <v>0</v>
      </c>
      <c r="M76" s="5">
        <f>SUMIFS('Raw Data from UFBs'!G$3:G$3000,'Raw Data from UFBs'!$A$3:$A$3000,'Summary By Town'!$A76,'Raw Data from UFBs'!$E$3:$E$3000,'Summary By Town'!$K$2)</f>
        <v>0</v>
      </c>
      <c r="N76" s="23">
        <f t="shared" si="13"/>
        <v>0</v>
      </c>
      <c r="O76" s="22">
        <f>COUNTIFS('Raw Data from UFBs'!$A$3:$A$3000,'Summary By Town'!$A76,'Raw Data from UFBs'!$E$3:$E$3000,'Summary By Town'!$O$2)</f>
        <v>0</v>
      </c>
      <c r="P76" s="5">
        <f>SUMIFS('Raw Data from UFBs'!F$3:F$3000,'Raw Data from UFBs'!$A$3:$A$3000,'Summary By Town'!$A76,'Raw Data from UFBs'!$E$3:$E$3000,'Summary By Town'!$O$2)</f>
        <v>0</v>
      </c>
      <c r="Q76" s="5">
        <f>SUMIFS('Raw Data from UFBs'!G$3:G$3000,'Raw Data from UFBs'!$A$3:$A$3000,'Summary By Town'!$A76,'Raw Data from UFBs'!$E$3:$E$3000,'Summary By Town'!$O$2)</f>
        <v>0</v>
      </c>
      <c r="R76" s="23">
        <f t="shared" si="14"/>
        <v>0</v>
      </c>
      <c r="S76" s="22">
        <f t="shared" si="15"/>
        <v>0</v>
      </c>
      <c r="T76" s="5">
        <f t="shared" si="16"/>
        <v>0</v>
      </c>
      <c r="U76" s="5">
        <f t="shared" si="17"/>
        <v>0</v>
      </c>
      <c r="V76" s="23">
        <f t="shared" si="18"/>
        <v>0</v>
      </c>
      <c r="W76" s="62">
        <v>1632949526</v>
      </c>
      <c r="X76" s="63">
        <v>3.8651524105397406</v>
      </c>
      <c r="Y76" s="64">
        <v>0.26983370333488038</v>
      </c>
      <c r="Z76" s="5">
        <f t="shared" si="19"/>
        <v>0</v>
      </c>
      <c r="AA76" s="9">
        <f t="shared" si="20"/>
        <v>0</v>
      </c>
      <c r="AB76" s="62">
        <v>18949280.629999999</v>
      </c>
      <c r="AC76" s="7">
        <f t="shared" si="21"/>
        <v>0</v>
      </c>
      <c r="AE76" s="6" t="s">
        <v>70</v>
      </c>
      <c r="AF76" s="6" t="s">
        <v>87</v>
      </c>
      <c r="AG76" s="6" t="s">
        <v>953</v>
      </c>
      <c r="AH76" s="6" t="s">
        <v>959</v>
      </c>
      <c r="AI76" s="6" t="s">
        <v>961</v>
      </c>
      <c r="AJ76" s="6" t="s">
        <v>1857</v>
      </c>
      <c r="AK76" s="6" t="s">
        <v>1857</v>
      </c>
      <c r="AL76" s="6" t="s">
        <v>1857</v>
      </c>
      <c r="AM76" s="6" t="s">
        <v>1857</v>
      </c>
      <c r="AN76" s="6" t="s">
        <v>1857</v>
      </c>
      <c r="AO76" s="6" t="s">
        <v>1857</v>
      </c>
      <c r="AP76" s="6" t="s">
        <v>1857</v>
      </c>
      <c r="AQ76" s="6" t="s">
        <v>1857</v>
      </c>
      <c r="AR76" s="6" t="s">
        <v>1857</v>
      </c>
      <c r="AS76" s="6" t="s">
        <v>1857</v>
      </c>
      <c r="AT76" s="6" t="s">
        <v>1857</v>
      </c>
    </row>
    <row r="77" spans="1:46" ht="17.25" customHeight="1" x14ac:dyDescent="0.3">
      <c r="A77" t="s">
        <v>84</v>
      </c>
      <c r="B77" t="s">
        <v>1343</v>
      </c>
      <c r="C77" t="s">
        <v>936</v>
      </c>
      <c r="D77" t="str">
        <f t="shared" si="11"/>
        <v>Rockleigh borough, Bergen County</v>
      </c>
      <c r="E77" t="s">
        <v>1828</v>
      </c>
      <c r="F77" t="s">
        <v>1815</v>
      </c>
      <c r="G77" s="22">
        <f>COUNTIFS('Raw Data from UFBs'!$A$3:$A$3000,'Summary By Town'!$A77,'Raw Data from UFBs'!$E$3:$E$3000,'Summary By Town'!$G$2)</f>
        <v>0</v>
      </c>
      <c r="H77" s="5">
        <f>SUMIFS('Raw Data from UFBs'!F$3:F$3000,'Raw Data from UFBs'!$A$3:$A$3000,'Summary By Town'!$A77,'Raw Data from UFBs'!$E$3:$E$3000,'Summary By Town'!$G$2)</f>
        <v>0</v>
      </c>
      <c r="I77" s="5">
        <f>SUMIFS('Raw Data from UFBs'!G$3:G$3000,'Raw Data from UFBs'!$A$3:$A$3000,'Summary By Town'!$A77,'Raw Data from UFBs'!$E$3:$E$3000,'Summary By Town'!$G$2)</f>
        <v>0</v>
      </c>
      <c r="J77" s="23">
        <f t="shared" si="12"/>
        <v>0</v>
      </c>
      <c r="K77" s="22">
        <f>COUNTIFS('Raw Data from UFBs'!$A$3:$A$3000,'Summary By Town'!$A77,'Raw Data from UFBs'!$E$3:$E$3000,'Summary By Town'!$K$2)</f>
        <v>0</v>
      </c>
      <c r="L77" s="5">
        <f>SUMIFS('Raw Data from UFBs'!F$3:F$3000,'Raw Data from UFBs'!$A$3:$A$3000,'Summary By Town'!$A77,'Raw Data from UFBs'!$E$3:$E$3000,'Summary By Town'!$K$2)</f>
        <v>0</v>
      </c>
      <c r="M77" s="5">
        <f>SUMIFS('Raw Data from UFBs'!G$3:G$3000,'Raw Data from UFBs'!$A$3:$A$3000,'Summary By Town'!$A77,'Raw Data from UFBs'!$E$3:$E$3000,'Summary By Town'!$K$2)</f>
        <v>0</v>
      </c>
      <c r="N77" s="23">
        <f t="shared" si="13"/>
        <v>0</v>
      </c>
      <c r="O77" s="22">
        <f>COUNTIFS('Raw Data from UFBs'!$A$3:$A$3000,'Summary By Town'!$A77,'Raw Data from UFBs'!$E$3:$E$3000,'Summary By Town'!$O$2)</f>
        <v>1</v>
      </c>
      <c r="P77" s="5">
        <f>SUMIFS('Raw Data from UFBs'!F$3:F$3000,'Raw Data from UFBs'!$A$3:$A$3000,'Summary By Town'!$A77,'Raw Data from UFBs'!$E$3:$E$3000,'Summary By Town'!$O$2)</f>
        <v>35000</v>
      </c>
      <c r="Q77" s="5">
        <f>SUMIFS('Raw Data from UFBs'!G$3:G$3000,'Raw Data from UFBs'!$A$3:$A$3000,'Summary By Town'!$A77,'Raw Data from UFBs'!$E$3:$E$3000,'Summary By Town'!$O$2)</f>
        <v>23061600</v>
      </c>
      <c r="R77" s="23">
        <f t="shared" si="14"/>
        <v>178650.24459973426</v>
      </c>
      <c r="S77" s="22">
        <f t="shared" si="15"/>
        <v>1</v>
      </c>
      <c r="T77" s="5">
        <f t="shared" si="16"/>
        <v>35000</v>
      </c>
      <c r="U77" s="5">
        <f t="shared" si="17"/>
        <v>23061600</v>
      </c>
      <c r="V77" s="23">
        <f t="shared" si="18"/>
        <v>178650.24459973426</v>
      </c>
      <c r="W77" s="62">
        <v>298571772</v>
      </c>
      <c r="X77" s="63">
        <v>0.77466543778286956</v>
      </c>
      <c r="Y77" s="64">
        <v>0.40234682239607195</v>
      </c>
      <c r="Z77" s="5">
        <f t="shared" si="19"/>
        <v>57797.219451121571</v>
      </c>
      <c r="AA77" s="9">
        <f t="shared" si="20"/>
        <v>7.723971976828406E-2</v>
      </c>
      <c r="AB77" s="62">
        <v>1237136</v>
      </c>
      <c r="AC77" s="7">
        <f t="shared" si="21"/>
        <v>4.6718565663857146E-2</v>
      </c>
      <c r="AE77" s="6" t="s">
        <v>44</v>
      </c>
      <c r="AF77" s="6" t="s">
        <v>956</v>
      </c>
      <c r="AG77" s="6" t="s">
        <v>955</v>
      </c>
      <c r="AH77" s="6" t="s">
        <v>1857</v>
      </c>
      <c r="AI77" s="6" t="s">
        <v>1857</v>
      </c>
      <c r="AJ77" s="6" t="s">
        <v>1857</v>
      </c>
      <c r="AK77" s="6" t="s">
        <v>1857</v>
      </c>
      <c r="AL77" s="6" t="s">
        <v>1857</v>
      </c>
      <c r="AM77" s="6" t="s">
        <v>1857</v>
      </c>
      <c r="AN77" s="6" t="s">
        <v>1857</v>
      </c>
      <c r="AO77" s="6" t="s">
        <v>1857</v>
      </c>
      <c r="AP77" s="6" t="s">
        <v>1857</v>
      </c>
      <c r="AQ77" s="6" t="s">
        <v>1857</v>
      </c>
      <c r="AR77" s="6" t="s">
        <v>1857</v>
      </c>
      <c r="AS77" s="6" t="s">
        <v>1857</v>
      </c>
      <c r="AT77" s="6" t="s">
        <v>1857</v>
      </c>
    </row>
    <row r="78" spans="1:46" ht="17.25" customHeight="1" x14ac:dyDescent="0.3">
      <c r="A78" t="s">
        <v>85</v>
      </c>
      <c r="B78" t="s">
        <v>1344</v>
      </c>
      <c r="C78" t="s">
        <v>936</v>
      </c>
      <c r="D78" t="str">
        <f t="shared" si="11"/>
        <v>Rutherford borough, Bergen County</v>
      </c>
      <c r="E78" t="s">
        <v>1828</v>
      </c>
      <c r="F78" t="s">
        <v>1815</v>
      </c>
      <c r="G78" s="22">
        <f>COUNTIFS('Raw Data from UFBs'!$A$3:$A$3000,'Summary By Town'!$A78,'Raw Data from UFBs'!$E$3:$E$3000,'Summary By Town'!$G$2)</f>
        <v>1</v>
      </c>
      <c r="H78" s="5">
        <f>SUMIFS('Raw Data from UFBs'!F$3:F$3000,'Raw Data from UFBs'!$A$3:$A$3000,'Summary By Town'!$A78,'Raw Data from UFBs'!$E$3:$E$3000,'Summary By Town'!$G$2)</f>
        <v>27340.62</v>
      </c>
      <c r="I78" s="5">
        <f>SUMIFS('Raw Data from UFBs'!G$3:G$3000,'Raw Data from UFBs'!$A$3:$A$3000,'Summary By Town'!$A78,'Raw Data from UFBs'!$E$3:$E$3000,'Summary By Town'!$G$2)</f>
        <v>5612700</v>
      </c>
      <c r="J78" s="23">
        <f t="shared" si="12"/>
        <v>170685.28195717846</v>
      </c>
      <c r="K78" s="22">
        <f>COUNTIFS('Raw Data from UFBs'!$A$3:$A$3000,'Summary By Town'!$A78,'Raw Data from UFBs'!$E$3:$E$3000,'Summary By Town'!$K$2)</f>
        <v>0</v>
      </c>
      <c r="L78" s="5">
        <f>SUMIFS('Raw Data from UFBs'!F$3:F$3000,'Raw Data from UFBs'!$A$3:$A$3000,'Summary By Town'!$A78,'Raw Data from UFBs'!$E$3:$E$3000,'Summary By Town'!$K$2)</f>
        <v>0</v>
      </c>
      <c r="M78" s="5">
        <f>SUMIFS('Raw Data from UFBs'!G$3:G$3000,'Raw Data from UFBs'!$A$3:$A$3000,'Summary By Town'!$A78,'Raw Data from UFBs'!$E$3:$E$3000,'Summary By Town'!$K$2)</f>
        <v>0</v>
      </c>
      <c r="N78" s="23">
        <f t="shared" si="13"/>
        <v>0</v>
      </c>
      <c r="O78" s="22">
        <f>COUNTIFS('Raw Data from UFBs'!$A$3:$A$3000,'Summary By Town'!$A78,'Raw Data from UFBs'!$E$3:$E$3000,'Summary By Town'!$O$2)</f>
        <v>1</v>
      </c>
      <c r="P78" s="5">
        <f>SUMIFS('Raw Data from UFBs'!F$3:F$3000,'Raw Data from UFBs'!$A$3:$A$3000,'Summary By Town'!$A78,'Raw Data from UFBs'!$E$3:$E$3000,'Summary By Town'!$O$2)</f>
        <v>166097.04</v>
      </c>
      <c r="Q78" s="5">
        <f>SUMIFS('Raw Data from UFBs'!G$3:G$3000,'Raw Data from UFBs'!$A$3:$A$3000,'Summary By Town'!$A78,'Raw Data from UFBs'!$E$3:$E$3000,'Summary By Town'!$O$2)</f>
        <v>14913900</v>
      </c>
      <c r="R78" s="23">
        <f t="shared" si="14"/>
        <v>453539.86968502932</v>
      </c>
      <c r="S78" s="22">
        <f t="shared" si="15"/>
        <v>2</v>
      </c>
      <c r="T78" s="5">
        <f t="shared" si="16"/>
        <v>193437.66</v>
      </c>
      <c r="U78" s="5">
        <f t="shared" si="17"/>
        <v>20526600</v>
      </c>
      <c r="V78" s="23">
        <f t="shared" si="18"/>
        <v>624225.15164220775</v>
      </c>
      <c r="W78" s="62">
        <v>2927085503</v>
      </c>
      <c r="X78" s="63">
        <v>3.0410547857034667</v>
      </c>
      <c r="Y78" s="64">
        <v>0.31223010423581515</v>
      </c>
      <c r="Z78" s="5">
        <f t="shared" si="19"/>
        <v>134504.82341893186</v>
      </c>
      <c r="AA78" s="9">
        <f t="shared" si="20"/>
        <v>7.012641065306113E-3</v>
      </c>
      <c r="AB78" s="62">
        <v>36141695.920000002</v>
      </c>
      <c r="AC78" s="7">
        <f t="shared" si="21"/>
        <v>3.7215968978506048E-3</v>
      </c>
      <c r="AE78" s="6" t="s">
        <v>344</v>
      </c>
      <c r="AF78" s="6" t="s">
        <v>74</v>
      </c>
      <c r="AG78" s="6" t="s">
        <v>56</v>
      </c>
      <c r="AH78" s="6" t="s">
        <v>614</v>
      </c>
      <c r="AI78" s="6" t="s">
        <v>613</v>
      </c>
      <c r="AJ78" s="6" t="s">
        <v>1857</v>
      </c>
      <c r="AK78" s="6" t="s">
        <v>1857</v>
      </c>
      <c r="AL78" s="6" t="s">
        <v>1857</v>
      </c>
      <c r="AM78" s="6" t="s">
        <v>1857</v>
      </c>
      <c r="AN78" s="6" t="s">
        <v>1857</v>
      </c>
      <c r="AO78" s="6" t="s">
        <v>1857</v>
      </c>
      <c r="AP78" s="6" t="s">
        <v>1857</v>
      </c>
      <c r="AQ78" s="6" t="s">
        <v>1857</v>
      </c>
      <c r="AR78" s="6" t="s">
        <v>1857</v>
      </c>
      <c r="AS78" s="6" t="s">
        <v>1857</v>
      </c>
      <c r="AT78" s="6" t="s">
        <v>1857</v>
      </c>
    </row>
    <row r="79" spans="1:46" ht="17.25" customHeight="1" x14ac:dyDescent="0.3">
      <c r="A79" t="s">
        <v>968</v>
      </c>
      <c r="B79" t="s">
        <v>1345</v>
      </c>
      <c r="C79" t="s">
        <v>936</v>
      </c>
      <c r="D79" t="str">
        <f t="shared" si="11"/>
        <v>Saddle River borough, Bergen County</v>
      </c>
      <c r="E79" t="s">
        <v>1828</v>
      </c>
      <c r="F79" t="s">
        <v>1817</v>
      </c>
      <c r="G79" s="22">
        <f>COUNTIFS('Raw Data from UFBs'!$A$3:$A$3000,'Summary By Town'!$A79,'Raw Data from UFBs'!$E$3:$E$3000,'Summary By Town'!$G$2)</f>
        <v>0</v>
      </c>
      <c r="H79" s="5">
        <f>SUMIFS('Raw Data from UFBs'!F$3:F$3000,'Raw Data from UFBs'!$A$3:$A$3000,'Summary By Town'!$A79,'Raw Data from UFBs'!$E$3:$E$3000,'Summary By Town'!$G$2)</f>
        <v>0</v>
      </c>
      <c r="I79" s="5">
        <f>SUMIFS('Raw Data from UFBs'!G$3:G$3000,'Raw Data from UFBs'!$A$3:$A$3000,'Summary By Town'!$A79,'Raw Data from UFBs'!$E$3:$E$3000,'Summary By Town'!$G$2)</f>
        <v>0</v>
      </c>
      <c r="J79" s="23">
        <f t="shared" si="12"/>
        <v>0</v>
      </c>
      <c r="K79" s="22">
        <f>COUNTIFS('Raw Data from UFBs'!$A$3:$A$3000,'Summary By Town'!$A79,'Raw Data from UFBs'!$E$3:$E$3000,'Summary By Town'!$K$2)</f>
        <v>0</v>
      </c>
      <c r="L79" s="5">
        <f>SUMIFS('Raw Data from UFBs'!F$3:F$3000,'Raw Data from UFBs'!$A$3:$A$3000,'Summary By Town'!$A79,'Raw Data from UFBs'!$E$3:$E$3000,'Summary By Town'!$K$2)</f>
        <v>0</v>
      </c>
      <c r="M79" s="5">
        <f>SUMIFS('Raw Data from UFBs'!G$3:G$3000,'Raw Data from UFBs'!$A$3:$A$3000,'Summary By Town'!$A79,'Raw Data from UFBs'!$E$3:$E$3000,'Summary By Town'!$K$2)</f>
        <v>0</v>
      </c>
      <c r="N79" s="23">
        <f t="shared" si="13"/>
        <v>0</v>
      </c>
      <c r="O79" s="22">
        <f>COUNTIFS('Raw Data from UFBs'!$A$3:$A$3000,'Summary By Town'!$A79,'Raw Data from UFBs'!$E$3:$E$3000,'Summary By Town'!$O$2)</f>
        <v>0</v>
      </c>
      <c r="P79" s="5">
        <f>SUMIFS('Raw Data from UFBs'!F$3:F$3000,'Raw Data from UFBs'!$A$3:$A$3000,'Summary By Town'!$A79,'Raw Data from UFBs'!$E$3:$E$3000,'Summary By Town'!$O$2)</f>
        <v>0</v>
      </c>
      <c r="Q79" s="5">
        <f>SUMIFS('Raw Data from UFBs'!G$3:G$3000,'Raw Data from UFBs'!$A$3:$A$3000,'Summary By Town'!$A79,'Raw Data from UFBs'!$E$3:$E$3000,'Summary By Town'!$O$2)</f>
        <v>0</v>
      </c>
      <c r="R79" s="23">
        <f t="shared" si="14"/>
        <v>0</v>
      </c>
      <c r="S79" s="22">
        <f t="shared" si="15"/>
        <v>0</v>
      </c>
      <c r="T79" s="5">
        <f t="shared" si="16"/>
        <v>0</v>
      </c>
      <c r="U79" s="5">
        <f t="shared" si="17"/>
        <v>0</v>
      </c>
      <c r="V79" s="23">
        <f t="shared" si="18"/>
        <v>0</v>
      </c>
      <c r="W79" s="62">
        <v>2634727856</v>
      </c>
      <c r="X79" s="63">
        <v>1.0201615721729496</v>
      </c>
      <c r="Y79" s="64">
        <v>0.39786522082599912</v>
      </c>
      <c r="Z79" s="5">
        <f t="shared" si="19"/>
        <v>0</v>
      </c>
      <c r="AA79" s="9">
        <f t="shared" si="20"/>
        <v>0</v>
      </c>
      <c r="AB79" s="62">
        <v>15059779.899999999</v>
      </c>
      <c r="AC79" s="7">
        <f t="shared" si="21"/>
        <v>0</v>
      </c>
      <c r="AE79" s="6" t="s">
        <v>974</v>
      </c>
      <c r="AF79" s="6" t="s">
        <v>947</v>
      </c>
      <c r="AG79" s="6" t="s">
        <v>72</v>
      </c>
      <c r="AH79" s="6" t="s">
        <v>972</v>
      </c>
      <c r="AI79" s="6" t="s">
        <v>43</v>
      </c>
      <c r="AJ79" s="6" t="s">
        <v>92</v>
      </c>
      <c r="AK79" s="6" t="s">
        <v>79</v>
      </c>
      <c r="AL79" s="6" t="s">
        <v>971</v>
      </c>
      <c r="AM79" s="6" t="s">
        <v>1857</v>
      </c>
      <c r="AN79" s="6" t="s">
        <v>1857</v>
      </c>
      <c r="AO79" s="6" t="s">
        <v>1857</v>
      </c>
      <c r="AP79" s="6" t="s">
        <v>1857</v>
      </c>
      <c r="AQ79" s="6" t="s">
        <v>1857</v>
      </c>
      <c r="AR79" s="6" t="s">
        <v>1857</v>
      </c>
      <c r="AS79" s="6" t="s">
        <v>1857</v>
      </c>
      <c r="AT79" s="6" t="s">
        <v>1857</v>
      </c>
    </row>
    <row r="80" spans="1:46" ht="17.25" customHeight="1" x14ac:dyDescent="0.3">
      <c r="A80" t="s">
        <v>708</v>
      </c>
      <c r="B80" t="s">
        <v>1346</v>
      </c>
      <c r="C80" t="s">
        <v>936</v>
      </c>
      <c r="D80" t="str">
        <f t="shared" si="11"/>
        <v>Tenafly borough, Bergen County</v>
      </c>
      <c r="E80" t="s">
        <v>1828</v>
      </c>
      <c r="F80" t="s">
        <v>1815</v>
      </c>
      <c r="G80" s="22">
        <f>COUNTIFS('Raw Data from UFBs'!$A$3:$A$3000,'Summary By Town'!$A80,'Raw Data from UFBs'!$E$3:$E$3000,'Summary By Town'!$G$2)</f>
        <v>0</v>
      </c>
      <c r="H80" s="5">
        <f>SUMIFS('Raw Data from UFBs'!F$3:F$3000,'Raw Data from UFBs'!$A$3:$A$3000,'Summary By Town'!$A80,'Raw Data from UFBs'!$E$3:$E$3000,'Summary By Town'!$G$2)</f>
        <v>0</v>
      </c>
      <c r="I80" s="5">
        <f>SUMIFS('Raw Data from UFBs'!G$3:G$3000,'Raw Data from UFBs'!$A$3:$A$3000,'Summary By Town'!$A80,'Raw Data from UFBs'!$E$3:$E$3000,'Summary By Town'!$G$2)</f>
        <v>0</v>
      </c>
      <c r="J80" s="23">
        <f t="shared" si="12"/>
        <v>0</v>
      </c>
      <c r="K80" s="22">
        <f>COUNTIFS('Raw Data from UFBs'!$A$3:$A$3000,'Summary By Town'!$A80,'Raw Data from UFBs'!$E$3:$E$3000,'Summary By Town'!$K$2)</f>
        <v>0</v>
      </c>
      <c r="L80" s="5">
        <f>SUMIFS('Raw Data from UFBs'!F$3:F$3000,'Raw Data from UFBs'!$A$3:$A$3000,'Summary By Town'!$A80,'Raw Data from UFBs'!$E$3:$E$3000,'Summary By Town'!$K$2)</f>
        <v>0</v>
      </c>
      <c r="M80" s="5">
        <f>SUMIFS('Raw Data from UFBs'!G$3:G$3000,'Raw Data from UFBs'!$A$3:$A$3000,'Summary By Town'!$A80,'Raw Data from UFBs'!$E$3:$E$3000,'Summary By Town'!$K$2)</f>
        <v>0</v>
      </c>
      <c r="N80" s="23">
        <f t="shared" si="13"/>
        <v>0</v>
      </c>
      <c r="O80" s="22">
        <f>COUNTIFS('Raw Data from UFBs'!$A$3:$A$3000,'Summary By Town'!$A80,'Raw Data from UFBs'!$E$3:$E$3000,'Summary By Town'!$O$2)</f>
        <v>2</v>
      </c>
      <c r="P80" s="5">
        <f>SUMIFS('Raw Data from UFBs'!F$3:F$3000,'Raw Data from UFBs'!$A$3:$A$3000,'Summary By Town'!$A80,'Raw Data from UFBs'!$E$3:$E$3000,'Summary By Town'!$O$2)</f>
        <v>26800</v>
      </c>
      <c r="Q80" s="5">
        <f>SUMIFS('Raw Data from UFBs'!G$3:G$3000,'Raw Data from UFBs'!$A$3:$A$3000,'Summary By Town'!$A80,'Raw Data from UFBs'!$E$3:$E$3000,'Summary By Town'!$O$2)</f>
        <v>4649200</v>
      </c>
      <c r="R80" s="23">
        <f t="shared" si="14"/>
        <v>128844.56921120003</v>
      </c>
      <c r="S80" s="22">
        <f t="shared" si="15"/>
        <v>2</v>
      </c>
      <c r="T80" s="5">
        <f t="shared" si="16"/>
        <v>26800</v>
      </c>
      <c r="U80" s="5">
        <f t="shared" si="17"/>
        <v>4649200</v>
      </c>
      <c r="V80" s="23">
        <f t="shared" si="18"/>
        <v>128844.56921120003</v>
      </c>
      <c r="W80" s="62">
        <v>4554949700</v>
      </c>
      <c r="X80" s="63">
        <v>2.7713277383463826</v>
      </c>
      <c r="Y80" s="64">
        <v>0.24179224717736439</v>
      </c>
      <c r="Z80" s="5">
        <f t="shared" si="19"/>
        <v>24673.585701822143</v>
      </c>
      <c r="AA80" s="9">
        <f t="shared" si="20"/>
        <v>1.020691842107499E-3</v>
      </c>
      <c r="AB80" s="62">
        <v>31848724</v>
      </c>
      <c r="AC80" s="7">
        <f t="shared" si="21"/>
        <v>7.7471190688274173E-4</v>
      </c>
      <c r="AE80" s="6" t="s">
        <v>940</v>
      </c>
      <c r="AF80" s="6" t="s">
        <v>64</v>
      </c>
      <c r="AG80" s="6" t="s">
        <v>45</v>
      </c>
      <c r="AH80" s="6" t="s">
        <v>52</v>
      </c>
      <c r="AI80" s="6" t="s">
        <v>44</v>
      </c>
      <c r="AJ80" s="6" t="s">
        <v>1857</v>
      </c>
      <c r="AK80" s="6" t="s">
        <v>1857</v>
      </c>
      <c r="AL80" s="6" t="s">
        <v>1857</v>
      </c>
      <c r="AM80" s="6" t="s">
        <v>1857</v>
      </c>
      <c r="AN80" s="6" t="s">
        <v>1857</v>
      </c>
      <c r="AO80" s="6" t="s">
        <v>1857</v>
      </c>
      <c r="AP80" s="6" t="s">
        <v>1857</v>
      </c>
      <c r="AQ80" s="6" t="s">
        <v>1857</v>
      </c>
      <c r="AR80" s="6" t="s">
        <v>1857</v>
      </c>
      <c r="AS80" s="6" t="s">
        <v>1857</v>
      </c>
      <c r="AT80" s="6" t="s">
        <v>1857</v>
      </c>
    </row>
    <row r="81" spans="1:46" ht="17.25" customHeight="1" x14ac:dyDescent="0.3">
      <c r="A81" t="s">
        <v>970</v>
      </c>
      <c r="B81" s="17" t="s">
        <v>1347</v>
      </c>
      <c r="C81" t="s">
        <v>936</v>
      </c>
      <c r="D81" t="str">
        <f t="shared" si="11"/>
        <v>Teterboro borough, Bergen County</v>
      </c>
      <c r="E81" t="s">
        <v>1828</v>
      </c>
      <c r="F81" t="s">
        <v>1819</v>
      </c>
      <c r="G81" s="22">
        <f>COUNTIFS('Raw Data from UFBs'!$A$3:$A$3000,'Summary By Town'!$A81,'Raw Data from UFBs'!$E$3:$E$3000,'Summary By Town'!$G$2)</f>
        <v>0</v>
      </c>
      <c r="H81" s="5">
        <f>SUMIFS('Raw Data from UFBs'!F$3:F$3000,'Raw Data from UFBs'!$A$3:$A$3000,'Summary By Town'!$A81,'Raw Data from UFBs'!$E$3:$E$3000,'Summary By Town'!$G$2)</f>
        <v>0</v>
      </c>
      <c r="I81" s="5">
        <f>SUMIFS('Raw Data from UFBs'!G$3:G$3000,'Raw Data from UFBs'!$A$3:$A$3000,'Summary By Town'!$A81,'Raw Data from UFBs'!$E$3:$E$3000,'Summary By Town'!$G$2)</f>
        <v>0</v>
      </c>
      <c r="J81" s="23">
        <f t="shared" si="12"/>
        <v>0</v>
      </c>
      <c r="K81" s="22">
        <f>COUNTIFS('Raw Data from UFBs'!$A$3:$A$3000,'Summary By Town'!$A81,'Raw Data from UFBs'!$E$3:$E$3000,'Summary By Town'!$K$2)</f>
        <v>0</v>
      </c>
      <c r="L81" s="5">
        <f>SUMIFS('Raw Data from UFBs'!F$3:F$3000,'Raw Data from UFBs'!$A$3:$A$3000,'Summary By Town'!$A81,'Raw Data from UFBs'!$E$3:$E$3000,'Summary By Town'!$K$2)</f>
        <v>0</v>
      </c>
      <c r="M81" s="5">
        <f>SUMIFS('Raw Data from UFBs'!G$3:G$3000,'Raw Data from UFBs'!$A$3:$A$3000,'Summary By Town'!$A81,'Raw Data from UFBs'!$E$3:$E$3000,'Summary By Town'!$K$2)</f>
        <v>0</v>
      </c>
      <c r="N81" s="23">
        <f t="shared" si="13"/>
        <v>0</v>
      </c>
      <c r="O81" s="22">
        <f>COUNTIFS('Raw Data from UFBs'!$A$3:$A$3000,'Summary By Town'!$A81,'Raw Data from UFBs'!$E$3:$E$3000,'Summary By Town'!$O$2)</f>
        <v>0</v>
      </c>
      <c r="P81" s="5">
        <f>SUMIFS('Raw Data from UFBs'!F$3:F$3000,'Raw Data from UFBs'!$A$3:$A$3000,'Summary By Town'!$A81,'Raw Data from UFBs'!$E$3:$E$3000,'Summary By Town'!$O$2)</f>
        <v>0</v>
      </c>
      <c r="Q81" s="5">
        <f>SUMIFS('Raw Data from UFBs'!G$3:G$3000,'Raw Data from UFBs'!$A$3:$A$3000,'Summary By Town'!$A81,'Raw Data from UFBs'!$E$3:$E$3000,'Summary By Town'!$O$2)</f>
        <v>0</v>
      </c>
      <c r="R81" s="23">
        <f t="shared" si="14"/>
        <v>0</v>
      </c>
      <c r="S81" s="22">
        <f t="shared" si="15"/>
        <v>0</v>
      </c>
      <c r="T81" s="5">
        <f t="shared" si="16"/>
        <v>0</v>
      </c>
      <c r="U81" s="5">
        <f t="shared" si="17"/>
        <v>0</v>
      </c>
      <c r="V81" s="23">
        <f t="shared" si="18"/>
        <v>0</v>
      </c>
      <c r="W81" s="62">
        <v>1002160300</v>
      </c>
      <c r="X81" s="63">
        <v>1.1770764315158868</v>
      </c>
      <c r="Y81" s="64">
        <v>0.68724161742000189</v>
      </c>
      <c r="Z81" s="5">
        <f t="shared" si="19"/>
        <v>0</v>
      </c>
      <c r="AA81" s="9">
        <f t="shared" si="20"/>
        <v>0</v>
      </c>
      <c r="AB81" s="62">
        <v>6139076.1500000004</v>
      </c>
      <c r="AC81" s="7">
        <f t="shared" si="21"/>
        <v>0</v>
      </c>
      <c r="AE81" s="6" t="s">
        <v>707</v>
      </c>
      <c r="AF81" s="6" t="s">
        <v>948</v>
      </c>
      <c r="AG81" s="6" t="s">
        <v>969</v>
      </c>
      <c r="AH81" s="6" t="s">
        <v>946</v>
      </c>
      <c r="AI81" s="6" t="s">
        <v>70</v>
      </c>
      <c r="AJ81" s="6" t="s">
        <v>1857</v>
      </c>
      <c r="AK81" s="6" t="s">
        <v>1857</v>
      </c>
      <c r="AL81" s="6" t="s">
        <v>1857</v>
      </c>
      <c r="AM81" s="6" t="s">
        <v>1857</v>
      </c>
      <c r="AN81" s="6" t="s">
        <v>1857</v>
      </c>
      <c r="AO81" s="6" t="s">
        <v>1857</v>
      </c>
      <c r="AP81" s="6" t="s">
        <v>1857</v>
      </c>
      <c r="AQ81" s="6" t="s">
        <v>1857</v>
      </c>
      <c r="AR81" s="6" t="s">
        <v>1857</v>
      </c>
      <c r="AS81" s="6" t="s">
        <v>1857</v>
      </c>
      <c r="AT81" s="6" t="s">
        <v>1857</v>
      </c>
    </row>
    <row r="82" spans="1:46" ht="17.25" customHeight="1" x14ac:dyDescent="0.3">
      <c r="A82" t="s">
        <v>971</v>
      </c>
      <c r="B82" t="s">
        <v>1348</v>
      </c>
      <c r="C82" t="s">
        <v>936</v>
      </c>
      <c r="D82" t="str">
        <f t="shared" si="11"/>
        <v>Upper Saddle River borough, Bergen County</v>
      </c>
      <c r="E82" t="s">
        <v>1828</v>
      </c>
      <c r="F82" t="s">
        <v>1815</v>
      </c>
      <c r="G82" s="22">
        <f>COUNTIFS('Raw Data from UFBs'!$A$3:$A$3000,'Summary By Town'!$A82,'Raw Data from UFBs'!$E$3:$E$3000,'Summary By Town'!$G$2)</f>
        <v>0</v>
      </c>
      <c r="H82" s="5">
        <f>SUMIFS('Raw Data from UFBs'!F$3:F$3000,'Raw Data from UFBs'!$A$3:$A$3000,'Summary By Town'!$A82,'Raw Data from UFBs'!$E$3:$E$3000,'Summary By Town'!$G$2)</f>
        <v>0</v>
      </c>
      <c r="I82" s="5">
        <f>SUMIFS('Raw Data from UFBs'!G$3:G$3000,'Raw Data from UFBs'!$A$3:$A$3000,'Summary By Town'!$A82,'Raw Data from UFBs'!$E$3:$E$3000,'Summary By Town'!$G$2)</f>
        <v>0</v>
      </c>
      <c r="J82" s="23">
        <f t="shared" si="12"/>
        <v>0</v>
      </c>
      <c r="K82" s="22">
        <f>COUNTIFS('Raw Data from UFBs'!$A$3:$A$3000,'Summary By Town'!$A82,'Raw Data from UFBs'!$E$3:$E$3000,'Summary By Town'!$K$2)</f>
        <v>0</v>
      </c>
      <c r="L82" s="5">
        <f>SUMIFS('Raw Data from UFBs'!F$3:F$3000,'Raw Data from UFBs'!$A$3:$A$3000,'Summary By Town'!$A82,'Raw Data from UFBs'!$E$3:$E$3000,'Summary By Town'!$K$2)</f>
        <v>0</v>
      </c>
      <c r="M82" s="5">
        <f>SUMIFS('Raw Data from UFBs'!G$3:G$3000,'Raw Data from UFBs'!$A$3:$A$3000,'Summary By Town'!$A82,'Raw Data from UFBs'!$E$3:$E$3000,'Summary By Town'!$K$2)</f>
        <v>0</v>
      </c>
      <c r="N82" s="23">
        <f t="shared" si="13"/>
        <v>0</v>
      </c>
      <c r="O82" s="22">
        <f>COUNTIFS('Raw Data from UFBs'!$A$3:$A$3000,'Summary By Town'!$A82,'Raw Data from UFBs'!$E$3:$E$3000,'Summary By Town'!$O$2)</f>
        <v>0</v>
      </c>
      <c r="P82" s="5">
        <f>SUMIFS('Raw Data from UFBs'!F$3:F$3000,'Raw Data from UFBs'!$A$3:$A$3000,'Summary By Town'!$A82,'Raw Data from UFBs'!$E$3:$E$3000,'Summary By Town'!$O$2)</f>
        <v>0</v>
      </c>
      <c r="Q82" s="5">
        <f>SUMIFS('Raw Data from UFBs'!G$3:G$3000,'Raw Data from UFBs'!$A$3:$A$3000,'Summary By Town'!$A82,'Raw Data from UFBs'!$E$3:$E$3000,'Summary By Town'!$O$2)</f>
        <v>0</v>
      </c>
      <c r="R82" s="23">
        <f t="shared" si="14"/>
        <v>0</v>
      </c>
      <c r="S82" s="22">
        <f t="shared" si="15"/>
        <v>0</v>
      </c>
      <c r="T82" s="5">
        <f t="shared" si="16"/>
        <v>0</v>
      </c>
      <c r="U82" s="5">
        <f t="shared" si="17"/>
        <v>0</v>
      </c>
      <c r="V82" s="23">
        <f t="shared" si="18"/>
        <v>0</v>
      </c>
      <c r="W82" s="62">
        <v>2405949802</v>
      </c>
      <c r="X82" s="63">
        <v>2.4792427384104423</v>
      </c>
      <c r="Y82" s="64">
        <v>0.1933212482583081</v>
      </c>
      <c r="Z82" s="5">
        <f t="shared" si="19"/>
        <v>0</v>
      </c>
      <c r="AA82" s="9">
        <f t="shared" si="20"/>
        <v>0</v>
      </c>
      <c r="AB82" s="62">
        <v>14359177.33</v>
      </c>
      <c r="AC82" s="7">
        <f t="shared" si="21"/>
        <v>0</v>
      </c>
      <c r="AE82" s="6" t="s">
        <v>92</v>
      </c>
      <c r="AF82" s="6" t="s">
        <v>968</v>
      </c>
      <c r="AG82" s="6" t="s">
        <v>952</v>
      </c>
      <c r="AH82" s="6" t="s">
        <v>79</v>
      </c>
      <c r="AI82" s="6" t="s">
        <v>950</v>
      </c>
      <c r="AJ82" s="6" t="s">
        <v>1857</v>
      </c>
      <c r="AK82" s="6" t="s">
        <v>1857</v>
      </c>
      <c r="AL82" s="6" t="s">
        <v>1857</v>
      </c>
      <c r="AM82" s="6" t="s">
        <v>1857</v>
      </c>
      <c r="AN82" s="6" t="s">
        <v>1857</v>
      </c>
      <c r="AO82" s="6" t="s">
        <v>1857</v>
      </c>
      <c r="AP82" s="6" t="s">
        <v>1857</v>
      </c>
      <c r="AQ82" s="6" t="s">
        <v>1857</v>
      </c>
      <c r="AR82" s="6" t="s">
        <v>1857</v>
      </c>
      <c r="AS82" s="6" t="s">
        <v>1857</v>
      </c>
      <c r="AT82" s="6" t="s">
        <v>1857</v>
      </c>
    </row>
    <row r="83" spans="1:46" ht="17.25" customHeight="1" x14ac:dyDescent="0.3">
      <c r="A83" t="s">
        <v>972</v>
      </c>
      <c r="B83" t="s">
        <v>1349</v>
      </c>
      <c r="C83" t="s">
        <v>936</v>
      </c>
      <c r="D83" t="str">
        <f t="shared" si="11"/>
        <v>Waldwick borough, Bergen County</v>
      </c>
      <c r="E83" t="s">
        <v>1828</v>
      </c>
      <c r="F83" t="s">
        <v>1815</v>
      </c>
      <c r="G83" s="22">
        <f>COUNTIFS('Raw Data from UFBs'!$A$3:$A$3000,'Summary By Town'!$A83,'Raw Data from UFBs'!$E$3:$E$3000,'Summary By Town'!$G$2)</f>
        <v>0</v>
      </c>
      <c r="H83" s="5">
        <f>SUMIFS('Raw Data from UFBs'!F$3:F$3000,'Raw Data from UFBs'!$A$3:$A$3000,'Summary By Town'!$A83,'Raw Data from UFBs'!$E$3:$E$3000,'Summary By Town'!$G$2)</f>
        <v>0</v>
      </c>
      <c r="I83" s="5">
        <f>SUMIFS('Raw Data from UFBs'!G$3:G$3000,'Raw Data from UFBs'!$A$3:$A$3000,'Summary By Town'!$A83,'Raw Data from UFBs'!$E$3:$E$3000,'Summary By Town'!$G$2)</f>
        <v>0</v>
      </c>
      <c r="J83" s="23">
        <f t="shared" si="12"/>
        <v>0</v>
      </c>
      <c r="K83" s="22">
        <f>COUNTIFS('Raw Data from UFBs'!$A$3:$A$3000,'Summary By Town'!$A83,'Raw Data from UFBs'!$E$3:$E$3000,'Summary By Town'!$K$2)</f>
        <v>0</v>
      </c>
      <c r="L83" s="5">
        <f>SUMIFS('Raw Data from UFBs'!F$3:F$3000,'Raw Data from UFBs'!$A$3:$A$3000,'Summary By Town'!$A83,'Raw Data from UFBs'!$E$3:$E$3000,'Summary By Town'!$K$2)</f>
        <v>0</v>
      </c>
      <c r="M83" s="5">
        <f>SUMIFS('Raw Data from UFBs'!G$3:G$3000,'Raw Data from UFBs'!$A$3:$A$3000,'Summary By Town'!$A83,'Raw Data from UFBs'!$E$3:$E$3000,'Summary By Town'!$K$2)</f>
        <v>0</v>
      </c>
      <c r="N83" s="23">
        <f t="shared" si="13"/>
        <v>0</v>
      </c>
      <c r="O83" s="22">
        <f>COUNTIFS('Raw Data from UFBs'!$A$3:$A$3000,'Summary By Town'!$A83,'Raw Data from UFBs'!$E$3:$E$3000,'Summary By Town'!$O$2)</f>
        <v>0</v>
      </c>
      <c r="P83" s="5">
        <f>SUMIFS('Raw Data from UFBs'!F$3:F$3000,'Raw Data from UFBs'!$A$3:$A$3000,'Summary By Town'!$A83,'Raw Data from UFBs'!$E$3:$E$3000,'Summary By Town'!$O$2)</f>
        <v>0</v>
      </c>
      <c r="Q83" s="5">
        <f>SUMIFS('Raw Data from UFBs'!G$3:G$3000,'Raw Data from UFBs'!$A$3:$A$3000,'Summary By Town'!$A83,'Raw Data from UFBs'!$E$3:$E$3000,'Summary By Town'!$O$2)</f>
        <v>0</v>
      </c>
      <c r="R83" s="23">
        <f t="shared" si="14"/>
        <v>0</v>
      </c>
      <c r="S83" s="22">
        <f t="shared" si="15"/>
        <v>0</v>
      </c>
      <c r="T83" s="5">
        <f t="shared" si="16"/>
        <v>0</v>
      </c>
      <c r="U83" s="5">
        <f t="shared" si="17"/>
        <v>0</v>
      </c>
      <c r="V83" s="23">
        <f t="shared" si="18"/>
        <v>0</v>
      </c>
      <c r="W83" s="62">
        <v>1741864700</v>
      </c>
      <c r="X83" s="63">
        <v>2.9079749087110915</v>
      </c>
      <c r="Y83" s="64">
        <v>0.20067345557766467</v>
      </c>
      <c r="Z83" s="5">
        <f t="shared" si="19"/>
        <v>0</v>
      </c>
      <c r="AA83" s="9">
        <f t="shared" si="20"/>
        <v>0</v>
      </c>
      <c r="AB83" s="62">
        <v>15583337</v>
      </c>
      <c r="AC83" s="7">
        <f t="shared" si="21"/>
        <v>0</v>
      </c>
      <c r="AE83" s="6" t="s">
        <v>964</v>
      </c>
      <c r="AF83" s="6" t="s">
        <v>75</v>
      </c>
      <c r="AG83" s="6" t="s">
        <v>947</v>
      </c>
      <c r="AH83" s="6" t="s">
        <v>975</v>
      </c>
      <c r="AI83" s="6" t="s">
        <v>43</v>
      </c>
      <c r="AJ83" s="6" t="s">
        <v>968</v>
      </c>
      <c r="AK83" s="6" t="s">
        <v>1857</v>
      </c>
      <c r="AL83" s="6" t="s">
        <v>1857</v>
      </c>
      <c r="AM83" s="6" t="s">
        <v>1857</v>
      </c>
      <c r="AN83" s="6" t="s">
        <v>1857</v>
      </c>
      <c r="AO83" s="6" t="s">
        <v>1857</v>
      </c>
      <c r="AP83" s="6" t="s">
        <v>1857</v>
      </c>
      <c r="AQ83" s="6" t="s">
        <v>1857</v>
      </c>
      <c r="AR83" s="6" t="s">
        <v>1857</v>
      </c>
      <c r="AS83" s="6" t="s">
        <v>1857</v>
      </c>
      <c r="AT83" s="6" t="s">
        <v>1857</v>
      </c>
    </row>
    <row r="84" spans="1:46" ht="17.25" customHeight="1" x14ac:dyDescent="0.3">
      <c r="A84" t="s">
        <v>973</v>
      </c>
      <c r="B84" t="s">
        <v>1350</v>
      </c>
      <c r="C84" t="s">
        <v>936</v>
      </c>
      <c r="D84" t="str">
        <f t="shared" si="11"/>
        <v>Wallington borough, Bergen County</v>
      </c>
      <c r="E84" t="s">
        <v>1828</v>
      </c>
      <c r="F84" t="s">
        <v>1819</v>
      </c>
      <c r="G84" s="22">
        <f>COUNTIFS('Raw Data from UFBs'!$A$3:$A$3000,'Summary By Town'!$A84,'Raw Data from UFBs'!$E$3:$E$3000,'Summary By Town'!$G$2)</f>
        <v>0</v>
      </c>
      <c r="H84" s="5">
        <f>SUMIFS('Raw Data from UFBs'!F$3:F$3000,'Raw Data from UFBs'!$A$3:$A$3000,'Summary By Town'!$A84,'Raw Data from UFBs'!$E$3:$E$3000,'Summary By Town'!$G$2)</f>
        <v>0</v>
      </c>
      <c r="I84" s="5">
        <f>SUMIFS('Raw Data from UFBs'!G$3:G$3000,'Raw Data from UFBs'!$A$3:$A$3000,'Summary By Town'!$A84,'Raw Data from UFBs'!$E$3:$E$3000,'Summary By Town'!$G$2)</f>
        <v>0</v>
      </c>
      <c r="J84" s="23">
        <f t="shared" si="12"/>
        <v>0</v>
      </c>
      <c r="K84" s="22">
        <f>COUNTIFS('Raw Data from UFBs'!$A$3:$A$3000,'Summary By Town'!$A84,'Raw Data from UFBs'!$E$3:$E$3000,'Summary By Town'!$K$2)</f>
        <v>0</v>
      </c>
      <c r="L84" s="5">
        <f>SUMIFS('Raw Data from UFBs'!F$3:F$3000,'Raw Data from UFBs'!$A$3:$A$3000,'Summary By Town'!$A84,'Raw Data from UFBs'!$E$3:$E$3000,'Summary By Town'!$K$2)</f>
        <v>0</v>
      </c>
      <c r="M84" s="5">
        <f>SUMIFS('Raw Data from UFBs'!G$3:G$3000,'Raw Data from UFBs'!$A$3:$A$3000,'Summary By Town'!$A84,'Raw Data from UFBs'!$E$3:$E$3000,'Summary By Town'!$K$2)</f>
        <v>0</v>
      </c>
      <c r="N84" s="23">
        <f t="shared" si="13"/>
        <v>0</v>
      </c>
      <c r="O84" s="22">
        <f>COUNTIFS('Raw Data from UFBs'!$A$3:$A$3000,'Summary By Town'!$A84,'Raw Data from UFBs'!$E$3:$E$3000,'Summary By Town'!$O$2)</f>
        <v>0</v>
      </c>
      <c r="P84" s="5">
        <f>SUMIFS('Raw Data from UFBs'!F$3:F$3000,'Raw Data from UFBs'!$A$3:$A$3000,'Summary By Town'!$A84,'Raw Data from UFBs'!$E$3:$E$3000,'Summary By Town'!$O$2)</f>
        <v>0</v>
      </c>
      <c r="Q84" s="5">
        <f>SUMIFS('Raw Data from UFBs'!G$3:G$3000,'Raw Data from UFBs'!$A$3:$A$3000,'Summary By Town'!$A84,'Raw Data from UFBs'!$E$3:$E$3000,'Summary By Town'!$O$2)</f>
        <v>0</v>
      </c>
      <c r="R84" s="23">
        <f t="shared" si="14"/>
        <v>0</v>
      </c>
      <c r="S84" s="22">
        <f t="shared" si="15"/>
        <v>0</v>
      </c>
      <c r="T84" s="5">
        <f t="shared" si="16"/>
        <v>0</v>
      </c>
      <c r="U84" s="5">
        <f t="shared" si="17"/>
        <v>0</v>
      </c>
      <c r="V84" s="23">
        <f t="shared" si="18"/>
        <v>0</v>
      </c>
      <c r="W84" s="62">
        <v>1044534158</v>
      </c>
      <c r="X84" s="63">
        <v>3.2712601917307933</v>
      </c>
      <c r="Y84" s="64">
        <v>0.3369968717951029</v>
      </c>
      <c r="Z84" s="5">
        <f t="shared" si="19"/>
        <v>0</v>
      </c>
      <c r="AA84" s="9">
        <f t="shared" si="20"/>
        <v>0</v>
      </c>
      <c r="AB84" s="62">
        <v>14752226.939999999</v>
      </c>
      <c r="AC84" s="7">
        <f t="shared" si="21"/>
        <v>0</v>
      </c>
      <c r="AE84" s="6" t="s">
        <v>938</v>
      </c>
      <c r="AF84" s="6" t="s">
        <v>56</v>
      </c>
      <c r="AG84" s="6" t="s">
        <v>93</v>
      </c>
      <c r="AH84" s="6" t="s">
        <v>969</v>
      </c>
      <c r="AI84" s="6" t="s">
        <v>614</v>
      </c>
      <c r="AJ84" s="6" t="s">
        <v>69</v>
      </c>
      <c r="AK84" s="6" t="s">
        <v>1857</v>
      </c>
      <c r="AL84" s="6" t="s">
        <v>1857</v>
      </c>
      <c r="AM84" s="6" t="s">
        <v>1857</v>
      </c>
      <c r="AN84" s="6" t="s">
        <v>1857</v>
      </c>
      <c r="AO84" s="6" t="s">
        <v>1857</v>
      </c>
      <c r="AP84" s="6" t="s">
        <v>1857</v>
      </c>
      <c r="AQ84" s="6" t="s">
        <v>1857</v>
      </c>
      <c r="AR84" s="6" t="s">
        <v>1857</v>
      </c>
      <c r="AS84" s="6" t="s">
        <v>1857</v>
      </c>
      <c r="AT84" s="6" t="s">
        <v>1857</v>
      </c>
    </row>
    <row r="85" spans="1:46" ht="17.25" customHeight="1" x14ac:dyDescent="0.3">
      <c r="A85" t="s">
        <v>90</v>
      </c>
      <c r="B85" t="s">
        <v>1351</v>
      </c>
      <c r="C85" t="s">
        <v>936</v>
      </c>
      <c r="D85" t="str">
        <f t="shared" si="11"/>
        <v>Westwood borough, Bergen County</v>
      </c>
      <c r="E85" t="s">
        <v>1828</v>
      </c>
      <c r="F85" t="s">
        <v>1815</v>
      </c>
      <c r="G85" s="22">
        <f>COUNTIFS('Raw Data from UFBs'!$A$3:$A$3000,'Summary By Town'!$A85,'Raw Data from UFBs'!$E$3:$E$3000,'Summary By Town'!$G$2)</f>
        <v>1</v>
      </c>
      <c r="H85" s="5">
        <f>SUMIFS('Raw Data from UFBs'!F$3:F$3000,'Raw Data from UFBs'!$A$3:$A$3000,'Summary By Town'!$A85,'Raw Data from UFBs'!$E$3:$E$3000,'Summary By Town'!$G$2)</f>
        <v>111471</v>
      </c>
      <c r="I85" s="5">
        <f>SUMIFS('Raw Data from UFBs'!G$3:G$3000,'Raw Data from UFBs'!$A$3:$A$3000,'Summary By Town'!$A85,'Raw Data from UFBs'!$E$3:$E$3000,'Summary By Town'!$G$2)</f>
        <v>16102000</v>
      </c>
      <c r="J85" s="23">
        <f t="shared" si="12"/>
        <v>369169.88397941669</v>
      </c>
      <c r="K85" s="22">
        <f>COUNTIFS('Raw Data from UFBs'!$A$3:$A$3000,'Summary By Town'!$A85,'Raw Data from UFBs'!$E$3:$E$3000,'Summary By Town'!$K$2)</f>
        <v>0</v>
      </c>
      <c r="L85" s="5">
        <f>SUMIFS('Raw Data from UFBs'!F$3:F$3000,'Raw Data from UFBs'!$A$3:$A$3000,'Summary By Town'!$A85,'Raw Data from UFBs'!$E$3:$E$3000,'Summary By Town'!$K$2)</f>
        <v>0</v>
      </c>
      <c r="M85" s="5">
        <f>SUMIFS('Raw Data from UFBs'!G$3:G$3000,'Raw Data from UFBs'!$A$3:$A$3000,'Summary By Town'!$A85,'Raw Data from UFBs'!$E$3:$E$3000,'Summary By Town'!$K$2)</f>
        <v>0</v>
      </c>
      <c r="N85" s="23">
        <f t="shared" si="13"/>
        <v>0</v>
      </c>
      <c r="O85" s="22">
        <f>COUNTIFS('Raw Data from UFBs'!$A$3:$A$3000,'Summary By Town'!$A85,'Raw Data from UFBs'!$E$3:$E$3000,'Summary By Town'!$O$2)</f>
        <v>0</v>
      </c>
      <c r="P85" s="5">
        <f>SUMIFS('Raw Data from UFBs'!F$3:F$3000,'Raw Data from UFBs'!$A$3:$A$3000,'Summary By Town'!$A85,'Raw Data from UFBs'!$E$3:$E$3000,'Summary By Town'!$O$2)</f>
        <v>0</v>
      </c>
      <c r="Q85" s="5">
        <f>SUMIFS('Raw Data from UFBs'!G$3:G$3000,'Raw Data from UFBs'!$A$3:$A$3000,'Summary By Town'!$A85,'Raw Data from UFBs'!$E$3:$E$3000,'Summary By Town'!$O$2)</f>
        <v>0</v>
      </c>
      <c r="R85" s="23">
        <f t="shared" si="14"/>
        <v>0</v>
      </c>
      <c r="S85" s="22">
        <f t="shared" si="15"/>
        <v>1</v>
      </c>
      <c r="T85" s="5">
        <f t="shared" si="16"/>
        <v>111471</v>
      </c>
      <c r="U85" s="5">
        <f t="shared" si="17"/>
        <v>16102000</v>
      </c>
      <c r="V85" s="23">
        <f t="shared" si="18"/>
        <v>369169.88397941669</v>
      </c>
      <c r="W85" s="62">
        <v>2432560400</v>
      </c>
      <c r="X85" s="63">
        <v>2.2926958388983771</v>
      </c>
      <c r="Y85" s="64">
        <v>0.30724666362357145</v>
      </c>
      <c r="Z85" s="5">
        <f t="shared" si="19"/>
        <v>79177.122322193609</v>
      </c>
      <c r="AA85" s="9">
        <f t="shared" si="20"/>
        <v>6.6193628737851685E-3</v>
      </c>
      <c r="AB85" s="62">
        <v>20275144</v>
      </c>
      <c r="AC85" s="7">
        <f t="shared" si="21"/>
        <v>3.9051324282675186E-3</v>
      </c>
      <c r="AE85" s="6" t="s">
        <v>61</v>
      </c>
      <c r="AF85" s="6" t="s">
        <v>974</v>
      </c>
      <c r="AG85" s="6" t="s">
        <v>72</v>
      </c>
      <c r="AH85" s="6" t="s">
        <v>83</v>
      </c>
      <c r="AI85" s="6" t="s">
        <v>1857</v>
      </c>
      <c r="AJ85" s="6" t="s">
        <v>1857</v>
      </c>
      <c r="AK85" s="6" t="s">
        <v>1857</v>
      </c>
      <c r="AL85" s="6" t="s">
        <v>1857</v>
      </c>
      <c r="AM85" s="6" t="s">
        <v>1857</v>
      </c>
      <c r="AN85" s="6" t="s">
        <v>1857</v>
      </c>
      <c r="AO85" s="6" t="s">
        <v>1857</v>
      </c>
      <c r="AP85" s="6" t="s">
        <v>1857</v>
      </c>
      <c r="AQ85" s="6" t="s">
        <v>1857</v>
      </c>
      <c r="AR85" s="6" t="s">
        <v>1857</v>
      </c>
      <c r="AS85" s="6" t="s">
        <v>1857</v>
      </c>
      <c r="AT85" s="6" t="s">
        <v>1857</v>
      </c>
    </row>
    <row r="86" spans="1:46" ht="17.25" customHeight="1" x14ac:dyDescent="0.3">
      <c r="A86" t="s">
        <v>92</v>
      </c>
      <c r="B86" t="s">
        <v>1352</v>
      </c>
      <c r="C86" t="s">
        <v>936</v>
      </c>
      <c r="D86" t="str">
        <f t="shared" si="11"/>
        <v>Woodcliff Lake borough, Bergen County</v>
      </c>
      <c r="E86" t="s">
        <v>1828</v>
      </c>
      <c r="F86" t="s">
        <v>1815</v>
      </c>
      <c r="G86" s="22">
        <f>COUNTIFS('Raw Data from UFBs'!$A$3:$A$3000,'Summary By Town'!$A86,'Raw Data from UFBs'!$E$3:$E$3000,'Summary By Town'!$G$2)</f>
        <v>0</v>
      </c>
      <c r="H86" s="5">
        <f>SUMIFS('Raw Data from UFBs'!F$3:F$3000,'Raw Data from UFBs'!$A$3:$A$3000,'Summary By Town'!$A86,'Raw Data from UFBs'!$E$3:$E$3000,'Summary By Town'!$G$2)</f>
        <v>0</v>
      </c>
      <c r="I86" s="5">
        <f>SUMIFS('Raw Data from UFBs'!G$3:G$3000,'Raw Data from UFBs'!$A$3:$A$3000,'Summary By Town'!$A86,'Raw Data from UFBs'!$E$3:$E$3000,'Summary By Town'!$G$2)</f>
        <v>0</v>
      </c>
      <c r="J86" s="23">
        <f t="shared" si="12"/>
        <v>0</v>
      </c>
      <c r="K86" s="22">
        <f>COUNTIFS('Raw Data from UFBs'!$A$3:$A$3000,'Summary By Town'!$A86,'Raw Data from UFBs'!$E$3:$E$3000,'Summary By Town'!$K$2)</f>
        <v>0</v>
      </c>
      <c r="L86" s="5">
        <f>SUMIFS('Raw Data from UFBs'!F$3:F$3000,'Raw Data from UFBs'!$A$3:$A$3000,'Summary By Town'!$A86,'Raw Data from UFBs'!$E$3:$E$3000,'Summary By Town'!$K$2)</f>
        <v>0</v>
      </c>
      <c r="M86" s="5">
        <f>SUMIFS('Raw Data from UFBs'!G$3:G$3000,'Raw Data from UFBs'!$A$3:$A$3000,'Summary By Town'!$A86,'Raw Data from UFBs'!$E$3:$E$3000,'Summary By Town'!$K$2)</f>
        <v>0</v>
      </c>
      <c r="N86" s="23">
        <f t="shared" si="13"/>
        <v>0</v>
      </c>
      <c r="O86" s="22">
        <f>COUNTIFS('Raw Data from UFBs'!$A$3:$A$3000,'Summary By Town'!$A86,'Raw Data from UFBs'!$E$3:$E$3000,'Summary By Town'!$O$2)</f>
        <v>0</v>
      </c>
      <c r="P86" s="5">
        <f>SUMIFS('Raw Data from UFBs'!F$3:F$3000,'Raw Data from UFBs'!$A$3:$A$3000,'Summary By Town'!$A86,'Raw Data from UFBs'!$E$3:$E$3000,'Summary By Town'!$O$2)</f>
        <v>0</v>
      </c>
      <c r="Q86" s="5">
        <f>SUMIFS('Raw Data from UFBs'!G$3:G$3000,'Raw Data from UFBs'!$A$3:$A$3000,'Summary By Town'!$A86,'Raw Data from UFBs'!$E$3:$E$3000,'Summary By Town'!$O$2)</f>
        <v>0</v>
      </c>
      <c r="R86" s="23">
        <f t="shared" si="14"/>
        <v>0</v>
      </c>
      <c r="S86" s="22">
        <f t="shared" si="15"/>
        <v>0</v>
      </c>
      <c r="T86" s="5">
        <f t="shared" si="16"/>
        <v>0</v>
      </c>
      <c r="U86" s="5">
        <f t="shared" si="17"/>
        <v>0</v>
      </c>
      <c r="V86" s="23">
        <f t="shared" si="18"/>
        <v>0</v>
      </c>
      <c r="W86" s="62">
        <v>2369999400</v>
      </c>
      <c r="X86" s="63">
        <v>2.1649122126141553</v>
      </c>
      <c r="Y86" s="64">
        <v>0.24124593023726215</v>
      </c>
      <c r="Z86" s="5">
        <f t="shared" si="19"/>
        <v>0</v>
      </c>
      <c r="AA86" s="9">
        <f t="shared" si="20"/>
        <v>0</v>
      </c>
      <c r="AB86" s="62">
        <v>15696161</v>
      </c>
      <c r="AC86" s="7">
        <f t="shared" si="21"/>
        <v>0</v>
      </c>
      <c r="AE86" s="6" t="s">
        <v>72</v>
      </c>
      <c r="AF86" s="6" t="s">
        <v>77</v>
      </c>
      <c r="AG86" s="6" t="s">
        <v>968</v>
      </c>
      <c r="AH86" s="6" t="s">
        <v>952</v>
      </c>
      <c r="AI86" s="6" t="s">
        <v>971</v>
      </c>
      <c r="AJ86" s="6" t="s">
        <v>1857</v>
      </c>
      <c r="AK86" s="6" t="s">
        <v>1857</v>
      </c>
      <c r="AL86" s="6" t="s">
        <v>1857</v>
      </c>
      <c r="AM86" s="6" t="s">
        <v>1857</v>
      </c>
      <c r="AN86" s="6" t="s">
        <v>1857</v>
      </c>
      <c r="AO86" s="6" t="s">
        <v>1857</v>
      </c>
      <c r="AP86" s="6" t="s">
        <v>1857</v>
      </c>
      <c r="AQ86" s="6" t="s">
        <v>1857</v>
      </c>
      <c r="AR86" s="6" t="s">
        <v>1857</v>
      </c>
      <c r="AS86" s="6" t="s">
        <v>1857</v>
      </c>
      <c r="AT86" s="6" t="s">
        <v>1857</v>
      </c>
    </row>
    <row r="87" spans="1:46" ht="17.25" customHeight="1" x14ac:dyDescent="0.3">
      <c r="A87" t="s">
        <v>93</v>
      </c>
      <c r="B87" t="s">
        <v>1353</v>
      </c>
      <c r="C87" t="s">
        <v>936</v>
      </c>
      <c r="D87" t="str">
        <f t="shared" si="11"/>
        <v>Wood-Ridge borough, Bergen County</v>
      </c>
      <c r="E87" t="s">
        <v>1828</v>
      </c>
      <c r="F87" t="s">
        <v>1815</v>
      </c>
      <c r="G87" s="22">
        <f>COUNTIFS('Raw Data from UFBs'!$A$3:$A$3000,'Summary By Town'!$A87,'Raw Data from UFBs'!$E$3:$E$3000,'Summary By Town'!$G$2)</f>
        <v>0</v>
      </c>
      <c r="H87" s="5">
        <f>SUMIFS('Raw Data from UFBs'!F$3:F$3000,'Raw Data from UFBs'!$A$3:$A$3000,'Summary By Town'!$A87,'Raw Data from UFBs'!$E$3:$E$3000,'Summary By Town'!$G$2)</f>
        <v>0</v>
      </c>
      <c r="I87" s="5">
        <f>SUMIFS('Raw Data from UFBs'!G$3:G$3000,'Raw Data from UFBs'!$A$3:$A$3000,'Summary By Town'!$A87,'Raw Data from UFBs'!$E$3:$E$3000,'Summary By Town'!$G$2)</f>
        <v>0</v>
      </c>
      <c r="J87" s="23">
        <f t="shared" si="12"/>
        <v>0</v>
      </c>
      <c r="K87" s="22">
        <f>COUNTIFS('Raw Data from UFBs'!$A$3:$A$3000,'Summary By Town'!$A87,'Raw Data from UFBs'!$E$3:$E$3000,'Summary By Town'!$K$2)</f>
        <v>0</v>
      </c>
      <c r="L87" s="5">
        <f>SUMIFS('Raw Data from UFBs'!F$3:F$3000,'Raw Data from UFBs'!$A$3:$A$3000,'Summary By Town'!$A87,'Raw Data from UFBs'!$E$3:$E$3000,'Summary By Town'!$K$2)</f>
        <v>0</v>
      </c>
      <c r="M87" s="5">
        <f>SUMIFS('Raw Data from UFBs'!G$3:G$3000,'Raw Data from UFBs'!$A$3:$A$3000,'Summary By Town'!$A87,'Raw Data from UFBs'!$E$3:$E$3000,'Summary By Town'!$K$2)</f>
        <v>0</v>
      </c>
      <c r="N87" s="23">
        <f t="shared" si="13"/>
        <v>0</v>
      </c>
      <c r="O87" s="22">
        <f>COUNTIFS('Raw Data from UFBs'!$A$3:$A$3000,'Summary By Town'!$A87,'Raw Data from UFBs'!$E$3:$E$3000,'Summary By Town'!$O$2)</f>
        <v>1</v>
      </c>
      <c r="P87" s="5">
        <f>SUMIFS('Raw Data from UFBs'!F$3:F$3000,'Raw Data from UFBs'!$A$3:$A$3000,'Summary By Town'!$A87,'Raw Data from UFBs'!$E$3:$E$3000,'Summary By Town'!$O$2)</f>
        <v>839049.39</v>
      </c>
      <c r="Q87" s="5">
        <f>SUMIFS('Raw Data from UFBs'!G$3:G$3000,'Raw Data from UFBs'!$A$3:$A$3000,'Summary By Town'!$A87,'Raw Data from UFBs'!$E$3:$E$3000,'Summary By Town'!$O$2)</f>
        <v>44321600</v>
      </c>
      <c r="R87" s="23">
        <f t="shared" si="14"/>
        <v>1251998.4022956803</v>
      </c>
      <c r="S87" s="22">
        <f t="shared" si="15"/>
        <v>1</v>
      </c>
      <c r="T87" s="5">
        <f t="shared" si="16"/>
        <v>839049.39</v>
      </c>
      <c r="U87" s="5">
        <f t="shared" si="17"/>
        <v>44321600</v>
      </c>
      <c r="V87" s="23">
        <f t="shared" si="18"/>
        <v>1251998.4022956803</v>
      </c>
      <c r="W87" s="62">
        <v>1610689599</v>
      </c>
      <c r="X87" s="63">
        <v>2.8248041638742292</v>
      </c>
      <c r="Y87" s="64">
        <v>0.39215298407594856</v>
      </c>
      <c r="Z87" s="5">
        <f t="shared" si="19"/>
        <v>161939.18744296659</v>
      </c>
      <c r="AA87" s="9">
        <f t="shared" si="20"/>
        <v>2.7517157885366093E-2</v>
      </c>
      <c r="AB87" s="62">
        <v>36321097</v>
      </c>
      <c r="AC87" s="7">
        <f t="shared" si="21"/>
        <v>4.4585434036578412E-3</v>
      </c>
      <c r="AE87" s="6" t="s">
        <v>938</v>
      </c>
      <c r="AF87" s="6" t="s">
        <v>707</v>
      </c>
      <c r="AG87" s="6" t="s">
        <v>973</v>
      </c>
      <c r="AH87" s="6" t="s">
        <v>969</v>
      </c>
      <c r="AI87" s="6" t="s">
        <v>946</v>
      </c>
      <c r="AJ87" s="6" t="s">
        <v>949</v>
      </c>
      <c r="AK87" s="6" t="s">
        <v>1857</v>
      </c>
      <c r="AL87" s="6" t="s">
        <v>1857</v>
      </c>
      <c r="AM87" s="6" t="s">
        <v>1857</v>
      </c>
      <c r="AN87" s="6" t="s">
        <v>1857</v>
      </c>
      <c r="AO87" s="6" t="s">
        <v>1857</v>
      </c>
      <c r="AP87" s="6" t="s">
        <v>1857</v>
      </c>
      <c r="AQ87" s="6" t="s">
        <v>1857</v>
      </c>
      <c r="AR87" s="6" t="s">
        <v>1857</v>
      </c>
      <c r="AS87" s="6" t="s">
        <v>1857</v>
      </c>
      <c r="AT87" s="6" t="s">
        <v>1857</v>
      </c>
    </row>
    <row r="88" spans="1:46" ht="17.25" customHeight="1" x14ac:dyDescent="0.3">
      <c r="A88" t="s">
        <v>74</v>
      </c>
      <c r="B88" t="s">
        <v>1354</v>
      </c>
      <c r="C88" t="s">
        <v>936</v>
      </c>
      <c r="D88" t="str">
        <f t="shared" si="11"/>
        <v>Lyndhurst township, Bergen County</v>
      </c>
      <c r="E88" t="s">
        <v>1828</v>
      </c>
      <c r="F88" t="s">
        <v>1819</v>
      </c>
      <c r="G88" s="22">
        <f>COUNTIFS('Raw Data from UFBs'!$A$3:$A$3000,'Summary By Town'!$A88,'Raw Data from UFBs'!$E$3:$E$3000,'Summary By Town'!$G$2)</f>
        <v>0</v>
      </c>
      <c r="H88" s="5">
        <f>SUMIFS('Raw Data from UFBs'!F$3:F$3000,'Raw Data from UFBs'!$A$3:$A$3000,'Summary By Town'!$A88,'Raw Data from UFBs'!$E$3:$E$3000,'Summary By Town'!$G$2)</f>
        <v>0</v>
      </c>
      <c r="I88" s="5">
        <f>SUMIFS('Raw Data from UFBs'!G$3:G$3000,'Raw Data from UFBs'!$A$3:$A$3000,'Summary By Town'!$A88,'Raw Data from UFBs'!$E$3:$E$3000,'Summary By Town'!$G$2)</f>
        <v>0</v>
      </c>
      <c r="J88" s="23">
        <f t="shared" si="12"/>
        <v>0</v>
      </c>
      <c r="K88" s="22">
        <f>COUNTIFS('Raw Data from UFBs'!$A$3:$A$3000,'Summary By Town'!$A88,'Raw Data from UFBs'!$E$3:$E$3000,'Summary By Town'!$K$2)</f>
        <v>0</v>
      </c>
      <c r="L88" s="5">
        <f>SUMIFS('Raw Data from UFBs'!F$3:F$3000,'Raw Data from UFBs'!$A$3:$A$3000,'Summary By Town'!$A88,'Raw Data from UFBs'!$E$3:$E$3000,'Summary By Town'!$K$2)</f>
        <v>0</v>
      </c>
      <c r="M88" s="5">
        <f>SUMIFS('Raw Data from UFBs'!G$3:G$3000,'Raw Data from UFBs'!$A$3:$A$3000,'Summary By Town'!$A88,'Raw Data from UFBs'!$E$3:$E$3000,'Summary By Town'!$K$2)</f>
        <v>0</v>
      </c>
      <c r="N88" s="23">
        <f t="shared" si="13"/>
        <v>0</v>
      </c>
      <c r="O88" s="22">
        <f>COUNTIFS('Raw Data from UFBs'!$A$3:$A$3000,'Summary By Town'!$A88,'Raw Data from UFBs'!$E$3:$E$3000,'Summary By Town'!$O$2)</f>
        <v>0</v>
      </c>
      <c r="P88" s="5">
        <f>SUMIFS('Raw Data from UFBs'!F$3:F$3000,'Raw Data from UFBs'!$A$3:$A$3000,'Summary By Town'!$A88,'Raw Data from UFBs'!$E$3:$E$3000,'Summary By Town'!$O$2)</f>
        <v>0</v>
      </c>
      <c r="Q88" s="5">
        <f>SUMIFS('Raw Data from UFBs'!G$3:G$3000,'Raw Data from UFBs'!$A$3:$A$3000,'Summary By Town'!$A88,'Raw Data from UFBs'!$E$3:$E$3000,'Summary By Town'!$O$2)</f>
        <v>0</v>
      </c>
      <c r="R88" s="23">
        <f t="shared" si="14"/>
        <v>0</v>
      </c>
      <c r="S88" s="22">
        <f t="shared" si="15"/>
        <v>0</v>
      </c>
      <c r="T88" s="5">
        <f t="shared" si="16"/>
        <v>0</v>
      </c>
      <c r="U88" s="5">
        <f t="shared" si="17"/>
        <v>0</v>
      </c>
      <c r="V88" s="23">
        <f t="shared" si="18"/>
        <v>0</v>
      </c>
      <c r="W88" s="62">
        <v>5102133037</v>
      </c>
      <c r="X88" s="63">
        <v>2.0319516302434431</v>
      </c>
      <c r="Y88" s="64">
        <v>0.40485828960755815</v>
      </c>
      <c r="Z88" s="5">
        <f t="shared" si="19"/>
        <v>0</v>
      </c>
      <c r="AA88" s="9">
        <f t="shared" si="20"/>
        <v>0</v>
      </c>
      <c r="AB88" s="62">
        <v>45448499.130000003</v>
      </c>
      <c r="AC88" s="7">
        <f t="shared" si="21"/>
        <v>0</v>
      </c>
      <c r="AE88" s="6" t="s">
        <v>1068</v>
      </c>
      <c r="AF88" s="6" t="s">
        <v>954</v>
      </c>
      <c r="AG88" s="6" t="s">
        <v>344</v>
      </c>
      <c r="AH88" s="6" t="s">
        <v>1036</v>
      </c>
      <c r="AI88" s="6" t="s">
        <v>238</v>
      </c>
      <c r="AJ88" s="6" t="s">
        <v>85</v>
      </c>
      <c r="AK88" s="6" t="s">
        <v>613</v>
      </c>
      <c r="AL88" s="6" t="s">
        <v>1857</v>
      </c>
      <c r="AM88" s="6" t="s">
        <v>1857</v>
      </c>
      <c r="AN88" s="6" t="s">
        <v>1857</v>
      </c>
      <c r="AO88" s="6" t="s">
        <v>1857</v>
      </c>
      <c r="AP88" s="6" t="s">
        <v>1857</v>
      </c>
      <c r="AQ88" s="6" t="s">
        <v>1857</v>
      </c>
      <c r="AR88" s="6" t="s">
        <v>1857</v>
      </c>
      <c r="AS88" s="6" t="s">
        <v>1857</v>
      </c>
      <c r="AT88" s="6" t="s">
        <v>1857</v>
      </c>
    </row>
    <row r="89" spans="1:46" ht="17.25" customHeight="1" x14ac:dyDescent="0.3">
      <c r="A89" t="s">
        <v>950</v>
      </c>
      <c r="B89" t="s">
        <v>1355</v>
      </c>
      <c r="C89" t="s">
        <v>936</v>
      </c>
      <c r="D89" t="str">
        <f t="shared" si="11"/>
        <v>Mahwah township, Bergen County</v>
      </c>
      <c r="E89" t="s">
        <v>1828</v>
      </c>
      <c r="F89" t="s">
        <v>1819</v>
      </c>
      <c r="G89" s="22">
        <f>COUNTIFS('Raw Data from UFBs'!$A$3:$A$3000,'Summary By Town'!$A89,'Raw Data from UFBs'!$E$3:$E$3000,'Summary By Town'!$G$2)</f>
        <v>0</v>
      </c>
      <c r="H89" s="5">
        <f>SUMIFS('Raw Data from UFBs'!F$3:F$3000,'Raw Data from UFBs'!$A$3:$A$3000,'Summary By Town'!$A89,'Raw Data from UFBs'!$E$3:$E$3000,'Summary By Town'!$G$2)</f>
        <v>0</v>
      </c>
      <c r="I89" s="5">
        <f>SUMIFS('Raw Data from UFBs'!G$3:G$3000,'Raw Data from UFBs'!$A$3:$A$3000,'Summary By Town'!$A89,'Raw Data from UFBs'!$E$3:$E$3000,'Summary By Town'!$G$2)</f>
        <v>0</v>
      </c>
      <c r="J89" s="23">
        <f t="shared" si="12"/>
        <v>0</v>
      </c>
      <c r="K89" s="22">
        <f>COUNTIFS('Raw Data from UFBs'!$A$3:$A$3000,'Summary By Town'!$A89,'Raw Data from UFBs'!$E$3:$E$3000,'Summary By Town'!$K$2)</f>
        <v>0</v>
      </c>
      <c r="L89" s="5">
        <f>SUMIFS('Raw Data from UFBs'!F$3:F$3000,'Raw Data from UFBs'!$A$3:$A$3000,'Summary By Town'!$A89,'Raw Data from UFBs'!$E$3:$E$3000,'Summary By Town'!$K$2)</f>
        <v>0</v>
      </c>
      <c r="M89" s="5">
        <f>SUMIFS('Raw Data from UFBs'!G$3:G$3000,'Raw Data from UFBs'!$A$3:$A$3000,'Summary By Town'!$A89,'Raw Data from UFBs'!$E$3:$E$3000,'Summary By Town'!$K$2)</f>
        <v>0</v>
      </c>
      <c r="N89" s="23">
        <f t="shared" si="13"/>
        <v>0</v>
      </c>
      <c r="O89" s="22">
        <f>COUNTIFS('Raw Data from UFBs'!$A$3:$A$3000,'Summary By Town'!$A89,'Raw Data from UFBs'!$E$3:$E$3000,'Summary By Town'!$O$2)</f>
        <v>0</v>
      </c>
      <c r="P89" s="5">
        <f>SUMIFS('Raw Data from UFBs'!F$3:F$3000,'Raw Data from UFBs'!$A$3:$A$3000,'Summary By Town'!$A89,'Raw Data from UFBs'!$E$3:$E$3000,'Summary By Town'!$O$2)</f>
        <v>0</v>
      </c>
      <c r="Q89" s="5">
        <f>SUMIFS('Raw Data from UFBs'!G$3:G$3000,'Raw Data from UFBs'!$A$3:$A$3000,'Summary By Town'!$A89,'Raw Data from UFBs'!$E$3:$E$3000,'Summary By Town'!$O$2)</f>
        <v>0</v>
      </c>
      <c r="R89" s="23">
        <f t="shared" si="14"/>
        <v>0</v>
      </c>
      <c r="S89" s="22">
        <f t="shared" si="15"/>
        <v>0</v>
      </c>
      <c r="T89" s="5">
        <f t="shared" si="16"/>
        <v>0</v>
      </c>
      <c r="U89" s="5">
        <f t="shared" si="17"/>
        <v>0</v>
      </c>
      <c r="V89" s="23">
        <f t="shared" si="18"/>
        <v>0</v>
      </c>
      <c r="W89" s="62">
        <v>6324096740</v>
      </c>
      <c r="X89" s="63">
        <v>2.0365310908380794</v>
      </c>
      <c r="Y89" s="64">
        <v>0.26427857481639777</v>
      </c>
      <c r="Z89" s="5">
        <f t="shared" si="19"/>
        <v>0</v>
      </c>
      <c r="AA89" s="9">
        <f t="shared" si="20"/>
        <v>0</v>
      </c>
      <c r="AB89" s="62">
        <v>44364367.539999999</v>
      </c>
      <c r="AC89" s="7">
        <f t="shared" si="21"/>
        <v>0</v>
      </c>
      <c r="AE89" s="6" t="s">
        <v>975</v>
      </c>
      <c r="AF89" s="6" t="s">
        <v>943</v>
      </c>
      <c r="AG89" s="6" t="s">
        <v>43</v>
      </c>
      <c r="AH89" s="6" t="s">
        <v>957</v>
      </c>
      <c r="AI89" s="6" t="s">
        <v>79</v>
      </c>
      <c r="AJ89" s="6" t="s">
        <v>971</v>
      </c>
      <c r="AK89" s="6" t="s">
        <v>1193</v>
      </c>
      <c r="AL89" s="6" t="s">
        <v>1857</v>
      </c>
      <c r="AM89" s="6" t="s">
        <v>1857</v>
      </c>
      <c r="AN89" s="6" t="s">
        <v>1857</v>
      </c>
      <c r="AO89" s="6" t="s">
        <v>1857</v>
      </c>
      <c r="AP89" s="6" t="s">
        <v>1857</v>
      </c>
      <c r="AQ89" s="6" t="s">
        <v>1857</v>
      </c>
      <c r="AR89" s="6" t="s">
        <v>1857</v>
      </c>
      <c r="AS89" s="6" t="s">
        <v>1857</v>
      </c>
      <c r="AT89" s="6" t="s">
        <v>1857</v>
      </c>
    </row>
    <row r="90" spans="1:46" ht="17.25" customHeight="1" x14ac:dyDescent="0.3">
      <c r="A90" t="s">
        <v>83</v>
      </c>
      <c r="B90" t="s">
        <v>1356</v>
      </c>
      <c r="C90" t="s">
        <v>936</v>
      </c>
      <c r="D90" t="str">
        <f t="shared" si="11"/>
        <v>River Vale township, Bergen County</v>
      </c>
      <c r="E90" t="s">
        <v>1828</v>
      </c>
      <c r="F90" t="s">
        <v>1815</v>
      </c>
      <c r="G90" s="22">
        <f>COUNTIFS('Raw Data from UFBs'!$A$3:$A$3000,'Summary By Town'!$A90,'Raw Data from UFBs'!$E$3:$E$3000,'Summary By Town'!$G$2)</f>
        <v>1</v>
      </c>
      <c r="H90" s="5">
        <f>SUMIFS('Raw Data from UFBs'!F$3:F$3000,'Raw Data from UFBs'!$A$3:$A$3000,'Summary By Town'!$A90,'Raw Data from UFBs'!$E$3:$E$3000,'Summary By Town'!$G$2)</f>
        <v>47007.199999999997</v>
      </c>
      <c r="I90" s="5">
        <f>SUMIFS('Raw Data from UFBs'!G$3:G$3000,'Raw Data from UFBs'!$A$3:$A$3000,'Summary By Town'!$A90,'Raw Data from UFBs'!$E$3:$E$3000,'Summary By Town'!$G$2)</f>
        <v>3976900</v>
      </c>
      <c r="J90" s="23">
        <f t="shared" si="12"/>
        <v>107906.01226884517</v>
      </c>
      <c r="K90" s="22">
        <f>COUNTIFS('Raw Data from UFBs'!$A$3:$A$3000,'Summary By Town'!$A90,'Raw Data from UFBs'!$E$3:$E$3000,'Summary By Town'!$K$2)</f>
        <v>0</v>
      </c>
      <c r="L90" s="5">
        <f>SUMIFS('Raw Data from UFBs'!F$3:F$3000,'Raw Data from UFBs'!$A$3:$A$3000,'Summary By Town'!$A90,'Raw Data from UFBs'!$E$3:$E$3000,'Summary By Town'!$K$2)</f>
        <v>0</v>
      </c>
      <c r="M90" s="5">
        <f>SUMIFS('Raw Data from UFBs'!G$3:G$3000,'Raw Data from UFBs'!$A$3:$A$3000,'Summary By Town'!$A90,'Raw Data from UFBs'!$E$3:$E$3000,'Summary By Town'!$K$2)</f>
        <v>0</v>
      </c>
      <c r="N90" s="23">
        <f t="shared" si="13"/>
        <v>0</v>
      </c>
      <c r="O90" s="22">
        <f>COUNTIFS('Raw Data from UFBs'!$A$3:$A$3000,'Summary By Town'!$A90,'Raw Data from UFBs'!$E$3:$E$3000,'Summary By Town'!$O$2)</f>
        <v>1</v>
      </c>
      <c r="P90" s="5">
        <f>SUMIFS('Raw Data from UFBs'!F$3:F$3000,'Raw Data from UFBs'!$A$3:$A$3000,'Summary By Town'!$A90,'Raw Data from UFBs'!$E$3:$E$3000,'Summary By Town'!$O$2)</f>
        <v>68000</v>
      </c>
      <c r="Q90" s="5">
        <f>SUMIFS('Raw Data from UFBs'!G$3:G$3000,'Raw Data from UFBs'!$A$3:$A$3000,'Summary By Town'!$A90,'Raw Data from UFBs'!$E$3:$E$3000,'Summary By Town'!$O$2)</f>
        <v>11520000</v>
      </c>
      <c r="R90" s="23">
        <f t="shared" si="14"/>
        <v>312574.4326830185</v>
      </c>
      <c r="S90" s="22">
        <f t="shared" si="15"/>
        <v>2</v>
      </c>
      <c r="T90" s="5">
        <f t="shared" si="16"/>
        <v>115007.2</v>
      </c>
      <c r="U90" s="5">
        <f t="shared" si="17"/>
        <v>15496900</v>
      </c>
      <c r="V90" s="23">
        <f t="shared" si="18"/>
        <v>420480.44495186367</v>
      </c>
      <c r="W90" s="62">
        <v>2281777568</v>
      </c>
      <c r="X90" s="63">
        <v>2.7133197281512023</v>
      </c>
      <c r="Y90" s="64">
        <v>0.23571184351391866</v>
      </c>
      <c r="Z90" s="5">
        <f t="shared" si="19"/>
        <v>72003.661711782624</v>
      </c>
      <c r="AA90" s="9">
        <f t="shared" si="20"/>
        <v>6.7915910022654756E-3</v>
      </c>
      <c r="AB90" s="62">
        <v>20364339</v>
      </c>
      <c r="AC90" s="7">
        <f t="shared" si="21"/>
        <v>3.535772101995681E-3</v>
      </c>
      <c r="AE90" s="6" t="s">
        <v>61</v>
      </c>
      <c r="AF90" s="6" t="s">
        <v>90</v>
      </c>
      <c r="AG90" s="6" t="s">
        <v>945</v>
      </c>
      <c r="AH90" s="6" t="s">
        <v>72</v>
      </c>
      <c r="AI90" s="6" t="s">
        <v>958</v>
      </c>
      <c r="AJ90" s="6" t="s">
        <v>77</v>
      </c>
      <c r="AK90" s="6" t="s">
        <v>952</v>
      </c>
      <c r="AL90" s="6" t="s">
        <v>1857</v>
      </c>
      <c r="AM90" s="6" t="s">
        <v>1857</v>
      </c>
      <c r="AN90" s="6" t="s">
        <v>1857</v>
      </c>
      <c r="AO90" s="6" t="s">
        <v>1857</v>
      </c>
      <c r="AP90" s="6" t="s">
        <v>1857</v>
      </c>
      <c r="AQ90" s="6" t="s">
        <v>1857</v>
      </c>
      <c r="AR90" s="6" t="s">
        <v>1857</v>
      </c>
      <c r="AS90" s="6" t="s">
        <v>1857</v>
      </c>
      <c r="AT90" s="6" t="s">
        <v>1857</v>
      </c>
    </row>
    <row r="91" spans="1:46" ht="17.25" customHeight="1" x14ac:dyDescent="0.3">
      <c r="A91" t="s">
        <v>966</v>
      </c>
      <c r="B91" t="s">
        <v>1357</v>
      </c>
      <c r="C91" t="s">
        <v>936</v>
      </c>
      <c r="D91" t="str">
        <f t="shared" si="11"/>
        <v>Rochelle Park township, Bergen County</v>
      </c>
      <c r="E91" t="s">
        <v>1828</v>
      </c>
      <c r="F91" t="s">
        <v>1815</v>
      </c>
      <c r="G91" s="22">
        <f>COUNTIFS('Raw Data from UFBs'!$A$3:$A$3000,'Summary By Town'!$A91,'Raw Data from UFBs'!$E$3:$E$3000,'Summary By Town'!$G$2)</f>
        <v>0</v>
      </c>
      <c r="H91" s="5">
        <f>SUMIFS('Raw Data from UFBs'!F$3:F$3000,'Raw Data from UFBs'!$A$3:$A$3000,'Summary By Town'!$A91,'Raw Data from UFBs'!$E$3:$E$3000,'Summary By Town'!$G$2)</f>
        <v>0</v>
      </c>
      <c r="I91" s="5">
        <f>SUMIFS('Raw Data from UFBs'!G$3:G$3000,'Raw Data from UFBs'!$A$3:$A$3000,'Summary By Town'!$A91,'Raw Data from UFBs'!$E$3:$E$3000,'Summary By Town'!$G$2)</f>
        <v>0</v>
      </c>
      <c r="J91" s="23">
        <f t="shared" si="12"/>
        <v>0</v>
      </c>
      <c r="K91" s="22">
        <f>COUNTIFS('Raw Data from UFBs'!$A$3:$A$3000,'Summary By Town'!$A91,'Raw Data from UFBs'!$E$3:$E$3000,'Summary By Town'!$K$2)</f>
        <v>1</v>
      </c>
      <c r="L91" s="5">
        <f>SUMIFS('Raw Data from UFBs'!F$3:F$3000,'Raw Data from UFBs'!$A$3:$A$3000,'Summary By Town'!$A91,'Raw Data from UFBs'!$E$3:$E$3000,'Summary By Town'!$K$2)</f>
        <v>105000</v>
      </c>
      <c r="M91" s="5">
        <f>SUMIFS('Raw Data from UFBs'!G$3:G$3000,'Raw Data from UFBs'!$A$3:$A$3000,'Summary By Town'!$A91,'Raw Data from UFBs'!$E$3:$E$3000,'Summary By Town'!$K$2)</f>
        <v>2250000</v>
      </c>
      <c r="N91" s="23">
        <f t="shared" si="13"/>
        <v>62426.64604020783</v>
      </c>
      <c r="O91" s="22">
        <f>COUNTIFS('Raw Data from UFBs'!$A$3:$A$3000,'Summary By Town'!$A91,'Raw Data from UFBs'!$E$3:$E$3000,'Summary By Town'!$O$2)</f>
        <v>0</v>
      </c>
      <c r="P91" s="5">
        <f>SUMIFS('Raw Data from UFBs'!F$3:F$3000,'Raw Data from UFBs'!$A$3:$A$3000,'Summary By Town'!$A91,'Raw Data from UFBs'!$E$3:$E$3000,'Summary By Town'!$O$2)</f>
        <v>0</v>
      </c>
      <c r="Q91" s="5">
        <f>SUMIFS('Raw Data from UFBs'!G$3:G$3000,'Raw Data from UFBs'!$A$3:$A$3000,'Summary By Town'!$A91,'Raw Data from UFBs'!$E$3:$E$3000,'Summary By Town'!$O$2)</f>
        <v>0</v>
      </c>
      <c r="R91" s="23">
        <f t="shared" si="14"/>
        <v>0</v>
      </c>
      <c r="S91" s="22">
        <f t="shared" si="15"/>
        <v>1</v>
      </c>
      <c r="T91" s="5">
        <f t="shared" si="16"/>
        <v>105000</v>
      </c>
      <c r="U91" s="5">
        <f t="shared" si="17"/>
        <v>2250000</v>
      </c>
      <c r="V91" s="23">
        <f t="shared" si="18"/>
        <v>62426.64604020783</v>
      </c>
      <c r="W91" s="62">
        <v>1030767200</v>
      </c>
      <c r="X91" s="63">
        <v>2.7745176017870148</v>
      </c>
      <c r="Y91" s="64">
        <v>0.38005911833827927</v>
      </c>
      <c r="Z91" s="5">
        <f t="shared" si="19"/>
        <v>-16180.391370662102</v>
      </c>
      <c r="AA91" s="9">
        <f t="shared" si="20"/>
        <v>2.1828401214163584E-3</v>
      </c>
      <c r="AB91" s="62">
        <v>14382058</v>
      </c>
      <c r="AC91" s="7">
        <f t="shared" si="21"/>
        <v>-1.1250400582908304E-3</v>
      </c>
      <c r="AE91" s="6" t="s">
        <v>949</v>
      </c>
      <c r="AF91" s="6" t="s">
        <v>951</v>
      </c>
      <c r="AG91" s="6" t="s">
        <v>967</v>
      </c>
      <c r="AH91" s="6" t="s">
        <v>941</v>
      </c>
      <c r="AI91" s="6" t="s">
        <v>961</v>
      </c>
      <c r="AJ91" s="6" t="s">
        <v>1857</v>
      </c>
      <c r="AK91" s="6" t="s">
        <v>1857</v>
      </c>
      <c r="AL91" s="6" t="s">
        <v>1857</v>
      </c>
      <c r="AM91" s="6" t="s">
        <v>1857</v>
      </c>
      <c r="AN91" s="6" t="s">
        <v>1857</v>
      </c>
      <c r="AO91" s="6" t="s">
        <v>1857</v>
      </c>
      <c r="AP91" s="6" t="s">
        <v>1857</v>
      </c>
      <c r="AQ91" s="6" t="s">
        <v>1857</v>
      </c>
      <c r="AR91" s="6" t="s">
        <v>1857</v>
      </c>
      <c r="AS91" s="6" t="s">
        <v>1857</v>
      </c>
      <c r="AT91" s="6" t="s">
        <v>1857</v>
      </c>
    </row>
    <row r="92" spans="1:46" ht="17.25" customHeight="1" x14ac:dyDescent="0.3">
      <c r="A92" t="s">
        <v>967</v>
      </c>
      <c r="B92" t="s">
        <v>1358</v>
      </c>
      <c r="C92" t="s">
        <v>936</v>
      </c>
      <c r="D92" t="str">
        <f t="shared" si="11"/>
        <v>Saddle Brook township, Bergen County</v>
      </c>
      <c r="E92" t="s">
        <v>1828</v>
      </c>
      <c r="F92" t="s">
        <v>1815</v>
      </c>
      <c r="G92" s="22">
        <f>COUNTIFS('Raw Data from UFBs'!$A$3:$A$3000,'Summary By Town'!$A92,'Raw Data from UFBs'!$E$3:$E$3000,'Summary By Town'!$G$2)</f>
        <v>0</v>
      </c>
      <c r="H92" s="5">
        <f>SUMIFS('Raw Data from UFBs'!F$3:F$3000,'Raw Data from UFBs'!$A$3:$A$3000,'Summary By Town'!$A92,'Raw Data from UFBs'!$E$3:$E$3000,'Summary By Town'!$G$2)</f>
        <v>0</v>
      </c>
      <c r="I92" s="5">
        <f>SUMIFS('Raw Data from UFBs'!G$3:G$3000,'Raw Data from UFBs'!$A$3:$A$3000,'Summary By Town'!$A92,'Raw Data from UFBs'!$E$3:$E$3000,'Summary By Town'!$G$2)</f>
        <v>0</v>
      </c>
      <c r="J92" s="23">
        <f t="shared" si="12"/>
        <v>0</v>
      </c>
      <c r="K92" s="22">
        <f>COUNTIFS('Raw Data from UFBs'!$A$3:$A$3000,'Summary By Town'!$A92,'Raw Data from UFBs'!$E$3:$E$3000,'Summary By Town'!$K$2)</f>
        <v>0</v>
      </c>
      <c r="L92" s="5">
        <f>SUMIFS('Raw Data from UFBs'!F$3:F$3000,'Raw Data from UFBs'!$A$3:$A$3000,'Summary By Town'!$A92,'Raw Data from UFBs'!$E$3:$E$3000,'Summary By Town'!$K$2)</f>
        <v>0</v>
      </c>
      <c r="M92" s="5">
        <f>SUMIFS('Raw Data from UFBs'!G$3:G$3000,'Raw Data from UFBs'!$A$3:$A$3000,'Summary By Town'!$A92,'Raw Data from UFBs'!$E$3:$E$3000,'Summary By Town'!$K$2)</f>
        <v>0</v>
      </c>
      <c r="N92" s="23">
        <f t="shared" si="13"/>
        <v>0</v>
      </c>
      <c r="O92" s="22">
        <f>COUNTIFS('Raw Data from UFBs'!$A$3:$A$3000,'Summary By Town'!$A92,'Raw Data from UFBs'!$E$3:$E$3000,'Summary By Town'!$O$2)</f>
        <v>0</v>
      </c>
      <c r="P92" s="5">
        <f>SUMIFS('Raw Data from UFBs'!F$3:F$3000,'Raw Data from UFBs'!$A$3:$A$3000,'Summary By Town'!$A92,'Raw Data from UFBs'!$E$3:$E$3000,'Summary By Town'!$O$2)</f>
        <v>0</v>
      </c>
      <c r="Q92" s="5">
        <f>SUMIFS('Raw Data from UFBs'!G$3:G$3000,'Raw Data from UFBs'!$A$3:$A$3000,'Summary By Town'!$A92,'Raw Data from UFBs'!$E$3:$E$3000,'Summary By Town'!$O$2)</f>
        <v>0</v>
      </c>
      <c r="R92" s="23">
        <f t="shared" si="14"/>
        <v>0</v>
      </c>
      <c r="S92" s="22">
        <f t="shared" si="15"/>
        <v>0</v>
      </c>
      <c r="T92" s="5">
        <f t="shared" si="16"/>
        <v>0</v>
      </c>
      <c r="U92" s="5">
        <f t="shared" si="17"/>
        <v>0</v>
      </c>
      <c r="V92" s="23">
        <f t="shared" si="18"/>
        <v>0</v>
      </c>
      <c r="W92" s="62">
        <v>3004794100</v>
      </c>
      <c r="X92" s="63">
        <v>2.3358595121524113</v>
      </c>
      <c r="Y92" s="64">
        <v>0.33682331997128012</v>
      </c>
      <c r="Z92" s="5">
        <f t="shared" si="19"/>
        <v>0</v>
      </c>
      <c r="AA92" s="9">
        <f t="shared" si="20"/>
        <v>0</v>
      </c>
      <c r="AB92" s="62">
        <v>28122353.189999998</v>
      </c>
      <c r="AC92" s="7">
        <f t="shared" si="21"/>
        <v>0</v>
      </c>
      <c r="AE92" s="6" t="s">
        <v>69</v>
      </c>
      <c r="AF92" s="6" t="s">
        <v>949</v>
      </c>
      <c r="AG92" s="6" t="s">
        <v>966</v>
      </c>
      <c r="AH92" s="6" t="s">
        <v>939</v>
      </c>
      <c r="AI92" s="6" t="s">
        <v>941</v>
      </c>
      <c r="AJ92" s="6" t="s">
        <v>1857</v>
      </c>
      <c r="AK92" s="6" t="s">
        <v>1857</v>
      </c>
      <c r="AL92" s="6" t="s">
        <v>1857</v>
      </c>
      <c r="AM92" s="6" t="s">
        <v>1857</v>
      </c>
      <c r="AN92" s="6" t="s">
        <v>1857</v>
      </c>
      <c r="AO92" s="6" t="s">
        <v>1857</v>
      </c>
      <c r="AP92" s="6" t="s">
        <v>1857</v>
      </c>
      <c r="AQ92" s="6" t="s">
        <v>1857</v>
      </c>
      <c r="AR92" s="6" t="s">
        <v>1857</v>
      </c>
      <c r="AS92" s="6" t="s">
        <v>1857</v>
      </c>
      <c r="AT92" s="6" t="s">
        <v>1857</v>
      </c>
    </row>
    <row r="93" spans="1:46" ht="17.25" customHeight="1" x14ac:dyDescent="0.3">
      <c r="A93" t="s">
        <v>969</v>
      </c>
      <c r="B93" t="s">
        <v>1359</v>
      </c>
      <c r="C93" t="s">
        <v>936</v>
      </c>
      <c r="D93" t="str">
        <f t="shared" si="11"/>
        <v>South Hackensack township, Bergen County</v>
      </c>
      <c r="E93" t="s">
        <v>1828</v>
      </c>
      <c r="F93" t="s">
        <v>1819</v>
      </c>
      <c r="G93" s="22">
        <f>COUNTIFS('Raw Data from UFBs'!$A$3:$A$3000,'Summary By Town'!$A93,'Raw Data from UFBs'!$E$3:$E$3000,'Summary By Town'!$G$2)</f>
        <v>0</v>
      </c>
      <c r="H93" s="5">
        <f>SUMIFS('Raw Data from UFBs'!F$3:F$3000,'Raw Data from UFBs'!$A$3:$A$3000,'Summary By Town'!$A93,'Raw Data from UFBs'!$E$3:$E$3000,'Summary By Town'!$G$2)</f>
        <v>0</v>
      </c>
      <c r="I93" s="5">
        <f>SUMIFS('Raw Data from UFBs'!G$3:G$3000,'Raw Data from UFBs'!$A$3:$A$3000,'Summary By Town'!$A93,'Raw Data from UFBs'!$E$3:$E$3000,'Summary By Town'!$G$2)</f>
        <v>0</v>
      </c>
      <c r="J93" s="23">
        <f t="shared" si="12"/>
        <v>0</v>
      </c>
      <c r="K93" s="22">
        <f>COUNTIFS('Raw Data from UFBs'!$A$3:$A$3000,'Summary By Town'!$A93,'Raw Data from UFBs'!$E$3:$E$3000,'Summary By Town'!$K$2)</f>
        <v>0</v>
      </c>
      <c r="L93" s="5">
        <f>SUMIFS('Raw Data from UFBs'!F$3:F$3000,'Raw Data from UFBs'!$A$3:$A$3000,'Summary By Town'!$A93,'Raw Data from UFBs'!$E$3:$E$3000,'Summary By Town'!$K$2)</f>
        <v>0</v>
      </c>
      <c r="M93" s="5">
        <f>SUMIFS('Raw Data from UFBs'!G$3:G$3000,'Raw Data from UFBs'!$A$3:$A$3000,'Summary By Town'!$A93,'Raw Data from UFBs'!$E$3:$E$3000,'Summary By Town'!$K$2)</f>
        <v>0</v>
      </c>
      <c r="N93" s="23">
        <f t="shared" si="13"/>
        <v>0</v>
      </c>
      <c r="O93" s="22">
        <f>COUNTIFS('Raw Data from UFBs'!$A$3:$A$3000,'Summary By Town'!$A93,'Raw Data from UFBs'!$E$3:$E$3000,'Summary By Town'!$O$2)</f>
        <v>0</v>
      </c>
      <c r="P93" s="5">
        <f>SUMIFS('Raw Data from UFBs'!F$3:F$3000,'Raw Data from UFBs'!$A$3:$A$3000,'Summary By Town'!$A93,'Raw Data from UFBs'!$E$3:$E$3000,'Summary By Town'!$O$2)</f>
        <v>0</v>
      </c>
      <c r="Q93" s="5">
        <f>SUMIFS('Raw Data from UFBs'!G$3:G$3000,'Raw Data from UFBs'!$A$3:$A$3000,'Summary By Town'!$A93,'Raw Data from UFBs'!$E$3:$E$3000,'Summary By Town'!$O$2)</f>
        <v>0</v>
      </c>
      <c r="R93" s="23">
        <f t="shared" si="14"/>
        <v>0</v>
      </c>
      <c r="S93" s="22">
        <f t="shared" si="15"/>
        <v>0</v>
      </c>
      <c r="T93" s="5">
        <f t="shared" si="16"/>
        <v>0</v>
      </c>
      <c r="U93" s="5">
        <f t="shared" si="17"/>
        <v>0</v>
      </c>
      <c r="V93" s="23">
        <f t="shared" si="18"/>
        <v>0</v>
      </c>
      <c r="W93" s="62">
        <v>1001722600</v>
      </c>
      <c r="X93" s="63">
        <v>2.1300029932701823</v>
      </c>
      <c r="Y93" s="64">
        <v>0.44482942338773712</v>
      </c>
      <c r="Z93" s="5">
        <f t="shared" si="19"/>
        <v>0</v>
      </c>
      <c r="AA93" s="9">
        <f t="shared" si="20"/>
        <v>0</v>
      </c>
      <c r="AB93" s="62">
        <v>11624780</v>
      </c>
      <c r="AC93" s="7">
        <f t="shared" si="21"/>
        <v>0</v>
      </c>
      <c r="AE93" s="6" t="s">
        <v>962</v>
      </c>
      <c r="AF93" s="6" t="s">
        <v>938</v>
      </c>
      <c r="AG93" s="6" t="s">
        <v>707</v>
      </c>
      <c r="AH93" s="6" t="s">
        <v>948</v>
      </c>
      <c r="AI93" s="6" t="s">
        <v>973</v>
      </c>
      <c r="AJ93" s="6" t="s">
        <v>93</v>
      </c>
      <c r="AK93" s="6" t="s">
        <v>69</v>
      </c>
      <c r="AL93" s="6" t="s">
        <v>949</v>
      </c>
      <c r="AM93" s="6" t="s">
        <v>70</v>
      </c>
      <c r="AN93" s="6" t="s">
        <v>970</v>
      </c>
      <c r="AO93" s="6" t="s">
        <v>1857</v>
      </c>
      <c r="AP93" s="6" t="s">
        <v>1857</v>
      </c>
      <c r="AQ93" s="6" t="s">
        <v>1857</v>
      </c>
      <c r="AR93" s="6" t="s">
        <v>1857</v>
      </c>
      <c r="AS93" s="6" t="s">
        <v>1857</v>
      </c>
      <c r="AT93" s="6" t="s">
        <v>1857</v>
      </c>
    </row>
    <row r="94" spans="1:46" ht="17.25" customHeight="1" x14ac:dyDescent="0.3">
      <c r="A94" t="s">
        <v>87</v>
      </c>
      <c r="B94" t="s">
        <v>1360</v>
      </c>
      <c r="C94" t="s">
        <v>936</v>
      </c>
      <c r="D94" t="str">
        <f t="shared" si="11"/>
        <v>Teaneck township, Bergen County</v>
      </c>
      <c r="E94" t="s">
        <v>1828</v>
      </c>
      <c r="F94" t="s">
        <v>1815</v>
      </c>
      <c r="G94" s="22">
        <f>COUNTIFS('Raw Data from UFBs'!$A$3:$A$3000,'Summary By Town'!$A94,'Raw Data from UFBs'!$E$3:$E$3000,'Summary By Town'!$G$2)</f>
        <v>0</v>
      </c>
      <c r="H94" s="5">
        <f>SUMIFS('Raw Data from UFBs'!F$3:F$3000,'Raw Data from UFBs'!$A$3:$A$3000,'Summary By Town'!$A94,'Raw Data from UFBs'!$E$3:$E$3000,'Summary By Town'!$G$2)</f>
        <v>0</v>
      </c>
      <c r="I94" s="5">
        <f>SUMIFS('Raw Data from UFBs'!G$3:G$3000,'Raw Data from UFBs'!$A$3:$A$3000,'Summary By Town'!$A94,'Raw Data from UFBs'!$E$3:$E$3000,'Summary By Town'!$G$2)</f>
        <v>0</v>
      </c>
      <c r="J94" s="23">
        <f t="shared" si="12"/>
        <v>0</v>
      </c>
      <c r="K94" s="22">
        <f>COUNTIFS('Raw Data from UFBs'!$A$3:$A$3000,'Summary By Town'!$A94,'Raw Data from UFBs'!$E$3:$E$3000,'Summary By Town'!$K$2)</f>
        <v>0</v>
      </c>
      <c r="L94" s="5">
        <f>SUMIFS('Raw Data from UFBs'!F$3:F$3000,'Raw Data from UFBs'!$A$3:$A$3000,'Summary By Town'!$A94,'Raw Data from UFBs'!$E$3:$E$3000,'Summary By Town'!$K$2)</f>
        <v>0</v>
      </c>
      <c r="M94" s="5">
        <f>SUMIFS('Raw Data from UFBs'!G$3:G$3000,'Raw Data from UFBs'!$A$3:$A$3000,'Summary By Town'!$A94,'Raw Data from UFBs'!$E$3:$E$3000,'Summary By Town'!$K$2)</f>
        <v>0</v>
      </c>
      <c r="N94" s="23">
        <f t="shared" si="13"/>
        <v>0</v>
      </c>
      <c r="O94" s="22">
        <f>COUNTIFS('Raw Data from UFBs'!$A$3:$A$3000,'Summary By Town'!$A94,'Raw Data from UFBs'!$E$3:$E$3000,'Summary By Town'!$O$2)</f>
        <v>2</v>
      </c>
      <c r="P94" s="5">
        <f>SUMIFS('Raw Data from UFBs'!F$3:F$3000,'Raw Data from UFBs'!$A$3:$A$3000,'Summary By Town'!$A94,'Raw Data from UFBs'!$E$3:$E$3000,'Summary By Town'!$O$2)</f>
        <v>138819</v>
      </c>
      <c r="Q94" s="5">
        <f>SUMIFS('Raw Data from UFBs'!G$3:G$3000,'Raw Data from UFBs'!$A$3:$A$3000,'Summary By Town'!$A94,'Raw Data from UFBs'!$E$3:$E$3000,'Summary By Town'!$O$2)</f>
        <v>17700000</v>
      </c>
      <c r="R94" s="23">
        <f t="shared" si="14"/>
        <v>584328.78307405114</v>
      </c>
      <c r="S94" s="22">
        <f t="shared" si="15"/>
        <v>2</v>
      </c>
      <c r="T94" s="5">
        <f t="shared" si="16"/>
        <v>138819</v>
      </c>
      <c r="U94" s="5">
        <f t="shared" si="17"/>
        <v>17700000</v>
      </c>
      <c r="V94" s="23">
        <f t="shared" si="18"/>
        <v>584328.78307405114</v>
      </c>
      <c r="W94" s="62">
        <v>5839828700</v>
      </c>
      <c r="X94" s="63">
        <v>3.3012925597404021</v>
      </c>
      <c r="Y94" s="64">
        <v>0.3456857660963199</v>
      </c>
      <c r="Z94" s="5">
        <f t="shared" si="19"/>
        <v>154006.39066535866</v>
      </c>
      <c r="AA94" s="9">
        <f t="shared" si="20"/>
        <v>3.0309108210656932E-3</v>
      </c>
      <c r="AB94" s="62">
        <v>77430745.859999999</v>
      </c>
      <c r="AC94" s="7">
        <f t="shared" si="21"/>
        <v>1.9889565695752507E-3</v>
      </c>
      <c r="AE94" s="6" t="s">
        <v>963</v>
      </c>
      <c r="AF94" s="6" t="s">
        <v>73</v>
      </c>
      <c r="AG94" s="6" t="s">
        <v>937</v>
      </c>
      <c r="AH94" s="6" t="s">
        <v>70</v>
      </c>
      <c r="AI94" s="6" t="s">
        <v>64</v>
      </c>
      <c r="AJ94" s="6" t="s">
        <v>45</v>
      </c>
      <c r="AK94" s="6" t="s">
        <v>965</v>
      </c>
      <c r="AL94" s="6" t="s">
        <v>953</v>
      </c>
      <c r="AM94" s="6" t="s">
        <v>1857</v>
      </c>
      <c r="AN94" s="6" t="s">
        <v>1857</v>
      </c>
      <c r="AO94" s="6" t="s">
        <v>1857</v>
      </c>
      <c r="AP94" s="6" t="s">
        <v>1857</v>
      </c>
      <c r="AQ94" s="6" t="s">
        <v>1857</v>
      </c>
      <c r="AR94" s="6" t="s">
        <v>1857</v>
      </c>
      <c r="AS94" s="6" t="s">
        <v>1857</v>
      </c>
      <c r="AT94" s="6" t="s">
        <v>1857</v>
      </c>
    </row>
    <row r="95" spans="1:46" ht="17.25" customHeight="1" x14ac:dyDescent="0.3">
      <c r="A95" t="s">
        <v>974</v>
      </c>
      <c r="B95" t="s">
        <v>1361</v>
      </c>
      <c r="C95" t="s">
        <v>936</v>
      </c>
      <c r="D95" t="str">
        <f t="shared" si="11"/>
        <v>Washington township, Bergen County</v>
      </c>
      <c r="E95" t="s">
        <v>1828</v>
      </c>
      <c r="F95" t="s">
        <v>1815</v>
      </c>
      <c r="G95" s="22">
        <f>COUNTIFS('Raw Data from UFBs'!$A$3:$A$3000,'Summary By Town'!$A95,'Raw Data from UFBs'!$E$3:$E$3000,'Summary By Town'!$G$2)</f>
        <v>0</v>
      </c>
      <c r="H95" s="5">
        <f>SUMIFS('Raw Data from UFBs'!F$3:F$3000,'Raw Data from UFBs'!$A$3:$A$3000,'Summary By Town'!$A95,'Raw Data from UFBs'!$E$3:$E$3000,'Summary By Town'!$G$2)</f>
        <v>0</v>
      </c>
      <c r="I95" s="5">
        <f>SUMIFS('Raw Data from UFBs'!G$3:G$3000,'Raw Data from UFBs'!$A$3:$A$3000,'Summary By Town'!$A95,'Raw Data from UFBs'!$E$3:$E$3000,'Summary By Town'!$G$2)</f>
        <v>0</v>
      </c>
      <c r="J95" s="23">
        <f t="shared" si="12"/>
        <v>0</v>
      </c>
      <c r="K95" s="22">
        <f>COUNTIFS('Raw Data from UFBs'!$A$3:$A$3000,'Summary By Town'!$A95,'Raw Data from UFBs'!$E$3:$E$3000,'Summary By Town'!$K$2)</f>
        <v>0</v>
      </c>
      <c r="L95" s="5">
        <f>SUMIFS('Raw Data from UFBs'!F$3:F$3000,'Raw Data from UFBs'!$A$3:$A$3000,'Summary By Town'!$A95,'Raw Data from UFBs'!$E$3:$E$3000,'Summary By Town'!$K$2)</f>
        <v>0</v>
      </c>
      <c r="M95" s="5">
        <f>SUMIFS('Raw Data from UFBs'!G$3:G$3000,'Raw Data from UFBs'!$A$3:$A$3000,'Summary By Town'!$A95,'Raw Data from UFBs'!$E$3:$E$3000,'Summary By Town'!$K$2)</f>
        <v>0</v>
      </c>
      <c r="N95" s="23">
        <f t="shared" si="13"/>
        <v>0</v>
      </c>
      <c r="O95" s="22">
        <f>COUNTIFS('Raw Data from UFBs'!$A$3:$A$3000,'Summary By Town'!$A95,'Raw Data from UFBs'!$E$3:$E$3000,'Summary By Town'!$O$2)</f>
        <v>0</v>
      </c>
      <c r="P95" s="5">
        <f>SUMIFS('Raw Data from UFBs'!F$3:F$3000,'Raw Data from UFBs'!$A$3:$A$3000,'Summary By Town'!$A95,'Raw Data from UFBs'!$E$3:$E$3000,'Summary By Town'!$O$2)</f>
        <v>0</v>
      </c>
      <c r="Q95" s="5">
        <f>SUMIFS('Raw Data from UFBs'!G$3:G$3000,'Raw Data from UFBs'!$A$3:$A$3000,'Summary By Town'!$A95,'Raw Data from UFBs'!$E$3:$E$3000,'Summary By Town'!$O$2)</f>
        <v>0</v>
      </c>
      <c r="R95" s="23">
        <f t="shared" si="14"/>
        <v>0</v>
      </c>
      <c r="S95" s="22">
        <f t="shared" si="15"/>
        <v>0</v>
      </c>
      <c r="T95" s="5">
        <f t="shared" si="16"/>
        <v>0</v>
      </c>
      <c r="U95" s="5">
        <f t="shared" si="17"/>
        <v>0</v>
      </c>
      <c r="V95" s="23">
        <f t="shared" si="18"/>
        <v>0</v>
      </c>
      <c r="W95" s="62">
        <v>1819830074</v>
      </c>
      <c r="X95" s="63">
        <v>2.7057653585330579</v>
      </c>
      <c r="Y95" s="64">
        <v>0.25843001113447545</v>
      </c>
      <c r="Z95" s="5">
        <f t="shared" si="19"/>
        <v>0</v>
      </c>
      <c r="AA95" s="9">
        <f t="shared" si="20"/>
        <v>0</v>
      </c>
      <c r="AB95" s="62">
        <v>14914686</v>
      </c>
      <c r="AC95" s="7">
        <f t="shared" si="21"/>
        <v>0</v>
      </c>
      <c r="AE95" s="6" t="s">
        <v>961</v>
      </c>
      <c r="AF95" s="6" t="s">
        <v>61</v>
      </c>
      <c r="AG95" s="6" t="s">
        <v>90</v>
      </c>
      <c r="AH95" s="6" t="s">
        <v>964</v>
      </c>
      <c r="AI95" s="6" t="s">
        <v>947</v>
      </c>
      <c r="AJ95" s="6" t="s">
        <v>72</v>
      </c>
      <c r="AK95" s="6" t="s">
        <v>968</v>
      </c>
      <c r="AL95" s="6" t="s">
        <v>1857</v>
      </c>
      <c r="AM95" s="6" t="s">
        <v>1857</v>
      </c>
      <c r="AN95" s="6" t="s">
        <v>1857</v>
      </c>
      <c r="AO95" s="6" t="s">
        <v>1857</v>
      </c>
      <c r="AP95" s="6" t="s">
        <v>1857</v>
      </c>
      <c r="AQ95" s="6" t="s">
        <v>1857</v>
      </c>
      <c r="AR95" s="6" t="s">
        <v>1857</v>
      </c>
      <c r="AS95" s="6" t="s">
        <v>1857</v>
      </c>
      <c r="AT95" s="6" t="s">
        <v>1857</v>
      </c>
    </row>
    <row r="96" spans="1:46" ht="17.25" customHeight="1" x14ac:dyDescent="0.3">
      <c r="A96" t="s">
        <v>975</v>
      </c>
      <c r="B96" t="s">
        <v>1362</v>
      </c>
      <c r="C96" t="s">
        <v>936</v>
      </c>
      <c r="D96" t="str">
        <f t="shared" si="11"/>
        <v>Wyckoff township, Bergen County</v>
      </c>
      <c r="E96" t="s">
        <v>1828</v>
      </c>
      <c r="F96" t="s">
        <v>1815</v>
      </c>
      <c r="G96" s="22">
        <f>COUNTIFS('Raw Data from UFBs'!$A$3:$A$3000,'Summary By Town'!$A96,'Raw Data from UFBs'!$E$3:$E$3000,'Summary By Town'!$G$2)</f>
        <v>0</v>
      </c>
      <c r="H96" s="5">
        <f>SUMIFS('Raw Data from UFBs'!F$3:F$3000,'Raw Data from UFBs'!$A$3:$A$3000,'Summary By Town'!$A96,'Raw Data from UFBs'!$E$3:$E$3000,'Summary By Town'!$G$2)</f>
        <v>0</v>
      </c>
      <c r="I96" s="5">
        <f>SUMIFS('Raw Data from UFBs'!G$3:G$3000,'Raw Data from UFBs'!$A$3:$A$3000,'Summary By Town'!$A96,'Raw Data from UFBs'!$E$3:$E$3000,'Summary By Town'!$G$2)</f>
        <v>0</v>
      </c>
      <c r="J96" s="23">
        <f t="shared" si="12"/>
        <v>0</v>
      </c>
      <c r="K96" s="22">
        <f>COUNTIFS('Raw Data from UFBs'!$A$3:$A$3000,'Summary By Town'!$A96,'Raw Data from UFBs'!$E$3:$E$3000,'Summary By Town'!$K$2)</f>
        <v>0</v>
      </c>
      <c r="L96" s="5">
        <f>SUMIFS('Raw Data from UFBs'!F$3:F$3000,'Raw Data from UFBs'!$A$3:$A$3000,'Summary By Town'!$A96,'Raw Data from UFBs'!$E$3:$E$3000,'Summary By Town'!$K$2)</f>
        <v>0</v>
      </c>
      <c r="M96" s="5">
        <f>SUMIFS('Raw Data from UFBs'!G$3:G$3000,'Raw Data from UFBs'!$A$3:$A$3000,'Summary By Town'!$A96,'Raw Data from UFBs'!$E$3:$E$3000,'Summary By Town'!$K$2)</f>
        <v>0</v>
      </c>
      <c r="N96" s="23">
        <f t="shared" si="13"/>
        <v>0</v>
      </c>
      <c r="O96" s="22">
        <f>COUNTIFS('Raw Data from UFBs'!$A$3:$A$3000,'Summary By Town'!$A96,'Raw Data from UFBs'!$E$3:$E$3000,'Summary By Town'!$O$2)</f>
        <v>0</v>
      </c>
      <c r="P96" s="5">
        <f>SUMIFS('Raw Data from UFBs'!F$3:F$3000,'Raw Data from UFBs'!$A$3:$A$3000,'Summary By Town'!$A96,'Raw Data from UFBs'!$E$3:$E$3000,'Summary By Town'!$O$2)</f>
        <v>0</v>
      </c>
      <c r="Q96" s="5">
        <f>SUMIFS('Raw Data from UFBs'!G$3:G$3000,'Raw Data from UFBs'!$A$3:$A$3000,'Summary By Town'!$A96,'Raw Data from UFBs'!$E$3:$E$3000,'Summary By Town'!$O$2)</f>
        <v>0</v>
      </c>
      <c r="R96" s="23">
        <f t="shared" si="14"/>
        <v>0</v>
      </c>
      <c r="S96" s="22">
        <f t="shared" si="15"/>
        <v>0</v>
      </c>
      <c r="T96" s="5">
        <f t="shared" si="16"/>
        <v>0</v>
      </c>
      <c r="U96" s="5">
        <f t="shared" si="17"/>
        <v>0</v>
      </c>
      <c r="V96" s="23">
        <f t="shared" si="18"/>
        <v>0</v>
      </c>
      <c r="W96" s="62">
        <v>5168084400</v>
      </c>
      <c r="X96" s="63">
        <v>1.8920428885334011</v>
      </c>
      <c r="Y96" s="64">
        <v>0.17267962218121241</v>
      </c>
      <c r="Z96" s="5">
        <f t="shared" si="19"/>
        <v>0</v>
      </c>
      <c r="AA96" s="9">
        <f t="shared" si="20"/>
        <v>0</v>
      </c>
      <c r="AB96" s="62">
        <v>21607857</v>
      </c>
      <c r="AC96" s="7">
        <f t="shared" si="21"/>
        <v>0</v>
      </c>
      <c r="AE96" s="6" t="s">
        <v>1189</v>
      </c>
      <c r="AF96" s="6" t="s">
        <v>1187</v>
      </c>
      <c r="AG96" s="6" t="s">
        <v>964</v>
      </c>
      <c r="AH96" s="6" t="s">
        <v>75</v>
      </c>
      <c r="AI96" s="6" t="s">
        <v>972</v>
      </c>
      <c r="AJ96" s="6" t="s">
        <v>943</v>
      </c>
      <c r="AK96" s="6" t="s">
        <v>43</v>
      </c>
      <c r="AL96" s="6" t="s">
        <v>950</v>
      </c>
      <c r="AM96" s="6" t="s">
        <v>1857</v>
      </c>
      <c r="AN96" s="6" t="s">
        <v>1857</v>
      </c>
      <c r="AO96" s="6" t="s">
        <v>1857</v>
      </c>
      <c r="AP96" s="6" t="s">
        <v>1857</v>
      </c>
      <c r="AQ96" s="6" t="s">
        <v>1857</v>
      </c>
      <c r="AR96" s="6" t="s">
        <v>1857</v>
      </c>
      <c r="AS96" s="6" t="s">
        <v>1857</v>
      </c>
      <c r="AT96" s="6" t="s">
        <v>1857</v>
      </c>
    </row>
    <row r="97" spans="1:46" ht="17.25" customHeight="1" x14ac:dyDescent="0.3">
      <c r="A97" t="s">
        <v>95</v>
      </c>
      <c r="B97" t="s">
        <v>1363</v>
      </c>
      <c r="C97" t="s">
        <v>977</v>
      </c>
      <c r="D97" t="str">
        <f t="shared" si="11"/>
        <v>Beverly city, Burlington County</v>
      </c>
      <c r="E97" t="s">
        <v>1830</v>
      </c>
      <c r="F97" t="s">
        <v>1815</v>
      </c>
      <c r="G97" s="22">
        <f>COUNTIFS('Raw Data from UFBs'!$A$3:$A$3000,'Summary By Town'!$A97,'Raw Data from UFBs'!$E$3:$E$3000,'Summary By Town'!$G$2)</f>
        <v>1</v>
      </c>
      <c r="H97" s="5">
        <f>SUMIFS('Raw Data from UFBs'!F$3:F$3000,'Raw Data from UFBs'!$A$3:$A$3000,'Summary By Town'!$A97,'Raw Data from UFBs'!$E$3:$E$3000,'Summary By Town'!$G$2)</f>
        <v>0</v>
      </c>
      <c r="I97" s="5">
        <f>SUMIFS('Raw Data from UFBs'!G$3:G$3000,'Raw Data from UFBs'!$A$3:$A$3000,'Summary By Town'!$A97,'Raw Data from UFBs'!$E$3:$E$3000,'Summary By Town'!$G$2)</f>
        <v>628900</v>
      </c>
      <c r="J97" s="23">
        <f t="shared" si="12"/>
        <v>30182.720138999259</v>
      </c>
      <c r="K97" s="22">
        <f>COUNTIFS('Raw Data from UFBs'!$A$3:$A$3000,'Summary By Town'!$A97,'Raw Data from UFBs'!$E$3:$E$3000,'Summary By Town'!$K$2)</f>
        <v>0</v>
      </c>
      <c r="L97" s="5">
        <f>SUMIFS('Raw Data from UFBs'!F$3:F$3000,'Raw Data from UFBs'!$A$3:$A$3000,'Summary By Town'!$A97,'Raw Data from UFBs'!$E$3:$E$3000,'Summary By Town'!$K$2)</f>
        <v>0</v>
      </c>
      <c r="M97" s="5">
        <f>SUMIFS('Raw Data from UFBs'!G$3:G$3000,'Raw Data from UFBs'!$A$3:$A$3000,'Summary By Town'!$A97,'Raw Data from UFBs'!$E$3:$E$3000,'Summary By Town'!$K$2)</f>
        <v>0</v>
      </c>
      <c r="N97" s="23">
        <f t="shared" si="13"/>
        <v>0</v>
      </c>
      <c r="O97" s="22">
        <f>COUNTIFS('Raw Data from UFBs'!$A$3:$A$3000,'Summary By Town'!$A97,'Raw Data from UFBs'!$E$3:$E$3000,'Summary By Town'!$O$2)</f>
        <v>0</v>
      </c>
      <c r="P97" s="5">
        <f>SUMIFS('Raw Data from UFBs'!F$3:F$3000,'Raw Data from UFBs'!$A$3:$A$3000,'Summary By Town'!$A97,'Raw Data from UFBs'!$E$3:$E$3000,'Summary By Town'!$O$2)</f>
        <v>0</v>
      </c>
      <c r="Q97" s="5">
        <f>SUMIFS('Raw Data from UFBs'!G$3:G$3000,'Raw Data from UFBs'!$A$3:$A$3000,'Summary By Town'!$A97,'Raw Data from UFBs'!$E$3:$E$3000,'Summary By Town'!$O$2)</f>
        <v>0</v>
      </c>
      <c r="R97" s="23">
        <f t="shared" si="14"/>
        <v>0</v>
      </c>
      <c r="S97" s="22">
        <f t="shared" si="15"/>
        <v>1</v>
      </c>
      <c r="T97" s="5">
        <f t="shared" si="16"/>
        <v>0</v>
      </c>
      <c r="U97" s="5">
        <f t="shared" si="17"/>
        <v>628900</v>
      </c>
      <c r="V97" s="23">
        <f t="shared" si="18"/>
        <v>30182.720138999259</v>
      </c>
      <c r="W97" s="62">
        <v>138219248</v>
      </c>
      <c r="X97" s="63">
        <v>4.799287667196575</v>
      </c>
      <c r="Y97" s="64">
        <v>0.38382988907279481</v>
      </c>
      <c r="Z97" s="5">
        <f t="shared" si="19"/>
        <v>11585.030122867296</v>
      </c>
      <c r="AA97" s="9">
        <f t="shared" si="20"/>
        <v>4.5500175199911378E-3</v>
      </c>
      <c r="AB97" s="62">
        <v>3941199.41</v>
      </c>
      <c r="AC97" s="7">
        <f t="shared" si="21"/>
        <v>2.9394681460350913E-3</v>
      </c>
      <c r="AE97" s="6" t="s">
        <v>104</v>
      </c>
      <c r="AF97" s="6" t="s">
        <v>107</v>
      </c>
      <c r="AG97" s="6" t="s">
        <v>1857</v>
      </c>
      <c r="AH97" s="6" t="s">
        <v>1857</v>
      </c>
      <c r="AI97" s="6" t="s">
        <v>1857</v>
      </c>
      <c r="AJ97" s="6" t="s">
        <v>1857</v>
      </c>
      <c r="AK97" s="6" t="s">
        <v>1857</v>
      </c>
      <c r="AL97" s="6" t="s">
        <v>1857</v>
      </c>
      <c r="AM97" s="6" t="s">
        <v>1857</v>
      </c>
      <c r="AN97" s="6" t="s">
        <v>1857</v>
      </c>
      <c r="AO97" s="6" t="s">
        <v>1857</v>
      </c>
      <c r="AP97" s="6" t="s">
        <v>1857</v>
      </c>
      <c r="AQ97" s="6" t="s">
        <v>1857</v>
      </c>
      <c r="AR97" s="6" t="s">
        <v>1857</v>
      </c>
      <c r="AS97" s="6" t="s">
        <v>1857</v>
      </c>
      <c r="AT97" s="6" t="s">
        <v>1857</v>
      </c>
    </row>
    <row r="98" spans="1:46" ht="17.25" customHeight="1" x14ac:dyDescent="0.3">
      <c r="A98" t="s">
        <v>96</v>
      </c>
      <c r="B98" t="s">
        <v>1364</v>
      </c>
      <c r="C98" t="s">
        <v>977</v>
      </c>
      <c r="D98" t="str">
        <f t="shared" si="11"/>
        <v>Bordentown city, Burlington County</v>
      </c>
      <c r="E98" t="s">
        <v>1830</v>
      </c>
      <c r="F98" t="s">
        <v>1819</v>
      </c>
      <c r="G98" s="22">
        <f>COUNTIFS('Raw Data from UFBs'!$A$3:$A$3000,'Summary By Town'!$A98,'Raw Data from UFBs'!$E$3:$E$3000,'Summary By Town'!$G$2)</f>
        <v>2</v>
      </c>
      <c r="H98" s="5">
        <f>SUMIFS('Raw Data from UFBs'!F$3:F$3000,'Raw Data from UFBs'!$A$3:$A$3000,'Summary By Town'!$A98,'Raw Data from UFBs'!$E$3:$E$3000,'Summary By Town'!$G$2)</f>
        <v>144048.24</v>
      </c>
      <c r="I98" s="5">
        <f>SUMIFS('Raw Data from UFBs'!G$3:G$3000,'Raw Data from UFBs'!$A$3:$A$3000,'Summary By Town'!$A98,'Raw Data from UFBs'!$E$3:$E$3000,'Summary By Town'!$G$2)</f>
        <v>11320000</v>
      </c>
      <c r="J98" s="23">
        <f t="shared" si="12"/>
        <v>399702.69020978146</v>
      </c>
      <c r="K98" s="22">
        <f>COUNTIFS('Raw Data from UFBs'!$A$3:$A$3000,'Summary By Town'!$A98,'Raw Data from UFBs'!$E$3:$E$3000,'Summary By Town'!$K$2)</f>
        <v>1</v>
      </c>
      <c r="L98" s="5">
        <f>SUMIFS('Raw Data from UFBs'!F$3:F$3000,'Raw Data from UFBs'!$A$3:$A$3000,'Summary By Town'!$A98,'Raw Data from UFBs'!$E$3:$E$3000,'Summary By Town'!$K$2)</f>
        <v>142000</v>
      </c>
      <c r="M98" s="5">
        <f>SUMIFS('Raw Data from UFBs'!G$3:G$3000,'Raw Data from UFBs'!$A$3:$A$3000,'Summary By Town'!$A98,'Raw Data from UFBs'!$E$3:$E$3000,'Summary By Town'!$K$2)</f>
        <v>13274000</v>
      </c>
      <c r="N98" s="23">
        <f t="shared" si="13"/>
        <v>468697.30652337801</v>
      </c>
      <c r="O98" s="22">
        <f>COUNTIFS('Raw Data from UFBs'!$A$3:$A$3000,'Summary By Town'!$A98,'Raw Data from UFBs'!$E$3:$E$3000,'Summary By Town'!$O$2)</f>
        <v>0</v>
      </c>
      <c r="P98" s="5">
        <f>SUMIFS('Raw Data from UFBs'!F$3:F$3000,'Raw Data from UFBs'!$A$3:$A$3000,'Summary By Town'!$A98,'Raw Data from UFBs'!$E$3:$E$3000,'Summary By Town'!$O$2)</f>
        <v>0</v>
      </c>
      <c r="Q98" s="5">
        <f>SUMIFS('Raw Data from UFBs'!G$3:G$3000,'Raw Data from UFBs'!$A$3:$A$3000,'Summary By Town'!$A98,'Raw Data from UFBs'!$E$3:$E$3000,'Summary By Town'!$O$2)</f>
        <v>0</v>
      </c>
      <c r="R98" s="23">
        <f t="shared" si="14"/>
        <v>0</v>
      </c>
      <c r="S98" s="22">
        <f t="shared" si="15"/>
        <v>3</v>
      </c>
      <c r="T98" s="5">
        <f t="shared" si="16"/>
        <v>286048.24</v>
      </c>
      <c r="U98" s="5">
        <f t="shared" si="17"/>
        <v>24594000</v>
      </c>
      <c r="V98" s="23">
        <f t="shared" si="18"/>
        <v>868399.99673315953</v>
      </c>
      <c r="W98" s="62">
        <v>421619580</v>
      </c>
      <c r="X98" s="63">
        <v>3.5309424930192708</v>
      </c>
      <c r="Y98" s="64">
        <v>0.34130412954146094</v>
      </c>
      <c r="Z98" s="5">
        <f t="shared" si="19"/>
        <v>198759.05941875163</v>
      </c>
      <c r="AA98" s="9">
        <f t="shared" si="20"/>
        <v>5.8332205539410667E-2</v>
      </c>
      <c r="AB98" s="62">
        <v>7332637</v>
      </c>
      <c r="AC98" s="7">
        <f t="shared" si="21"/>
        <v>2.7106081948247488E-2</v>
      </c>
      <c r="AE98" s="6" t="s">
        <v>99</v>
      </c>
      <c r="AF98" s="6" t="s">
        <v>368</v>
      </c>
      <c r="AG98" s="6" t="s">
        <v>1857</v>
      </c>
      <c r="AH98" s="6" t="s">
        <v>1857</v>
      </c>
      <c r="AI98" s="6" t="s">
        <v>1857</v>
      </c>
      <c r="AJ98" s="6" t="s">
        <v>1857</v>
      </c>
      <c r="AK98" s="6" t="s">
        <v>1857</v>
      </c>
      <c r="AL98" s="6" t="s">
        <v>1857</v>
      </c>
      <c r="AM98" s="6" t="s">
        <v>1857</v>
      </c>
      <c r="AN98" s="6" t="s">
        <v>1857</v>
      </c>
      <c r="AO98" s="6" t="s">
        <v>1857</v>
      </c>
      <c r="AP98" s="6" t="s">
        <v>1857</v>
      </c>
      <c r="AQ98" s="6" t="s">
        <v>1857</v>
      </c>
      <c r="AR98" s="6" t="s">
        <v>1857</v>
      </c>
      <c r="AS98" s="6" t="s">
        <v>1857</v>
      </c>
      <c r="AT98" s="6" t="s">
        <v>1857</v>
      </c>
    </row>
    <row r="99" spans="1:46" ht="17.25" customHeight="1" x14ac:dyDescent="0.3">
      <c r="A99" t="s">
        <v>100</v>
      </c>
      <c r="B99" t="s">
        <v>1365</v>
      </c>
      <c r="C99" t="s">
        <v>977</v>
      </c>
      <c r="D99" t="str">
        <f t="shared" si="11"/>
        <v>Burlington city, Burlington County</v>
      </c>
      <c r="E99" t="s">
        <v>1830</v>
      </c>
      <c r="F99" t="s">
        <v>1819</v>
      </c>
      <c r="G99" s="22">
        <f>COUNTIFS('Raw Data from UFBs'!$A$3:$A$3000,'Summary By Town'!$A99,'Raw Data from UFBs'!$E$3:$E$3000,'Summary By Town'!$G$2)</f>
        <v>2</v>
      </c>
      <c r="H99" s="5">
        <f>SUMIFS('Raw Data from UFBs'!F$3:F$3000,'Raw Data from UFBs'!$A$3:$A$3000,'Summary By Town'!$A99,'Raw Data from UFBs'!$E$3:$E$3000,'Summary By Town'!$G$2)</f>
        <v>61169</v>
      </c>
      <c r="I99" s="5">
        <f>SUMIFS('Raw Data from UFBs'!G$3:G$3000,'Raw Data from UFBs'!$A$3:$A$3000,'Summary By Town'!$A99,'Raw Data from UFBs'!$E$3:$E$3000,'Summary By Town'!$G$2)</f>
        <v>192000</v>
      </c>
      <c r="J99" s="23">
        <f t="shared" si="12"/>
        <v>8167.6790115653157</v>
      </c>
      <c r="K99" s="22">
        <f>COUNTIFS('Raw Data from UFBs'!$A$3:$A$3000,'Summary By Town'!$A99,'Raw Data from UFBs'!$E$3:$E$3000,'Summary By Town'!$K$2)</f>
        <v>2</v>
      </c>
      <c r="L99" s="5">
        <f>SUMIFS('Raw Data from UFBs'!F$3:F$3000,'Raw Data from UFBs'!$A$3:$A$3000,'Summary By Town'!$A99,'Raw Data from UFBs'!$E$3:$E$3000,'Summary By Town'!$K$2)</f>
        <v>1078460.3</v>
      </c>
      <c r="M99" s="5">
        <f>SUMIFS('Raw Data from UFBs'!G$3:G$3000,'Raw Data from UFBs'!$A$3:$A$3000,'Summary By Town'!$A99,'Raw Data from UFBs'!$E$3:$E$3000,'Summary By Town'!$K$2)</f>
        <v>21315200</v>
      </c>
      <c r="N99" s="23">
        <f t="shared" si="13"/>
        <v>906748.49826727621</v>
      </c>
      <c r="O99" s="22">
        <f>COUNTIFS('Raw Data from UFBs'!$A$3:$A$3000,'Summary By Town'!$A99,'Raw Data from UFBs'!$E$3:$E$3000,'Summary By Town'!$O$2)</f>
        <v>0</v>
      </c>
      <c r="P99" s="5">
        <f>SUMIFS('Raw Data from UFBs'!F$3:F$3000,'Raw Data from UFBs'!$A$3:$A$3000,'Summary By Town'!$A99,'Raw Data from UFBs'!$E$3:$E$3000,'Summary By Town'!$O$2)</f>
        <v>0</v>
      </c>
      <c r="Q99" s="5">
        <f>SUMIFS('Raw Data from UFBs'!G$3:G$3000,'Raw Data from UFBs'!$A$3:$A$3000,'Summary By Town'!$A99,'Raw Data from UFBs'!$E$3:$E$3000,'Summary By Town'!$O$2)</f>
        <v>0</v>
      </c>
      <c r="R99" s="23">
        <f t="shared" si="14"/>
        <v>0</v>
      </c>
      <c r="S99" s="22">
        <f t="shared" si="15"/>
        <v>4</v>
      </c>
      <c r="T99" s="5">
        <f t="shared" si="16"/>
        <v>1139629.3</v>
      </c>
      <c r="U99" s="5">
        <f t="shared" si="17"/>
        <v>21507200</v>
      </c>
      <c r="V99" s="23">
        <f t="shared" si="18"/>
        <v>914916.1772788415</v>
      </c>
      <c r="W99" s="62">
        <v>827272465</v>
      </c>
      <c r="X99" s="63">
        <v>4.2539994851902687</v>
      </c>
      <c r="Y99" s="64">
        <v>0.35010882052265879</v>
      </c>
      <c r="Z99" s="5">
        <f t="shared" si="19"/>
        <v>-78674.046351868295</v>
      </c>
      <c r="AA99" s="9">
        <f t="shared" si="20"/>
        <v>2.5997722527849394E-2</v>
      </c>
      <c r="AB99" s="62">
        <v>20367109.960000001</v>
      </c>
      <c r="AC99" s="7">
        <f t="shared" si="21"/>
        <v>-3.8627987233525148E-3</v>
      </c>
      <c r="AE99" s="6" t="s">
        <v>101</v>
      </c>
      <c r="AF99" s="6" t="s">
        <v>1857</v>
      </c>
      <c r="AG99" s="6" t="s">
        <v>1857</v>
      </c>
      <c r="AH99" s="6" t="s">
        <v>1857</v>
      </c>
      <c r="AI99" s="6" t="s">
        <v>1857</v>
      </c>
      <c r="AJ99" s="6" t="s">
        <v>1857</v>
      </c>
      <c r="AK99" s="6" t="s">
        <v>1857</v>
      </c>
      <c r="AL99" s="6" t="s">
        <v>1857</v>
      </c>
      <c r="AM99" s="6" t="s">
        <v>1857</v>
      </c>
      <c r="AN99" s="6" t="s">
        <v>1857</v>
      </c>
      <c r="AO99" s="6" t="s">
        <v>1857</v>
      </c>
      <c r="AP99" s="6" t="s">
        <v>1857</v>
      </c>
      <c r="AQ99" s="6" t="s">
        <v>1857</v>
      </c>
      <c r="AR99" s="6" t="s">
        <v>1857</v>
      </c>
      <c r="AS99" s="6" t="s">
        <v>1857</v>
      </c>
      <c r="AT99" s="6" t="s">
        <v>1857</v>
      </c>
    </row>
    <row r="100" spans="1:46" ht="17.25" customHeight="1" x14ac:dyDescent="0.3">
      <c r="A100" t="s">
        <v>980</v>
      </c>
      <c r="B100" t="s">
        <v>1366</v>
      </c>
      <c r="C100" t="s">
        <v>977</v>
      </c>
      <c r="D100" t="str">
        <f t="shared" si="11"/>
        <v>Fieldsboro borough, Burlington County</v>
      </c>
      <c r="E100" t="s">
        <v>1830</v>
      </c>
      <c r="F100" t="s">
        <v>1815</v>
      </c>
      <c r="G100" s="22">
        <f>COUNTIFS('Raw Data from UFBs'!$A$3:$A$3000,'Summary By Town'!$A100,'Raw Data from UFBs'!$E$3:$E$3000,'Summary By Town'!$G$2)</f>
        <v>0</v>
      </c>
      <c r="H100" s="5">
        <f>SUMIFS('Raw Data from UFBs'!F$3:F$3000,'Raw Data from UFBs'!$A$3:$A$3000,'Summary By Town'!$A100,'Raw Data from UFBs'!$E$3:$E$3000,'Summary By Town'!$G$2)</f>
        <v>0</v>
      </c>
      <c r="I100" s="5">
        <f>SUMIFS('Raw Data from UFBs'!G$3:G$3000,'Raw Data from UFBs'!$A$3:$A$3000,'Summary By Town'!$A100,'Raw Data from UFBs'!$E$3:$E$3000,'Summary By Town'!$G$2)</f>
        <v>0</v>
      </c>
      <c r="J100" s="23">
        <f t="shared" si="12"/>
        <v>0</v>
      </c>
      <c r="K100" s="22">
        <f>COUNTIFS('Raw Data from UFBs'!$A$3:$A$3000,'Summary By Town'!$A100,'Raw Data from UFBs'!$E$3:$E$3000,'Summary By Town'!$K$2)</f>
        <v>0</v>
      </c>
      <c r="L100" s="5">
        <f>SUMIFS('Raw Data from UFBs'!F$3:F$3000,'Raw Data from UFBs'!$A$3:$A$3000,'Summary By Town'!$A100,'Raw Data from UFBs'!$E$3:$E$3000,'Summary By Town'!$K$2)</f>
        <v>0</v>
      </c>
      <c r="M100" s="5">
        <f>SUMIFS('Raw Data from UFBs'!G$3:G$3000,'Raw Data from UFBs'!$A$3:$A$3000,'Summary By Town'!$A100,'Raw Data from UFBs'!$E$3:$E$3000,'Summary By Town'!$K$2)</f>
        <v>0</v>
      </c>
      <c r="N100" s="23">
        <f t="shared" si="13"/>
        <v>0</v>
      </c>
      <c r="O100" s="22">
        <f>COUNTIFS('Raw Data from UFBs'!$A$3:$A$3000,'Summary By Town'!$A100,'Raw Data from UFBs'!$E$3:$E$3000,'Summary By Town'!$O$2)</f>
        <v>0</v>
      </c>
      <c r="P100" s="5">
        <f>SUMIFS('Raw Data from UFBs'!F$3:F$3000,'Raw Data from UFBs'!$A$3:$A$3000,'Summary By Town'!$A100,'Raw Data from UFBs'!$E$3:$E$3000,'Summary By Town'!$O$2)</f>
        <v>0</v>
      </c>
      <c r="Q100" s="5">
        <f>SUMIFS('Raw Data from UFBs'!G$3:G$3000,'Raw Data from UFBs'!$A$3:$A$3000,'Summary By Town'!$A100,'Raw Data from UFBs'!$E$3:$E$3000,'Summary By Town'!$O$2)</f>
        <v>0</v>
      </c>
      <c r="R100" s="23">
        <f t="shared" si="14"/>
        <v>0</v>
      </c>
      <c r="S100" s="22">
        <f t="shared" si="15"/>
        <v>0</v>
      </c>
      <c r="T100" s="5">
        <f t="shared" si="16"/>
        <v>0</v>
      </c>
      <c r="U100" s="5">
        <f t="shared" si="17"/>
        <v>0</v>
      </c>
      <c r="V100" s="23">
        <f t="shared" si="18"/>
        <v>0</v>
      </c>
      <c r="W100" s="62">
        <v>56249100</v>
      </c>
      <c r="X100" s="63">
        <v>2.909476275277564</v>
      </c>
      <c r="Y100" s="64">
        <v>0.20966628490153477</v>
      </c>
      <c r="Z100" s="5">
        <f t="shared" si="19"/>
        <v>0</v>
      </c>
      <c r="AA100" s="9">
        <f t="shared" si="20"/>
        <v>0</v>
      </c>
      <c r="AB100" s="62">
        <v>801513</v>
      </c>
      <c r="AC100" s="7">
        <f t="shared" si="21"/>
        <v>0</v>
      </c>
      <c r="AE100" s="6" t="s">
        <v>99</v>
      </c>
      <c r="AF100" s="6" t="s">
        <v>1857</v>
      </c>
      <c r="AG100" s="6" t="s">
        <v>1857</v>
      </c>
      <c r="AH100" s="6" t="s">
        <v>1857</v>
      </c>
      <c r="AI100" s="6" t="s">
        <v>1857</v>
      </c>
      <c r="AJ100" s="6" t="s">
        <v>1857</v>
      </c>
      <c r="AK100" s="6" t="s">
        <v>1857</v>
      </c>
      <c r="AL100" s="6" t="s">
        <v>1857</v>
      </c>
      <c r="AM100" s="6" t="s">
        <v>1857</v>
      </c>
      <c r="AN100" s="6" t="s">
        <v>1857</v>
      </c>
      <c r="AO100" s="6" t="s">
        <v>1857</v>
      </c>
      <c r="AP100" s="6" t="s">
        <v>1857</v>
      </c>
      <c r="AQ100" s="6" t="s">
        <v>1857</v>
      </c>
      <c r="AR100" s="6" t="s">
        <v>1857</v>
      </c>
      <c r="AS100" s="6" t="s">
        <v>1857</v>
      </c>
      <c r="AT100" s="6" t="s">
        <v>1857</v>
      </c>
    </row>
    <row r="101" spans="1:46" ht="17.25" customHeight="1" x14ac:dyDescent="0.3">
      <c r="A101" t="s">
        <v>982</v>
      </c>
      <c r="B101" t="s">
        <v>1367</v>
      </c>
      <c r="C101" t="s">
        <v>977</v>
      </c>
      <c r="D101" t="str">
        <f t="shared" si="11"/>
        <v>Medford Lakes borough, Burlington County</v>
      </c>
      <c r="E101" t="s">
        <v>1830</v>
      </c>
      <c r="F101" t="s">
        <v>1815</v>
      </c>
      <c r="G101" s="22">
        <f>COUNTIFS('Raw Data from UFBs'!$A$3:$A$3000,'Summary By Town'!$A101,'Raw Data from UFBs'!$E$3:$E$3000,'Summary By Town'!$G$2)</f>
        <v>0</v>
      </c>
      <c r="H101" s="5">
        <f>SUMIFS('Raw Data from UFBs'!F$3:F$3000,'Raw Data from UFBs'!$A$3:$A$3000,'Summary By Town'!$A101,'Raw Data from UFBs'!$E$3:$E$3000,'Summary By Town'!$G$2)</f>
        <v>0</v>
      </c>
      <c r="I101" s="5">
        <f>SUMIFS('Raw Data from UFBs'!G$3:G$3000,'Raw Data from UFBs'!$A$3:$A$3000,'Summary By Town'!$A101,'Raw Data from UFBs'!$E$3:$E$3000,'Summary By Town'!$G$2)</f>
        <v>0</v>
      </c>
      <c r="J101" s="23">
        <f t="shared" si="12"/>
        <v>0</v>
      </c>
      <c r="K101" s="22">
        <f>COUNTIFS('Raw Data from UFBs'!$A$3:$A$3000,'Summary By Town'!$A101,'Raw Data from UFBs'!$E$3:$E$3000,'Summary By Town'!$K$2)</f>
        <v>0</v>
      </c>
      <c r="L101" s="5">
        <f>SUMIFS('Raw Data from UFBs'!F$3:F$3000,'Raw Data from UFBs'!$A$3:$A$3000,'Summary By Town'!$A101,'Raw Data from UFBs'!$E$3:$E$3000,'Summary By Town'!$K$2)</f>
        <v>0</v>
      </c>
      <c r="M101" s="5">
        <f>SUMIFS('Raw Data from UFBs'!G$3:G$3000,'Raw Data from UFBs'!$A$3:$A$3000,'Summary By Town'!$A101,'Raw Data from UFBs'!$E$3:$E$3000,'Summary By Town'!$K$2)</f>
        <v>0</v>
      </c>
      <c r="N101" s="23">
        <f t="shared" si="13"/>
        <v>0</v>
      </c>
      <c r="O101" s="22">
        <f>COUNTIFS('Raw Data from UFBs'!$A$3:$A$3000,'Summary By Town'!$A101,'Raw Data from UFBs'!$E$3:$E$3000,'Summary By Town'!$O$2)</f>
        <v>0</v>
      </c>
      <c r="P101" s="5">
        <f>SUMIFS('Raw Data from UFBs'!F$3:F$3000,'Raw Data from UFBs'!$A$3:$A$3000,'Summary By Town'!$A101,'Raw Data from UFBs'!$E$3:$E$3000,'Summary By Town'!$O$2)</f>
        <v>0</v>
      </c>
      <c r="Q101" s="5">
        <f>SUMIFS('Raw Data from UFBs'!G$3:G$3000,'Raw Data from UFBs'!$A$3:$A$3000,'Summary By Town'!$A101,'Raw Data from UFBs'!$E$3:$E$3000,'Summary By Town'!$O$2)</f>
        <v>0</v>
      </c>
      <c r="R101" s="23">
        <f t="shared" si="14"/>
        <v>0</v>
      </c>
      <c r="S101" s="22">
        <f t="shared" si="15"/>
        <v>0</v>
      </c>
      <c r="T101" s="5">
        <f t="shared" si="16"/>
        <v>0</v>
      </c>
      <c r="U101" s="5">
        <f t="shared" si="17"/>
        <v>0</v>
      </c>
      <c r="V101" s="23">
        <f t="shared" si="18"/>
        <v>0</v>
      </c>
      <c r="W101" s="62">
        <v>473125095</v>
      </c>
      <c r="X101" s="63">
        <v>3.594572751208803</v>
      </c>
      <c r="Y101" s="64">
        <v>0.20594681419756111</v>
      </c>
      <c r="Z101" s="5">
        <f t="shared" si="19"/>
        <v>0</v>
      </c>
      <c r="AA101" s="9">
        <f t="shared" si="20"/>
        <v>0</v>
      </c>
      <c r="AB101" s="62">
        <v>5503138.3900000006</v>
      </c>
      <c r="AC101" s="7">
        <f t="shared" si="21"/>
        <v>0</v>
      </c>
      <c r="AE101" s="6" t="s">
        <v>121</v>
      </c>
      <c r="AF101" s="6" t="s">
        <v>1857</v>
      </c>
      <c r="AG101" s="6" t="s">
        <v>1857</v>
      </c>
      <c r="AH101" s="6" t="s">
        <v>1857</v>
      </c>
      <c r="AI101" s="6" t="s">
        <v>1857</v>
      </c>
      <c r="AJ101" s="6" t="s">
        <v>1857</v>
      </c>
      <c r="AK101" s="6" t="s">
        <v>1857</v>
      </c>
      <c r="AL101" s="6" t="s">
        <v>1857</v>
      </c>
      <c r="AM101" s="6" t="s">
        <v>1857</v>
      </c>
      <c r="AN101" s="6" t="s">
        <v>1857</v>
      </c>
      <c r="AO101" s="6" t="s">
        <v>1857</v>
      </c>
      <c r="AP101" s="6" t="s">
        <v>1857</v>
      </c>
      <c r="AQ101" s="6" t="s">
        <v>1857</v>
      </c>
      <c r="AR101" s="6" t="s">
        <v>1857</v>
      </c>
      <c r="AS101" s="6" t="s">
        <v>1857</v>
      </c>
      <c r="AT101" s="6" t="s">
        <v>1857</v>
      </c>
    </row>
    <row r="102" spans="1:46" ht="17.25" customHeight="1" x14ac:dyDescent="0.3">
      <c r="A102" t="s">
        <v>986</v>
      </c>
      <c r="B102" t="s">
        <v>1368</v>
      </c>
      <c r="C102" t="s">
        <v>977</v>
      </c>
      <c r="D102" t="str">
        <f t="shared" si="11"/>
        <v>Palmyra borough, Burlington County</v>
      </c>
      <c r="E102" t="s">
        <v>1830</v>
      </c>
      <c r="F102" t="s">
        <v>1819</v>
      </c>
      <c r="G102" s="22">
        <f>COUNTIFS('Raw Data from UFBs'!$A$3:$A$3000,'Summary By Town'!$A102,'Raw Data from UFBs'!$E$3:$E$3000,'Summary By Town'!$G$2)</f>
        <v>0</v>
      </c>
      <c r="H102" s="5">
        <f>SUMIFS('Raw Data from UFBs'!F$3:F$3000,'Raw Data from UFBs'!$A$3:$A$3000,'Summary By Town'!$A102,'Raw Data from UFBs'!$E$3:$E$3000,'Summary By Town'!$G$2)</f>
        <v>0</v>
      </c>
      <c r="I102" s="5">
        <f>SUMIFS('Raw Data from UFBs'!G$3:G$3000,'Raw Data from UFBs'!$A$3:$A$3000,'Summary By Town'!$A102,'Raw Data from UFBs'!$E$3:$E$3000,'Summary By Town'!$G$2)</f>
        <v>0</v>
      </c>
      <c r="J102" s="23">
        <f t="shared" si="12"/>
        <v>0</v>
      </c>
      <c r="K102" s="22">
        <f>COUNTIFS('Raw Data from UFBs'!$A$3:$A$3000,'Summary By Town'!$A102,'Raw Data from UFBs'!$E$3:$E$3000,'Summary By Town'!$K$2)</f>
        <v>0</v>
      </c>
      <c r="L102" s="5">
        <f>SUMIFS('Raw Data from UFBs'!F$3:F$3000,'Raw Data from UFBs'!$A$3:$A$3000,'Summary By Town'!$A102,'Raw Data from UFBs'!$E$3:$E$3000,'Summary By Town'!$K$2)</f>
        <v>0</v>
      </c>
      <c r="M102" s="5">
        <f>SUMIFS('Raw Data from UFBs'!G$3:G$3000,'Raw Data from UFBs'!$A$3:$A$3000,'Summary By Town'!$A102,'Raw Data from UFBs'!$E$3:$E$3000,'Summary By Town'!$K$2)</f>
        <v>0</v>
      </c>
      <c r="N102" s="23">
        <f t="shared" si="13"/>
        <v>0</v>
      </c>
      <c r="O102" s="22">
        <f>COUNTIFS('Raw Data from UFBs'!$A$3:$A$3000,'Summary By Town'!$A102,'Raw Data from UFBs'!$E$3:$E$3000,'Summary By Town'!$O$2)</f>
        <v>0</v>
      </c>
      <c r="P102" s="5">
        <f>SUMIFS('Raw Data from UFBs'!F$3:F$3000,'Raw Data from UFBs'!$A$3:$A$3000,'Summary By Town'!$A102,'Raw Data from UFBs'!$E$3:$E$3000,'Summary By Town'!$O$2)</f>
        <v>0</v>
      </c>
      <c r="Q102" s="5">
        <f>SUMIFS('Raw Data from UFBs'!G$3:G$3000,'Raw Data from UFBs'!$A$3:$A$3000,'Summary By Town'!$A102,'Raw Data from UFBs'!$E$3:$E$3000,'Summary By Town'!$O$2)</f>
        <v>0</v>
      </c>
      <c r="R102" s="23">
        <f t="shared" si="14"/>
        <v>0</v>
      </c>
      <c r="S102" s="22">
        <f t="shared" si="15"/>
        <v>0</v>
      </c>
      <c r="T102" s="5">
        <f t="shared" si="16"/>
        <v>0</v>
      </c>
      <c r="U102" s="5">
        <f t="shared" si="17"/>
        <v>0</v>
      </c>
      <c r="V102" s="23">
        <f t="shared" si="18"/>
        <v>0</v>
      </c>
      <c r="W102" s="62">
        <v>531189576</v>
      </c>
      <c r="X102" s="63">
        <v>4.2331114587609475</v>
      </c>
      <c r="Y102" s="64">
        <v>0.32729195902463337</v>
      </c>
      <c r="Z102" s="5">
        <f t="shared" si="19"/>
        <v>0</v>
      </c>
      <c r="AA102" s="9">
        <f t="shared" si="20"/>
        <v>0</v>
      </c>
      <c r="AB102" s="62">
        <v>10223328.939999999</v>
      </c>
      <c r="AC102" s="7">
        <f t="shared" si="21"/>
        <v>0</v>
      </c>
      <c r="AE102" s="6" t="s">
        <v>177</v>
      </c>
      <c r="AF102" s="6" t="s">
        <v>989</v>
      </c>
      <c r="AG102" s="6" t="s">
        <v>103</v>
      </c>
      <c r="AH102" s="6" t="s">
        <v>1857</v>
      </c>
      <c r="AI102" s="6" t="s">
        <v>1857</v>
      </c>
      <c r="AJ102" s="6" t="s">
        <v>1857</v>
      </c>
      <c r="AK102" s="6" t="s">
        <v>1857</v>
      </c>
      <c r="AL102" s="6" t="s">
        <v>1857</v>
      </c>
      <c r="AM102" s="6" t="s">
        <v>1857</v>
      </c>
      <c r="AN102" s="6" t="s">
        <v>1857</v>
      </c>
      <c r="AO102" s="6" t="s">
        <v>1857</v>
      </c>
      <c r="AP102" s="6" t="s">
        <v>1857</v>
      </c>
      <c r="AQ102" s="6" t="s">
        <v>1857</v>
      </c>
      <c r="AR102" s="6" t="s">
        <v>1857</v>
      </c>
      <c r="AS102" s="6" t="s">
        <v>1857</v>
      </c>
      <c r="AT102" s="6" t="s">
        <v>1857</v>
      </c>
    </row>
    <row r="103" spans="1:46" ht="17.25" customHeight="1" x14ac:dyDescent="0.3">
      <c r="A103" t="s">
        <v>987</v>
      </c>
      <c r="B103" t="s">
        <v>1369</v>
      </c>
      <c r="C103" t="s">
        <v>977</v>
      </c>
      <c r="D103" t="str">
        <f t="shared" si="11"/>
        <v>Pemberton borough, Burlington County</v>
      </c>
      <c r="E103" t="s">
        <v>1830</v>
      </c>
      <c r="F103" t="s">
        <v>1820</v>
      </c>
      <c r="G103" s="22">
        <f>COUNTIFS('Raw Data from UFBs'!$A$3:$A$3000,'Summary By Town'!$A103,'Raw Data from UFBs'!$E$3:$E$3000,'Summary By Town'!$G$2)</f>
        <v>0</v>
      </c>
      <c r="H103" s="5">
        <f>SUMIFS('Raw Data from UFBs'!F$3:F$3000,'Raw Data from UFBs'!$A$3:$A$3000,'Summary By Town'!$A103,'Raw Data from UFBs'!$E$3:$E$3000,'Summary By Town'!$G$2)</f>
        <v>0</v>
      </c>
      <c r="I103" s="5">
        <f>SUMIFS('Raw Data from UFBs'!G$3:G$3000,'Raw Data from UFBs'!$A$3:$A$3000,'Summary By Town'!$A103,'Raw Data from UFBs'!$E$3:$E$3000,'Summary By Town'!$G$2)</f>
        <v>0</v>
      </c>
      <c r="J103" s="23">
        <f t="shared" si="12"/>
        <v>0</v>
      </c>
      <c r="K103" s="22">
        <f>COUNTIFS('Raw Data from UFBs'!$A$3:$A$3000,'Summary By Town'!$A103,'Raw Data from UFBs'!$E$3:$E$3000,'Summary By Town'!$K$2)</f>
        <v>0</v>
      </c>
      <c r="L103" s="5">
        <f>SUMIFS('Raw Data from UFBs'!F$3:F$3000,'Raw Data from UFBs'!$A$3:$A$3000,'Summary By Town'!$A103,'Raw Data from UFBs'!$E$3:$E$3000,'Summary By Town'!$K$2)</f>
        <v>0</v>
      </c>
      <c r="M103" s="5">
        <f>SUMIFS('Raw Data from UFBs'!G$3:G$3000,'Raw Data from UFBs'!$A$3:$A$3000,'Summary By Town'!$A103,'Raw Data from UFBs'!$E$3:$E$3000,'Summary By Town'!$K$2)</f>
        <v>0</v>
      </c>
      <c r="N103" s="23">
        <f t="shared" si="13"/>
        <v>0</v>
      </c>
      <c r="O103" s="22">
        <f>COUNTIFS('Raw Data from UFBs'!$A$3:$A$3000,'Summary By Town'!$A103,'Raw Data from UFBs'!$E$3:$E$3000,'Summary By Town'!$O$2)</f>
        <v>0</v>
      </c>
      <c r="P103" s="5">
        <f>SUMIFS('Raw Data from UFBs'!F$3:F$3000,'Raw Data from UFBs'!$A$3:$A$3000,'Summary By Town'!$A103,'Raw Data from UFBs'!$E$3:$E$3000,'Summary By Town'!$O$2)</f>
        <v>0</v>
      </c>
      <c r="Q103" s="5">
        <f>SUMIFS('Raw Data from UFBs'!G$3:G$3000,'Raw Data from UFBs'!$A$3:$A$3000,'Summary By Town'!$A103,'Raw Data from UFBs'!$E$3:$E$3000,'Summary By Town'!$O$2)</f>
        <v>0</v>
      </c>
      <c r="R103" s="23">
        <f t="shared" si="14"/>
        <v>0</v>
      </c>
      <c r="S103" s="22">
        <f t="shared" si="15"/>
        <v>0</v>
      </c>
      <c r="T103" s="5">
        <f t="shared" si="16"/>
        <v>0</v>
      </c>
      <c r="U103" s="5">
        <f t="shared" si="17"/>
        <v>0</v>
      </c>
      <c r="V103" s="23">
        <f t="shared" si="18"/>
        <v>0</v>
      </c>
      <c r="W103" s="62">
        <v>114713000</v>
      </c>
      <c r="X103" s="63">
        <v>2.5936334703514698</v>
      </c>
      <c r="Y103" s="64">
        <v>0.28318131945644393</v>
      </c>
      <c r="Z103" s="5">
        <f t="shared" si="19"/>
        <v>0</v>
      </c>
      <c r="AA103" s="9">
        <f t="shared" si="20"/>
        <v>0</v>
      </c>
      <c r="AB103" s="62">
        <v>1754000</v>
      </c>
      <c r="AC103" s="7">
        <f t="shared" si="21"/>
        <v>0</v>
      </c>
      <c r="AE103" s="6" t="s">
        <v>709</v>
      </c>
      <c r="AF103" s="6" t="s">
        <v>1857</v>
      </c>
      <c r="AG103" s="6" t="s">
        <v>1857</v>
      </c>
      <c r="AH103" s="6" t="s">
        <v>1857</v>
      </c>
      <c r="AI103" s="6" t="s">
        <v>1857</v>
      </c>
      <c r="AJ103" s="6" t="s">
        <v>1857</v>
      </c>
      <c r="AK103" s="6" t="s">
        <v>1857</v>
      </c>
      <c r="AL103" s="6" t="s">
        <v>1857</v>
      </c>
      <c r="AM103" s="6" t="s">
        <v>1857</v>
      </c>
      <c r="AN103" s="6" t="s">
        <v>1857</v>
      </c>
      <c r="AO103" s="6" t="s">
        <v>1857</v>
      </c>
      <c r="AP103" s="6" t="s">
        <v>1857</v>
      </c>
      <c r="AQ103" s="6" t="s">
        <v>1857</v>
      </c>
      <c r="AR103" s="6" t="s">
        <v>1857</v>
      </c>
      <c r="AS103" s="6" t="s">
        <v>1857</v>
      </c>
      <c r="AT103" s="6" t="s">
        <v>1857</v>
      </c>
    </row>
    <row r="104" spans="1:46" ht="17.25" customHeight="1" x14ac:dyDescent="0.3">
      <c r="A104" t="s">
        <v>989</v>
      </c>
      <c r="B104" t="s">
        <v>1370</v>
      </c>
      <c r="C104" t="s">
        <v>977</v>
      </c>
      <c r="D104" t="str">
        <f t="shared" si="11"/>
        <v>Riverton borough, Burlington County</v>
      </c>
      <c r="E104" t="s">
        <v>1830</v>
      </c>
      <c r="F104" t="s">
        <v>1815</v>
      </c>
      <c r="G104" s="22">
        <f>COUNTIFS('Raw Data from UFBs'!$A$3:$A$3000,'Summary By Town'!$A104,'Raw Data from UFBs'!$E$3:$E$3000,'Summary By Town'!$G$2)</f>
        <v>0</v>
      </c>
      <c r="H104" s="5">
        <f>SUMIFS('Raw Data from UFBs'!F$3:F$3000,'Raw Data from UFBs'!$A$3:$A$3000,'Summary By Town'!$A104,'Raw Data from UFBs'!$E$3:$E$3000,'Summary By Town'!$G$2)</f>
        <v>0</v>
      </c>
      <c r="I104" s="5">
        <f>SUMIFS('Raw Data from UFBs'!G$3:G$3000,'Raw Data from UFBs'!$A$3:$A$3000,'Summary By Town'!$A104,'Raw Data from UFBs'!$E$3:$E$3000,'Summary By Town'!$G$2)</f>
        <v>0</v>
      </c>
      <c r="J104" s="23">
        <f t="shared" si="12"/>
        <v>0</v>
      </c>
      <c r="K104" s="22">
        <f>COUNTIFS('Raw Data from UFBs'!$A$3:$A$3000,'Summary By Town'!$A104,'Raw Data from UFBs'!$E$3:$E$3000,'Summary By Town'!$K$2)</f>
        <v>0</v>
      </c>
      <c r="L104" s="5">
        <f>SUMIFS('Raw Data from UFBs'!F$3:F$3000,'Raw Data from UFBs'!$A$3:$A$3000,'Summary By Town'!$A104,'Raw Data from UFBs'!$E$3:$E$3000,'Summary By Town'!$K$2)</f>
        <v>0</v>
      </c>
      <c r="M104" s="5">
        <f>SUMIFS('Raw Data from UFBs'!G$3:G$3000,'Raw Data from UFBs'!$A$3:$A$3000,'Summary By Town'!$A104,'Raw Data from UFBs'!$E$3:$E$3000,'Summary By Town'!$K$2)</f>
        <v>0</v>
      </c>
      <c r="N104" s="23">
        <f t="shared" si="13"/>
        <v>0</v>
      </c>
      <c r="O104" s="22">
        <f>COUNTIFS('Raw Data from UFBs'!$A$3:$A$3000,'Summary By Town'!$A104,'Raw Data from UFBs'!$E$3:$E$3000,'Summary By Town'!$O$2)</f>
        <v>0</v>
      </c>
      <c r="P104" s="5">
        <f>SUMIFS('Raw Data from UFBs'!F$3:F$3000,'Raw Data from UFBs'!$A$3:$A$3000,'Summary By Town'!$A104,'Raw Data from UFBs'!$E$3:$E$3000,'Summary By Town'!$O$2)</f>
        <v>0</v>
      </c>
      <c r="Q104" s="5">
        <f>SUMIFS('Raw Data from UFBs'!G$3:G$3000,'Raw Data from UFBs'!$A$3:$A$3000,'Summary By Town'!$A104,'Raw Data from UFBs'!$E$3:$E$3000,'Summary By Town'!$O$2)</f>
        <v>0</v>
      </c>
      <c r="R104" s="23">
        <f t="shared" si="14"/>
        <v>0</v>
      </c>
      <c r="S104" s="22">
        <f t="shared" si="15"/>
        <v>0</v>
      </c>
      <c r="T104" s="5">
        <f t="shared" si="16"/>
        <v>0</v>
      </c>
      <c r="U104" s="5">
        <f t="shared" si="17"/>
        <v>0</v>
      </c>
      <c r="V104" s="23">
        <f t="shared" si="18"/>
        <v>0</v>
      </c>
      <c r="W104" s="62">
        <v>267044500</v>
      </c>
      <c r="X104" s="63">
        <v>3.7361235857831567</v>
      </c>
      <c r="Y104" s="64">
        <v>0.23489586150915287</v>
      </c>
      <c r="Z104" s="5">
        <f t="shared" si="19"/>
        <v>0</v>
      </c>
      <c r="AA104" s="9">
        <f t="shared" si="20"/>
        <v>0</v>
      </c>
      <c r="AB104" s="62">
        <v>3566122.0599999996</v>
      </c>
      <c r="AC104" s="7">
        <f t="shared" si="21"/>
        <v>0</v>
      </c>
      <c r="AE104" s="6" t="s">
        <v>986</v>
      </c>
      <c r="AF104" s="6" t="s">
        <v>103</v>
      </c>
      <c r="AG104" s="6" t="s">
        <v>1857</v>
      </c>
      <c r="AH104" s="6" t="s">
        <v>1857</v>
      </c>
      <c r="AI104" s="6" t="s">
        <v>1857</v>
      </c>
      <c r="AJ104" s="6" t="s">
        <v>1857</v>
      </c>
      <c r="AK104" s="6" t="s">
        <v>1857</v>
      </c>
      <c r="AL104" s="6" t="s">
        <v>1857</v>
      </c>
      <c r="AM104" s="6" t="s">
        <v>1857</v>
      </c>
      <c r="AN104" s="6" t="s">
        <v>1857</v>
      </c>
      <c r="AO104" s="6" t="s">
        <v>1857</v>
      </c>
      <c r="AP104" s="6" t="s">
        <v>1857</v>
      </c>
      <c r="AQ104" s="6" t="s">
        <v>1857</v>
      </c>
      <c r="AR104" s="6" t="s">
        <v>1857</v>
      </c>
      <c r="AS104" s="6" t="s">
        <v>1857</v>
      </c>
      <c r="AT104" s="6" t="s">
        <v>1857</v>
      </c>
    </row>
    <row r="105" spans="1:46" ht="17.25" customHeight="1" x14ac:dyDescent="0.3">
      <c r="A105" t="s">
        <v>134</v>
      </c>
      <c r="B105" t="s">
        <v>1371</v>
      </c>
      <c r="C105" t="s">
        <v>977</v>
      </c>
      <c r="D105" t="str">
        <f t="shared" si="11"/>
        <v>Wrightstown borough, Burlington County</v>
      </c>
      <c r="E105" t="s">
        <v>1830</v>
      </c>
      <c r="F105" t="s">
        <v>1818</v>
      </c>
      <c r="G105" s="22">
        <f>COUNTIFS('Raw Data from UFBs'!$A$3:$A$3000,'Summary By Town'!$A105,'Raw Data from UFBs'!$E$3:$E$3000,'Summary By Town'!$G$2)</f>
        <v>0</v>
      </c>
      <c r="H105" s="5">
        <f>SUMIFS('Raw Data from UFBs'!F$3:F$3000,'Raw Data from UFBs'!$A$3:$A$3000,'Summary By Town'!$A105,'Raw Data from UFBs'!$E$3:$E$3000,'Summary By Town'!$G$2)</f>
        <v>0</v>
      </c>
      <c r="I105" s="5">
        <f>SUMIFS('Raw Data from UFBs'!G$3:G$3000,'Raw Data from UFBs'!$A$3:$A$3000,'Summary By Town'!$A105,'Raw Data from UFBs'!$E$3:$E$3000,'Summary By Town'!$G$2)</f>
        <v>0</v>
      </c>
      <c r="J105" s="23">
        <f t="shared" si="12"/>
        <v>0</v>
      </c>
      <c r="K105" s="22">
        <f>COUNTIFS('Raw Data from UFBs'!$A$3:$A$3000,'Summary By Town'!$A105,'Raw Data from UFBs'!$E$3:$E$3000,'Summary By Town'!$K$2)</f>
        <v>1</v>
      </c>
      <c r="L105" s="5">
        <f>SUMIFS('Raw Data from UFBs'!F$3:F$3000,'Raw Data from UFBs'!$A$3:$A$3000,'Summary By Town'!$A105,'Raw Data from UFBs'!$E$3:$E$3000,'Summary By Town'!$K$2)</f>
        <v>70806.25</v>
      </c>
      <c r="M105" s="5">
        <f>SUMIFS('Raw Data from UFBs'!G$3:G$3000,'Raw Data from UFBs'!$A$3:$A$3000,'Summary By Town'!$A105,'Raw Data from UFBs'!$E$3:$E$3000,'Summary By Town'!$K$2)</f>
        <v>250000</v>
      </c>
      <c r="N105" s="23">
        <f t="shared" si="13"/>
        <v>8207.6224719202255</v>
      </c>
      <c r="O105" s="22">
        <f>COUNTIFS('Raw Data from UFBs'!$A$3:$A$3000,'Summary By Town'!$A105,'Raw Data from UFBs'!$E$3:$E$3000,'Summary By Town'!$O$2)</f>
        <v>0</v>
      </c>
      <c r="P105" s="5">
        <f>SUMIFS('Raw Data from UFBs'!F$3:F$3000,'Raw Data from UFBs'!$A$3:$A$3000,'Summary By Town'!$A105,'Raw Data from UFBs'!$E$3:$E$3000,'Summary By Town'!$O$2)</f>
        <v>0</v>
      </c>
      <c r="Q105" s="5">
        <f>SUMIFS('Raw Data from UFBs'!G$3:G$3000,'Raw Data from UFBs'!$A$3:$A$3000,'Summary By Town'!$A105,'Raw Data from UFBs'!$E$3:$E$3000,'Summary By Town'!$O$2)</f>
        <v>0</v>
      </c>
      <c r="R105" s="23">
        <f t="shared" si="14"/>
        <v>0</v>
      </c>
      <c r="S105" s="22">
        <f t="shared" si="15"/>
        <v>1</v>
      </c>
      <c r="T105" s="5">
        <f t="shared" si="16"/>
        <v>70806.25</v>
      </c>
      <c r="U105" s="5">
        <f t="shared" si="17"/>
        <v>250000</v>
      </c>
      <c r="V105" s="23">
        <f t="shared" si="18"/>
        <v>8207.6224719202255</v>
      </c>
      <c r="W105" s="62">
        <v>52070672</v>
      </c>
      <c r="X105" s="63">
        <v>3.2830489887680905</v>
      </c>
      <c r="Y105" s="64">
        <v>0.36056278664401936</v>
      </c>
      <c r="Z105" s="5">
        <f t="shared" si="19"/>
        <v>-22570.735581615463</v>
      </c>
      <c r="AA105" s="9">
        <f t="shared" si="20"/>
        <v>4.8011671522119014E-3</v>
      </c>
      <c r="AB105" s="62">
        <v>1461255</v>
      </c>
      <c r="AC105" s="7">
        <f t="shared" si="21"/>
        <v>-1.5446130608015345E-2</v>
      </c>
      <c r="AE105" s="6" t="s">
        <v>709</v>
      </c>
      <c r="AF105" s="6" t="s">
        <v>984</v>
      </c>
      <c r="AG105" s="6" t="s">
        <v>992</v>
      </c>
      <c r="AH105" s="6" t="s">
        <v>985</v>
      </c>
      <c r="AI105" s="6" t="s">
        <v>1857</v>
      </c>
      <c r="AJ105" s="6" t="s">
        <v>1857</v>
      </c>
      <c r="AK105" s="6" t="s">
        <v>1857</v>
      </c>
      <c r="AL105" s="6" t="s">
        <v>1857</v>
      </c>
      <c r="AM105" s="6" t="s">
        <v>1857</v>
      </c>
      <c r="AN105" s="6" t="s">
        <v>1857</v>
      </c>
      <c r="AO105" s="6" t="s">
        <v>1857</v>
      </c>
      <c r="AP105" s="6" t="s">
        <v>1857</v>
      </c>
      <c r="AQ105" s="6" t="s">
        <v>1857</v>
      </c>
      <c r="AR105" s="6" t="s">
        <v>1857</v>
      </c>
      <c r="AS105" s="6" t="s">
        <v>1857</v>
      </c>
      <c r="AT105" s="6" t="s">
        <v>1857</v>
      </c>
    </row>
    <row r="106" spans="1:46" ht="17.25" customHeight="1" x14ac:dyDescent="0.3">
      <c r="A106" t="s">
        <v>976</v>
      </c>
      <c r="B106" t="s">
        <v>1372</v>
      </c>
      <c r="C106" t="s">
        <v>977</v>
      </c>
      <c r="D106" t="str">
        <f t="shared" si="11"/>
        <v>Bass River township, Burlington County</v>
      </c>
      <c r="E106" t="s">
        <v>1830</v>
      </c>
      <c r="F106" t="s">
        <v>1818</v>
      </c>
      <c r="G106" s="22">
        <f>COUNTIFS('Raw Data from UFBs'!$A$3:$A$3000,'Summary By Town'!$A106,'Raw Data from UFBs'!$E$3:$E$3000,'Summary By Town'!$G$2)</f>
        <v>0</v>
      </c>
      <c r="H106" s="5">
        <f>SUMIFS('Raw Data from UFBs'!F$3:F$3000,'Raw Data from UFBs'!$A$3:$A$3000,'Summary By Town'!$A106,'Raw Data from UFBs'!$E$3:$E$3000,'Summary By Town'!$G$2)</f>
        <v>0</v>
      </c>
      <c r="I106" s="5">
        <f>SUMIFS('Raw Data from UFBs'!G$3:G$3000,'Raw Data from UFBs'!$A$3:$A$3000,'Summary By Town'!$A106,'Raw Data from UFBs'!$E$3:$E$3000,'Summary By Town'!$G$2)</f>
        <v>0</v>
      </c>
      <c r="J106" s="23">
        <f t="shared" si="12"/>
        <v>0</v>
      </c>
      <c r="K106" s="22">
        <f>COUNTIFS('Raw Data from UFBs'!$A$3:$A$3000,'Summary By Town'!$A106,'Raw Data from UFBs'!$E$3:$E$3000,'Summary By Town'!$K$2)</f>
        <v>0</v>
      </c>
      <c r="L106" s="5">
        <f>SUMIFS('Raw Data from UFBs'!F$3:F$3000,'Raw Data from UFBs'!$A$3:$A$3000,'Summary By Town'!$A106,'Raw Data from UFBs'!$E$3:$E$3000,'Summary By Town'!$K$2)</f>
        <v>0</v>
      </c>
      <c r="M106" s="5">
        <f>SUMIFS('Raw Data from UFBs'!G$3:G$3000,'Raw Data from UFBs'!$A$3:$A$3000,'Summary By Town'!$A106,'Raw Data from UFBs'!$E$3:$E$3000,'Summary By Town'!$K$2)</f>
        <v>0</v>
      </c>
      <c r="N106" s="23">
        <f t="shared" si="13"/>
        <v>0</v>
      </c>
      <c r="O106" s="22">
        <f>COUNTIFS('Raw Data from UFBs'!$A$3:$A$3000,'Summary By Town'!$A106,'Raw Data from UFBs'!$E$3:$E$3000,'Summary By Town'!$O$2)</f>
        <v>0</v>
      </c>
      <c r="P106" s="5">
        <f>SUMIFS('Raw Data from UFBs'!F$3:F$3000,'Raw Data from UFBs'!$A$3:$A$3000,'Summary By Town'!$A106,'Raw Data from UFBs'!$E$3:$E$3000,'Summary By Town'!$O$2)</f>
        <v>0</v>
      </c>
      <c r="Q106" s="5">
        <f>SUMIFS('Raw Data from UFBs'!G$3:G$3000,'Raw Data from UFBs'!$A$3:$A$3000,'Summary By Town'!$A106,'Raw Data from UFBs'!$E$3:$E$3000,'Summary By Town'!$O$2)</f>
        <v>0</v>
      </c>
      <c r="R106" s="23">
        <f t="shared" si="14"/>
        <v>0</v>
      </c>
      <c r="S106" s="22">
        <f t="shared" si="15"/>
        <v>0</v>
      </c>
      <c r="T106" s="5">
        <f t="shared" si="16"/>
        <v>0</v>
      </c>
      <c r="U106" s="5">
        <f t="shared" si="17"/>
        <v>0</v>
      </c>
      <c r="V106" s="23">
        <f t="shared" si="18"/>
        <v>0</v>
      </c>
      <c r="W106" s="62">
        <v>222246986</v>
      </c>
      <c r="X106" s="63">
        <v>2.1937900143873588</v>
      </c>
      <c r="Y106" s="64">
        <v>0.17082389965489597</v>
      </c>
      <c r="Z106" s="5">
        <f t="shared" si="19"/>
        <v>0</v>
      </c>
      <c r="AA106" s="9">
        <f t="shared" si="20"/>
        <v>0</v>
      </c>
      <c r="AB106" s="62">
        <v>1421498.65</v>
      </c>
      <c r="AC106" s="7">
        <f t="shared" si="21"/>
        <v>0</v>
      </c>
      <c r="AE106" s="6" t="s">
        <v>933</v>
      </c>
      <c r="AF106" s="6" t="s">
        <v>28</v>
      </c>
      <c r="AG106" s="6" t="s">
        <v>593</v>
      </c>
      <c r="AH106" s="6" t="s">
        <v>994</v>
      </c>
      <c r="AI106" s="6" t="s">
        <v>600</v>
      </c>
      <c r="AJ106" s="6" t="s">
        <v>995</v>
      </c>
      <c r="AK106" s="6" t="s">
        <v>1857</v>
      </c>
      <c r="AL106" s="6" t="s">
        <v>1857</v>
      </c>
      <c r="AM106" s="6" t="s">
        <v>1857</v>
      </c>
      <c r="AN106" s="6" t="s">
        <v>1857</v>
      </c>
      <c r="AO106" s="6" t="s">
        <v>1857</v>
      </c>
      <c r="AP106" s="6" t="s">
        <v>1857</v>
      </c>
      <c r="AQ106" s="6" t="s">
        <v>1857</v>
      </c>
      <c r="AR106" s="6" t="s">
        <v>1857</v>
      </c>
      <c r="AS106" s="6" t="s">
        <v>1857</v>
      </c>
      <c r="AT106" s="6" t="s">
        <v>1857</v>
      </c>
    </row>
    <row r="107" spans="1:46" ht="17.25" customHeight="1" x14ac:dyDescent="0.3">
      <c r="A107" t="s">
        <v>99</v>
      </c>
      <c r="B107" t="s">
        <v>1373</v>
      </c>
      <c r="C107" t="s">
        <v>977</v>
      </c>
      <c r="D107" t="str">
        <f t="shared" si="11"/>
        <v>Bordentown township, Burlington County</v>
      </c>
      <c r="E107" t="s">
        <v>1830</v>
      </c>
      <c r="F107" t="s">
        <v>1817</v>
      </c>
      <c r="G107" s="22">
        <f>COUNTIFS('Raw Data from UFBs'!$A$3:$A$3000,'Summary By Town'!$A107,'Raw Data from UFBs'!$E$3:$E$3000,'Summary By Town'!$G$2)</f>
        <v>3</v>
      </c>
      <c r="H107" s="5">
        <f>SUMIFS('Raw Data from UFBs'!F$3:F$3000,'Raw Data from UFBs'!$A$3:$A$3000,'Summary By Town'!$A107,'Raw Data from UFBs'!$E$3:$E$3000,'Summary By Town'!$G$2)</f>
        <v>430318.34</v>
      </c>
      <c r="I107" s="5">
        <f>SUMIFS('Raw Data from UFBs'!G$3:G$3000,'Raw Data from UFBs'!$A$3:$A$3000,'Summary By Town'!$A107,'Raw Data from UFBs'!$E$3:$E$3000,'Summary By Town'!$G$2)</f>
        <v>19272100</v>
      </c>
      <c r="J107" s="23">
        <f t="shared" si="12"/>
        <v>596130.19160843722</v>
      </c>
      <c r="K107" s="22">
        <f>COUNTIFS('Raw Data from UFBs'!$A$3:$A$3000,'Summary By Town'!$A107,'Raw Data from UFBs'!$E$3:$E$3000,'Summary By Town'!$K$2)</f>
        <v>3</v>
      </c>
      <c r="L107" s="5">
        <f>SUMIFS('Raw Data from UFBs'!F$3:F$3000,'Raw Data from UFBs'!$A$3:$A$3000,'Summary By Town'!$A107,'Raw Data from UFBs'!$E$3:$E$3000,'Summary By Town'!$K$2)</f>
        <v>313940.55</v>
      </c>
      <c r="M107" s="5">
        <f>SUMIFS('Raw Data from UFBs'!G$3:G$3000,'Raw Data from UFBs'!$A$3:$A$3000,'Summary By Town'!$A107,'Raw Data from UFBs'!$E$3:$E$3000,'Summary By Town'!$K$2)</f>
        <v>36929900</v>
      </c>
      <c r="N107" s="23">
        <f t="shared" si="13"/>
        <v>1142326.3870092218</v>
      </c>
      <c r="O107" s="22">
        <f>COUNTIFS('Raw Data from UFBs'!$A$3:$A$3000,'Summary By Town'!$A107,'Raw Data from UFBs'!$E$3:$E$3000,'Summary By Town'!$O$2)</f>
        <v>0</v>
      </c>
      <c r="P107" s="5">
        <f>SUMIFS('Raw Data from UFBs'!F$3:F$3000,'Raw Data from UFBs'!$A$3:$A$3000,'Summary By Town'!$A107,'Raw Data from UFBs'!$E$3:$E$3000,'Summary By Town'!$O$2)</f>
        <v>0</v>
      </c>
      <c r="Q107" s="5">
        <f>SUMIFS('Raw Data from UFBs'!G$3:G$3000,'Raw Data from UFBs'!$A$3:$A$3000,'Summary By Town'!$A107,'Raw Data from UFBs'!$E$3:$E$3000,'Summary By Town'!$O$2)</f>
        <v>0</v>
      </c>
      <c r="R107" s="23">
        <f t="shared" si="14"/>
        <v>0</v>
      </c>
      <c r="S107" s="22">
        <f t="shared" si="15"/>
        <v>6</v>
      </c>
      <c r="T107" s="5">
        <f t="shared" si="16"/>
        <v>744258.89</v>
      </c>
      <c r="U107" s="5">
        <f t="shared" si="17"/>
        <v>56202000</v>
      </c>
      <c r="V107" s="23">
        <f t="shared" si="18"/>
        <v>1738456.5786176589</v>
      </c>
      <c r="W107" s="62">
        <v>1720228949</v>
      </c>
      <c r="X107" s="63">
        <v>3.0932290285357444</v>
      </c>
      <c r="Y107" s="64">
        <v>0.19499252134587439</v>
      </c>
      <c r="Z107" s="5">
        <f t="shared" si="19"/>
        <v>193861.11401979782</v>
      </c>
      <c r="AA107" s="9">
        <f t="shared" si="20"/>
        <v>3.2671232531385562E-2</v>
      </c>
      <c r="AB107" s="62">
        <v>16500000</v>
      </c>
      <c r="AC107" s="7">
        <f t="shared" si="21"/>
        <v>1.1749158425442292E-2</v>
      </c>
      <c r="AE107" s="6" t="s">
        <v>368</v>
      </c>
      <c r="AF107" s="6" t="s">
        <v>978</v>
      </c>
      <c r="AG107" s="6" t="s">
        <v>981</v>
      </c>
      <c r="AH107" s="6" t="s">
        <v>111</v>
      </c>
      <c r="AI107" s="6" t="s">
        <v>980</v>
      </c>
      <c r="AJ107" s="6" t="s">
        <v>96</v>
      </c>
      <c r="AK107" s="6" t="s">
        <v>1857</v>
      </c>
      <c r="AL107" s="6" t="s">
        <v>1857</v>
      </c>
      <c r="AM107" s="6" t="s">
        <v>1857</v>
      </c>
      <c r="AN107" s="6" t="s">
        <v>1857</v>
      </c>
      <c r="AO107" s="6" t="s">
        <v>1857</v>
      </c>
      <c r="AP107" s="6" t="s">
        <v>1857</v>
      </c>
      <c r="AQ107" s="6" t="s">
        <v>1857</v>
      </c>
      <c r="AR107" s="6" t="s">
        <v>1857</v>
      </c>
      <c r="AS107" s="6" t="s">
        <v>1857</v>
      </c>
      <c r="AT107" s="6" t="s">
        <v>1857</v>
      </c>
    </row>
    <row r="108" spans="1:46" ht="17.25" customHeight="1" x14ac:dyDescent="0.3">
      <c r="A108" t="s">
        <v>101</v>
      </c>
      <c r="B108" t="s">
        <v>1374</v>
      </c>
      <c r="C108" t="s">
        <v>977</v>
      </c>
      <c r="D108" t="str">
        <f t="shared" si="11"/>
        <v>Burlington township, Burlington County</v>
      </c>
      <c r="E108" t="s">
        <v>1830</v>
      </c>
      <c r="F108" t="s">
        <v>1817</v>
      </c>
      <c r="G108" s="22">
        <f>COUNTIFS('Raw Data from UFBs'!$A$3:$A$3000,'Summary By Town'!$A108,'Raw Data from UFBs'!$E$3:$E$3000,'Summary By Town'!$G$2)</f>
        <v>0</v>
      </c>
      <c r="H108" s="5">
        <f>SUMIFS('Raw Data from UFBs'!F$3:F$3000,'Raw Data from UFBs'!$A$3:$A$3000,'Summary By Town'!$A108,'Raw Data from UFBs'!$E$3:$E$3000,'Summary By Town'!$G$2)</f>
        <v>0</v>
      </c>
      <c r="I108" s="5">
        <f>SUMIFS('Raw Data from UFBs'!G$3:G$3000,'Raw Data from UFBs'!$A$3:$A$3000,'Summary By Town'!$A108,'Raw Data from UFBs'!$E$3:$E$3000,'Summary By Town'!$G$2)</f>
        <v>0</v>
      </c>
      <c r="J108" s="23">
        <f t="shared" si="12"/>
        <v>0</v>
      </c>
      <c r="K108" s="22">
        <f>COUNTIFS('Raw Data from UFBs'!$A$3:$A$3000,'Summary By Town'!$A108,'Raw Data from UFBs'!$E$3:$E$3000,'Summary By Town'!$K$2)</f>
        <v>3</v>
      </c>
      <c r="L108" s="5">
        <f>SUMIFS('Raw Data from UFBs'!F$3:F$3000,'Raw Data from UFBs'!$A$3:$A$3000,'Summary By Town'!$A108,'Raw Data from UFBs'!$E$3:$E$3000,'Summary By Town'!$K$2)</f>
        <v>570436.21</v>
      </c>
      <c r="M108" s="5">
        <f>SUMIFS('Raw Data from UFBs'!G$3:G$3000,'Raw Data from UFBs'!$A$3:$A$3000,'Summary By Town'!$A108,'Raw Data from UFBs'!$E$3:$E$3000,'Summary By Town'!$K$2)</f>
        <v>48354600</v>
      </c>
      <c r="N108" s="23">
        <f t="shared" si="13"/>
        <v>1396830.9372003619</v>
      </c>
      <c r="O108" s="22">
        <f>COUNTIFS('Raw Data from UFBs'!$A$3:$A$3000,'Summary By Town'!$A108,'Raw Data from UFBs'!$E$3:$E$3000,'Summary By Town'!$O$2)</f>
        <v>1</v>
      </c>
      <c r="P108" s="5">
        <f>SUMIFS('Raw Data from UFBs'!F$3:F$3000,'Raw Data from UFBs'!$A$3:$A$3000,'Summary By Town'!$A108,'Raw Data from UFBs'!$E$3:$E$3000,'Summary By Town'!$O$2)</f>
        <v>93632</v>
      </c>
      <c r="Q108" s="5">
        <f>SUMIFS('Raw Data from UFBs'!G$3:G$3000,'Raw Data from UFBs'!$A$3:$A$3000,'Summary By Town'!$A108,'Raw Data from UFBs'!$E$3:$E$3000,'Summary By Town'!$O$2)</f>
        <v>6319300</v>
      </c>
      <c r="R108" s="23">
        <f t="shared" si="14"/>
        <v>182547.13597982915</v>
      </c>
      <c r="S108" s="22">
        <f t="shared" si="15"/>
        <v>4</v>
      </c>
      <c r="T108" s="5">
        <f t="shared" si="16"/>
        <v>664068.21</v>
      </c>
      <c r="U108" s="5">
        <f t="shared" si="17"/>
        <v>54673900</v>
      </c>
      <c r="V108" s="23">
        <f t="shared" si="18"/>
        <v>1579378.073180191</v>
      </c>
      <c r="W108" s="62">
        <v>2957334073</v>
      </c>
      <c r="X108" s="63">
        <v>2.8887240039217819</v>
      </c>
      <c r="Y108" s="64">
        <v>0.18364718643154135</v>
      </c>
      <c r="Z108" s="5">
        <f t="shared" si="19"/>
        <v>168094.08108608113</v>
      </c>
      <c r="AA108" s="9">
        <f t="shared" si="20"/>
        <v>1.8487563004519578E-2</v>
      </c>
      <c r="AB108" s="62">
        <v>26495478.609999999</v>
      </c>
      <c r="AC108" s="7">
        <f t="shared" si="21"/>
        <v>6.3442553184390703E-3</v>
      </c>
      <c r="AE108" s="6" t="s">
        <v>130</v>
      </c>
      <c r="AF108" s="6" t="s">
        <v>133</v>
      </c>
      <c r="AG108" s="6" t="s">
        <v>107</v>
      </c>
      <c r="AH108" s="6" t="s">
        <v>992</v>
      </c>
      <c r="AI108" s="6" t="s">
        <v>100</v>
      </c>
      <c r="AJ108" s="6" t="s">
        <v>111</v>
      </c>
      <c r="AK108" s="6" t="s">
        <v>1857</v>
      </c>
      <c r="AL108" s="6" t="s">
        <v>1857</v>
      </c>
      <c r="AM108" s="6" t="s">
        <v>1857</v>
      </c>
      <c r="AN108" s="6" t="s">
        <v>1857</v>
      </c>
      <c r="AO108" s="6" t="s">
        <v>1857</v>
      </c>
      <c r="AP108" s="6" t="s">
        <v>1857</v>
      </c>
      <c r="AQ108" s="6" t="s">
        <v>1857</v>
      </c>
      <c r="AR108" s="6" t="s">
        <v>1857</v>
      </c>
      <c r="AS108" s="6" t="s">
        <v>1857</v>
      </c>
      <c r="AT108" s="6" t="s">
        <v>1857</v>
      </c>
    </row>
    <row r="109" spans="1:46" ht="17.25" customHeight="1" x14ac:dyDescent="0.3">
      <c r="A109" t="s">
        <v>978</v>
      </c>
      <c r="B109" t="s">
        <v>1375</v>
      </c>
      <c r="C109" t="s">
        <v>977</v>
      </c>
      <c r="D109" t="str">
        <f t="shared" si="11"/>
        <v>Chesterfield township, Burlington County</v>
      </c>
      <c r="E109" t="s">
        <v>1830</v>
      </c>
      <c r="F109" t="s">
        <v>1818</v>
      </c>
      <c r="G109" s="22">
        <f>COUNTIFS('Raw Data from UFBs'!$A$3:$A$3000,'Summary By Town'!$A109,'Raw Data from UFBs'!$E$3:$E$3000,'Summary By Town'!$G$2)</f>
        <v>0</v>
      </c>
      <c r="H109" s="5">
        <f>SUMIFS('Raw Data from UFBs'!F$3:F$3000,'Raw Data from UFBs'!$A$3:$A$3000,'Summary By Town'!$A109,'Raw Data from UFBs'!$E$3:$E$3000,'Summary By Town'!$G$2)</f>
        <v>0</v>
      </c>
      <c r="I109" s="5">
        <f>SUMIFS('Raw Data from UFBs'!G$3:G$3000,'Raw Data from UFBs'!$A$3:$A$3000,'Summary By Town'!$A109,'Raw Data from UFBs'!$E$3:$E$3000,'Summary By Town'!$G$2)</f>
        <v>0</v>
      </c>
      <c r="J109" s="23">
        <f t="shared" si="12"/>
        <v>0</v>
      </c>
      <c r="K109" s="22">
        <f>COUNTIFS('Raw Data from UFBs'!$A$3:$A$3000,'Summary By Town'!$A109,'Raw Data from UFBs'!$E$3:$E$3000,'Summary By Town'!$K$2)</f>
        <v>0</v>
      </c>
      <c r="L109" s="5">
        <f>SUMIFS('Raw Data from UFBs'!F$3:F$3000,'Raw Data from UFBs'!$A$3:$A$3000,'Summary By Town'!$A109,'Raw Data from UFBs'!$E$3:$E$3000,'Summary By Town'!$K$2)</f>
        <v>0</v>
      </c>
      <c r="M109" s="5">
        <f>SUMIFS('Raw Data from UFBs'!G$3:G$3000,'Raw Data from UFBs'!$A$3:$A$3000,'Summary By Town'!$A109,'Raw Data from UFBs'!$E$3:$E$3000,'Summary By Town'!$K$2)</f>
        <v>0</v>
      </c>
      <c r="N109" s="23">
        <f t="shared" si="13"/>
        <v>0</v>
      </c>
      <c r="O109" s="22">
        <f>COUNTIFS('Raw Data from UFBs'!$A$3:$A$3000,'Summary By Town'!$A109,'Raw Data from UFBs'!$E$3:$E$3000,'Summary By Town'!$O$2)</f>
        <v>0</v>
      </c>
      <c r="P109" s="5">
        <f>SUMIFS('Raw Data from UFBs'!F$3:F$3000,'Raw Data from UFBs'!$A$3:$A$3000,'Summary By Town'!$A109,'Raw Data from UFBs'!$E$3:$E$3000,'Summary By Town'!$O$2)</f>
        <v>0</v>
      </c>
      <c r="Q109" s="5">
        <f>SUMIFS('Raw Data from UFBs'!G$3:G$3000,'Raw Data from UFBs'!$A$3:$A$3000,'Summary By Town'!$A109,'Raw Data from UFBs'!$E$3:$E$3000,'Summary By Town'!$O$2)</f>
        <v>0</v>
      </c>
      <c r="R109" s="23">
        <f t="shared" si="14"/>
        <v>0</v>
      </c>
      <c r="S109" s="22">
        <f t="shared" si="15"/>
        <v>0</v>
      </c>
      <c r="T109" s="5">
        <f t="shared" si="16"/>
        <v>0</v>
      </c>
      <c r="U109" s="5">
        <f t="shared" si="17"/>
        <v>0</v>
      </c>
      <c r="V109" s="23">
        <f t="shared" si="18"/>
        <v>0</v>
      </c>
      <c r="W109" s="62">
        <v>1086310537</v>
      </c>
      <c r="X109" s="63">
        <v>3.1215168697985169</v>
      </c>
      <c r="Y109" s="64">
        <v>0.13251353270871161</v>
      </c>
      <c r="Z109" s="5">
        <f t="shared" si="19"/>
        <v>0</v>
      </c>
      <c r="AA109" s="9">
        <f t="shared" si="20"/>
        <v>0</v>
      </c>
      <c r="AB109" s="62">
        <v>6061000</v>
      </c>
      <c r="AC109" s="7">
        <f t="shared" si="21"/>
        <v>0</v>
      </c>
      <c r="AE109" s="6" t="s">
        <v>99</v>
      </c>
      <c r="AF109" s="6" t="s">
        <v>368</v>
      </c>
      <c r="AG109" s="6" t="s">
        <v>992</v>
      </c>
      <c r="AH109" s="6" t="s">
        <v>981</v>
      </c>
      <c r="AI109" s="6" t="s">
        <v>985</v>
      </c>
      <c r="AJ109" s="6" t="s">
        <v>1857</v>
      </c>
      <c r="AK109" s="6" t="s">
        <v>1857</v>
      </c>
      <c r="AL109" s="6" t="s">
        <v>1857</v>
      </c>
      <c r="AM109" s="6" t="s">
        <v>1857</v>
      </c>
      <c r="AN109" s="6" t="s">
        <v>1857</v>
      </c>
      <c r="AO109" s="6" t="s">
        <v>1857</v>
      </c>
      <c r="AP109" s="6" t="s">
        <v>1857</v>
      </c>
      <c r="AQ109" s="6" t="s">
        <v>1857</v>
      </c>
      <c r="AR109" s="6" t="s">
        <v>1857</v>
      </c>
      <c r="AS109" s="6" t="s">
        <v>1857</v>
      </c>
      <c r="AT109" s="6" t="s">
        <v>1857</v>
      </c>
    </row>
    <row r="110" spans="1:46" ht="17.25" customHeight="1" x14ac:dyDescent="0.3">
      <c r="A110" t="s">
        <v>103</v>
      </c>
      <c r="B110" t="s">
        <v>1376</v>
      </c>
      <c r="C110" t="s">
        <v>977</v>
      </c>
      <c r="D110" t="str">
        <f t="shared" si="11"/>
        <v>Cinnaminson township, Burlington County</v>
      </c>
      <c r="E110" t="s">
        <v>1830</v>
      </c>
      <c r="F110" t="s">
        <v>1815</v>
      </c>
      <c r="G110" s="22">
        <f>COUNTIFS('Raw Data from UFBs'!$A$3:$A$3000,'Summary By Town'!$A110,'Raw Data from UFBs'!$E$3:$E$3000,'Summary By Town'!$G$2)</f>
        <v>0</v>
      </c>
      <c r="H110" s="5">
        <f>SUMIFS('Raw Data from UFBs'!F$3:F$3000,'Raw Data from UFBs'!$A$3:$A$3000,'Summary By Town'!$A110,'Raw Data from UFBs'!$E$3:$E$3000,'Summary By Town'!$G$2)</f>
        <v>0</v>
      </c>
      <c r="I110" s="5">
        <f>SUMIFS('Raw Data from UFBs'!G$3:G$3000,'Raw Data from UFBs'!$A$3:$A$3000,'Summary By Town'!$A110,'Raw Data from UFBs'!$E$3:$E$3000,'Summary By Town'!$G$2)</f>
        <v>0</v>
      </c>
      <c r="J110" s="23">
        <f t="shared" si="12"/>
        <v>0</v>
      </c>
      <c r="K110" s="22">
        <f>COUNTIFS('Raw Data from UFBs'!$A$3:$A$3000,'Summary By Town'!$A110,'Raw Data from UFBs'!$E$3:$E$3000,'Summary By Town'!$K$2)</f>
        <v>1</v>
      </c>
      <c r="L110" s="5">
        <f>SUMIFS('Raw Data from UFBs'!F$3:F$3000,'Raw Data from UFBs'!$A$3:$A$3000,'Summary By Town'!$A110,'Raw Data from UFBs'!$E$3:$E$3000,'Summary By Town'!$K$2)</f>
        <v>364410.9</v>
      </c>
      <c r="M110" s="5">
        <f>SUMIFS('Raw Data from UFBs'!G$3:G$3000,'Raw Data from UFBs'!$A$3:$A$3000,'Summary By Town'!$A110,'Raw Data from UFBs'!$E$3:$E$3000,'Summary By Town'!$K$2)</f>
        <v>21390300</v>
      </c>
      <c r="N110" s="23">
        <f t="shared" si="13"/>
        <v>743623.50480036763</v>
      </c>
      <c r="O110" s="22">
        <f>COUNTIFS('Raw Data from UFBs'!$A$3:$A$3000,'Summary By Town'!$A110,'Raw Data from UFBs'!$E$3:$E$3000,'Summary By Town'!$O$2)</f>
        <v>1</v>
      </c>
      <c r="P110" s="5">
        <f>SUMIFS('Raw Data from UFBs'!F$3:F$3000,'Raw Data from UFBs'!$A$3:$A$3000,'Summary By Town'!$A110,'Raw Data from UFBs'!$E$3:$E$3000,'Summary By Town'!$O$2)</f>
        <v>20880.98</v>
      </c>
      <c r="Q110" s="5">
        <f>SUMIFS('Raw Data from UFBs'!G$3:G$3000,'Raw Data from UFBs'!$A$3:$A$3000,'Summary By Town'!$A110,'Raw Data from UFBs'!$E$3:$E$3000,'Summary By Town'!$O$2)</f>
        <v>6390000</v>
      </c>
      <c r="R110" s="23">
        <f t="shared" si="14"/>
        <v>222145.28060262589</v>
      </c>
      <c r="S110" s="22">
        <f t="shared" si="15"/>
        <v>2</v>
      </c>
      <c r="T110" s="5">
        <f t="shared" si="16"/>
        <v>385291.88</v>
      </c>
      <c r="U110" s="5">
        <f t="shared" si="17"/>
        <v>27780300</v>
      </c>
      <c r="V110" s="23">
        <f t="shared" si="18"/>
        <v>965768.78540299356</v>
      </c>
      <c r="W110" s="62">
        <v>1793722271</v>
      </c>
      <c r="X110" s="63">
        <v>3.476451965612299</v>
      </c>
      <c r="Y110" s="64">
        <v>0.18213715050986251</v>
      </c>
      <c r="Z110" s="5">
        <f t="shared" si="19"/>
        <v>105726.40948688427</v>
      </c>
      <c r="AA110" s="9">
        <f t="shared" si="20"/>
        <v>1.5487514677794844E-2</v>
      </c>
      <c r="AB110" s="62">
        <v>20519401.41</v>
      </c>
      <c r="AC110" s="7">
        <f t="shared" si="21"/>
        <v>5.1525094409118179E-3</v>
      </c>
      <c r="AE110" s="6" t="s">
        <v>120</v>
      </c>
      <c r="AF110" s="6" t="s">
        <v>177</v>
      </c>
      <c r="AG110" s="6" t="s">
        <v>983</v>
      </c>
      <c r="AH110" s="6" t="s">
        <v>986</v>
      </c>
      <c r="AI110" s="6" t="s">
        <v>989</v>
      </c>
      <c r="AJ110" s="6" t="s">
        <v>979</v>
      </c>
      <c r="AK110" s="6" t="s">
        <v>1857</v>
      </c>
      <c r="AL110" s="6" t="s">
        <v>1857</v>
      </c>
      <c r="AM110" s="6" t="s">
        <v>1857</v>
      </c>
      <c r="AN110" s="6" t="s">
        <v>1857</v>
      </c>
      <c r="AO110" s="6" t="s">
        <v>1857</v>
      </c>
      <c r="AP110" s="6" t="s">
        <v>1857</v>
      </c>
      <c r="AQ110" s="6" t="s">
        <v>1857</v>
      </c>
      <c r="AR110" s="6" t="s">
        <v>1857</v>
      </c>
      <c r="AS110" s="6" t="s">
        <v>1857</v>
      </c>
      <c r="AT110" s="6" t="s">
        <v>1857</v>
      </c>
    </row>
    <row r="111" spans="1:46" ht="17.25" customHeight="1" x14ac:dyDescent="0.3">
      <c r="A111" t="s">
        <v>104</v>
      </c>
      <c r="B111" t="s">
        <v>1377</v>
      </c>
      <c r="C111" t="s">
        <v>977</v>
      </c>
      <c r="D111" t="str">
        <f t="shared" si="11"/>
        <v>Delanco township, Burlington County</v>
      </c>
      <c r="E111" t="s">
        <v>1830</v>
      </c>
      <c r="F111" t="s">
        <v>1815</v>
      </c>
      <c r="G111" s="22">
        <f>COUNTIFS('Raw Data from UFBs'!$A$3:$A$3000,'Summary By Town'!$A111,'Raw Data from UFBs'!$E$3:$E$3000,'Summary By Town'!$G$2)</f>
        <v>3</v>
      </c>
      <c r="H111" s="5">
        <f>SUMIFS('Raw Data from UFBs'!F$3:F$3000,'Raw Data from UFBs'!$A$3:$A$3000,'Summary By Town'!$A111,'Raw Data from UFBs'!$E$3:$E$3000,'Summary By Town'!$G$2)</f>
        <v>100675.34</v>
      </c>
      <c r="I111" s="5">
        <f>SUMIFS('Raw Data from UFBs'!G$3:G$3000,'Raw Data from UFBs'!$A$3:$A$3000,'Summary By Town'!$A111,'Raw Data from UFBs'!$E$3:$E$3000,'Summary By Town'!$G$2)</f>
        <v>17317300</v>
      </c>
      <c r="J111" s="23">
        <f t="shared" si="12"/>
        <v>591445.9847130155</v>
      </c>
      <c r="K111" s="22">
        <f>COUNTIFS('Raw Data from UFBs'!$A$3:$A$3000,'Summary By Town'!$A111,'Raw Data from UFBs'!$E$3:$E$3000,'Summary By Town'!$K$2)</f>
        <v>4</v>
      </c>
      <c r="L111" s="5">
        <f>SUMIFS('Raw Data from UFBs'!F$3:F$3000,'Raw Data from UFBs'!$A$3:$A$3000,'Summary By Town'!$A111,'Raw Data from UFBs'!$E$3:$E$3000,'Summary By Town'!$K$2)</f>
        <v>439834.57</v>
      </c>
      <c r="M111" s="5">
        <f>SUMIFS('Raw Data from UFBs'!G$3:G$3000,'Raw Data from UFBs'!$A$3:$A$3000,'Summary By Town'!$A111,'Raw Data from UFBs'!$E$3:$E$3000,'Summary By Town'!$K$2)</f>
        <v>27502800</v>
      </c>
      <c r="N111" s="23">
        <f t="shared" si="13"/>
        <v>939316.2114397235</v>
      </c>
      <c r="O111" s="22">
        <f>COUNTIFS('Raw Data from UFBs'!$A$3:$A$3000,'Summary By Town'!$A111,'Raw Data from UFBs'!$E$3:$E$3000,'Summary By Town'!$O$2)</f>
        <v>0</v>
      </c>
      <c r="P111" s="5">
        <f>SUMIFS('Raw Data from UFBs'!F$3:F$3000,'Raw Data from UFBs'!$A$3:$A$3000,'Summary By Town'!$A111,'Raw Data from UFBs'!$E$3:$E$3000,'Summary By Town'!$O$2)</f>
        <v>0</v>
      </c>
      <c r="Q111" s="5">
        <f>SUMIFS('Raw Data from UFBs'!G$3:G$3000,'Raw Data from UFBs'!$A$3:$A$3000,'Summary By Town'!$A111,'Raw Data from UFBs'!$E$3:$E$3000,'Summary By Town'!$O$2)</f>
        <v>0</v>
      </c>
      <c r="R111" s="23">
        <f t="shared" si="14"/>
        <v>0</v>
      </c>
      <c r="S111" s="22">
        <f t="shared" si="15"/>
        <v>7</v>
      </c>
      <c r="T111" s="5">
        <f t="shared" si="16"/>
        <v>540509.91</v>
      </c>
      <c r="U111" s="5">
        <f t="shared" si="17"/>
        <v>44820100</v>
      </c>
      <c r="V111" s="23">
        <f t="shared" si="18"/>
        <v>1530762.196152739</v>
      </c>
      <c r="W111" s="62">
        <v>514355079</v>
      </c>
      <c r="X111" s="63">
        <v>3.4153475698464284</v>
      </c>
      <c r="Y111" s="64">
        <v>0.33560259672243054</v>
      </c>
      <c r="Z111" s="5">
        <f t="shared" si="19"/>
        <v>332331.23864318256</v>
      </c>
      <c r="AA111" s="9">
        <f t="shared" si="20"/>
        <v>8.7138441574521719E-2</v>
      </c>
      <c r="AB111" s="62">
        <v>7765074.7200000007</v>
      </c>
      <c r="AC111" s="7">
        <f t="shared" si="21"/>
        <v>4.2798202287380245E-2</v>
      </c>
      <c r="AE111" s="6" t="s">
        <v>979</v>
      </c>
      <c r="AF111" s="6" t="s">
        <v>988</v>
      </c>
      <c r="AG111" s="6" t="s">
        <v>133</v>
      </c>
      <c r="AH111" s="6" t="s">
        <v>95</v>
      </c>
      <c r="AI111" s="6" t="s">
        <v>107</v>
      </c>
      <c r="AJ111" s="6" t="s">
        <v>1857</v>
      </c>
      <c r="AK111" s="6" t="s">
        <v>1857</v>
      </c>
      <c r="AL111" s="6" t="s">
        <v>1857</v>
      </c>
      <c r="AM111" s="6" t="s">
        <v>1857</v>
      </c>
      <c r="AN111" s="6" t="s">
        <v>1857</v>
      </c>
      <c r="AO111" s="6" t="s">
        <v>1857</v>
      </c>
      <c r="AP111" s="6" t="s">
        <v>1857</v>
      </c>
      <c r="AQ111" s="6" t="s">
        <v>1857</v>
      </c>
      <c r="AR111" s="6" t="s">
        <v>1857</v>
      </c>
      <c r="AS111" s="6" t="s">
        <v>1857</v>
      </c>
      <c r="AT111" s="6" t="s">
        <v>1857</v>
      </c>
    </row>
    <row r="112" spans="1:46" ht="17.25" customHeight="1" x14ac:dyDescent="0.3">
      <c r="A112" t="s">
        <v>979</v>
      </c>
      <c r="B112" t="s">
        <v>1378</v>
      </c>
      <c r="C112" t="s">
        <v>977</v>
      </c>
      <c r="D112" t="str">
        <f t="shared" si="11"/>
        <v>Delran township, Burlington County</v>
      </c>
      <c r="E112" t="s">
        <v>1830</v>
      </c>
      <c r="F112" t="s">
        <v>1817</v>
      </c>
      <c r="G112" s="22">
        <f>COUNTIFS('Raw Data from UFBs'!$A$3:$A$3000,'Summary By Town'!$A112,'Raw Data from UFBs'!$E$3:$E$3000,'Summary By Town'!$G$2)</f>
        <v>0</v>
      </c>
      <c r="H112" s="5">
        <f>SUMIFS('Raw Data from UFBs'!F$3:F$3000,'Raw Data from UFBs'!$A$3:$A$3000,'Summary By Town'!$A112,'Raw Data from UFBs'!$E$3:$E$3000,'Summary By Town'!$G$2)</f>
        <v>0</v>
      </c>
      <c r="I112" s="5">
        <f>SUMIFS('Raw Data from UFBs'!G$3:G$3000,'Raw Data from UFBs'!$A$3:$A$3000,'Summary By Town'!$A112,'Raw Data from UFBs'!$E$3:$E$3000,'Summary By Town'!$G$2)</f>
        <v>0</v>
      </c>
      <c r="J112" s="23">
        <f t="shared" si="12"/>
        <v>0</v>
      </c>
      <c r="K112" s="22">
        <f>COUNTIFS('Raw Data from UFBs'!$A$3:$A$3000,'Summary By Town'!$A112,'Raw Data from UFBs'!$E$3:$E$3000,'Summary By Town'!$K$2)</f>
        <v>0</v>
      </c>
      <c r="L112" s="5">
        <f>SUMIFS('Raw Data from UFBs'!F$3:F$3000,'Raw Data from UFBs'!$A$3:$A$3000,'Summary By Town'!$A112,'Raw Data from UFBs'!$E$3:$E$3000,'Summary By Town'!$K$2)</f>
        <v>0</v>
      </c>
      <c r="M112" s="5">
        <f>SUMIFS('Raw Data from UFBs'!G$3:G$3000,'Raw Data from UFBs'!$A$3:$A$3000,'Summary By Town'!$A112,'Raw Data from UFBs'!$E$3:$E$3000,'Summary By Town'!$K$2)</f>
        <v>0</v>
      </c>
      <c r="N112" s="23">
        <f t="shared" si="13"/>
        <v>0</v>
      </c>
      <c r="O112" s="22">
        <f>COUNTIFS('Raw Data from UFBs'!$A$3:$A$3000,'Summary By Town'!$A112,'Raw Data from UFBs'!$E$3:$E$3000,'Summary By Town'!$O$2)</f>
        <v>0</v>
      </c>
      <c r="P112" s="5">
        <f>SUMIFS('Raw Data from UFBs'!F$3:F$3000,'Raw Data from UFBs'!$A$3:$A$3000,'Summary By Town'!$A112,'Raw Data from UFBs'!$E$3:$E$3000,'Summary By Town'!$O$2)</f>
        <v>0</v>
      </c>
      <c r="Q112" s="5">
        <f>SUMIFS('Raw Data from UFBs'!G$3:G$3000,'Raw Data from UFBs'!$A$3:$A$3000,'Summary By Town'!$A112,'Raw Data from UFBs'!$E$3:$E$3000,'Summary By Town'!$O$2)</f>
        <v>0</v>
      </c>
      <c r="R112" s="23">
        <f t="shared" si="14"/>
        <v>0</v>
      </c>
      <c r="S112" s="22">
        <f t="shared" si="15"/>
        <v>0</v>
      </c>
      <c r="T112" s="5">
        <f t="shared" si="16"/>
        <v>0</v>
      </c>
      <c r="U112" s="5">
        <f t="shared" si="17"/>
        <v>0</v>
      </c>
      <c r="V112" s="23">
        <f t="shared" si="18"/>
        <v>0</v>
      </c>
      <c r="W112" s="62">
        <v>1545636173</v>
      </c>
      <c r="X112" s="63">
        <v>3.7741680423329482</v>
      </c>
      <c r="Y112" s="64">
        <v>0.21676890833575801</v>
      </c>
      <c r="Z112" s="5">
        <f t="shared" si="19"/>
        <v>0</v>
      </c>
      <c r="AA112" s="9">
        <f t="shared" si="20"/>
        <v>0</v>
      </c>
      <c r="AB112" s="62">
        <v>18717000</v>
      </c>
      <c r="AC112" s="7">
        <f t="shared" si="21"/>
        <v>0</v>
      </c>
      <c r="AE112" s="6" t="s">
        <v>983</v>
      </c>
      <c r="AF112" s="6" t="s">
        <v>103</v>
      </c>
      <c r="AG112" s="6" t="s">
        <v>988</v>
      </c>
      <c r="AH112" s="6" t="s">
        <v>133</v>
      </c>
      <c r="AI112" s="6" t="s">
        <v>104</v>
      </c>
      <c r="AJ112" s="6" t="s">
        <v>1857</v>
      </c>
      <c r="AK112" s="6" t="s">
        <v>1857</v>
      </c>
      <c r="AL112" s="6" t="s">
        <v>1857</v>
      </c>
      <c r="AM112" s="6" t="s">
        <v>1857</v>
      </c>
      <c r="AN112" s="6" t="s">
        <v>1857</v>
      </c>
      <c r="AO112" s="6" t="s">
        <v>1857</v>
      </c>
      <c r="AP112" s="6" t="s">
        <v>1857</v>
      </c>
      <c r="AQ112" s="6" t="s">
        <v>1857</v>
      </c>
      <c r="AR112" s="6" t="s">
        <v>1857</v>
      </c>
      <c r="AS112" s="6" t="s">
        <v>1857</v>
      </c>
      <c r="AT112" s="6" t="s">
        <v>1857</v>
      </c>
    </row>
    <row r="113" spans="1:46" ht="17.25" customHeight="1" x14ac:dyDescent="0.3">
      <c r="A113" t="s">
        <v>106</v>
      </c>
      <c r="B113" t="s">
        <v>1379</v>
      </c>
      <c r="C113" t="s">
        <v>977</v>
      </c>
      <c r="D113" t="str">
        <f t="shared" si="11"/>
        <v>Eastampton township, Burlington County</v>
      </c>
      <c r="E113" t="s">
        <v>1830</v>
      </c>
      <c r="F113" t="s">
        <v>1817</v>
      </c>
      <c r="G113" s="22">
        <f>COUNTIFS('Raw Data from UFBs'!$A$3:$A$3000,'Summary By Town'!$A113,'Raw Data from UFBs'!$E$3:$E$3000,'Summary By Town'!$G$2)</f>
        <v>0</v>
      </c>
      <c r="H113" s="5">
        <f>SUMIFS('Raw Data from UFBs'!F$3:F$3000,'Raw Data from UFBs'!$A$3:$A$3000,'Summary By Town'!$A113,'Raw Data from UFBs'!$E$3:$E$3000,'Summary By Town'!$G$2)</f>
        <v>0</v>
      </c>
      <c r="I113" s="5">
        <f>SUMIFS('Raw Data from UFBs'!G$3:G$3000,'Raw Data from UFBs'!$A$3:$A$3000,'Summary By Town'!$A113,'Raw Data from UFBs'!$E$3:$E$3000,'Summary By Town'!$G$2)</f>
        <v>0</v>
      </c>
      <c r="J113" s="23">
        <f t="shared" si="12"/>
        <v>0</v>
      </c>
      <c r="K113" s="22">
        <f>COUNTIFS('Raw Data from UFBs'!$A$3:$A$3000,'Summary By Town'!$A113,'Raw Data from UFBs'!$E$3:$E$3000,'Summary By Town'!$K$2)</f>
        <v>0</v>
      </c>
      <c r="L113" s="5">
        <f>SUMIFS('Raw Data from UFBs'!F$3:F$3000,'Raw Data from UFBs'!$A$3:$A$3000,'Summary By Town'!$A113,'Raw Data from UFBs'!$E$3:$E$3000,'Summary By Town'!$K$2)</f>
        <v>0</v>
      </c>
      <c r="M113" s="5">
        <f>SUMIFS('Raw Data from UFBs'!G$3:G$3000,'Raw Data from UFBs'!$A$3:$A$3000,'Summary By Town'!$A113,'Raw Data from UFBs'!$E$3:$E$3000,'Summary By Town'!$K$2)</f>
        <v>0</v>
      </c>
      <c r="N113" s="23">
        <f t="shared" si="13"/>
        <v>0</v>
      </c>
      <c r="O113" s="22">
        <f>COUNTIFS('Raw Data from UFBs'!$A$3:$A$3000,'Summary By Town'!$A113,'Raw Data from UFBs'!$E$3:$E$3000,'Summary By Town'!$O$2)</f>
        <v>0</v>
      </c>
      <c r="P113" s="5">
        <f>SUMIFS('Raw Data from UFBs'!F$3:F$3000,'Raw Data from UFBs'!$A$3:$A$3000,'Summary By Town'!$A113,'Raw Data from UFBs'!$E$3:$E$3000,'Summary By Town'!$O$2)</f>
        <v>0</v>
      </c>
      <c r="Q113" s="5">
        <f>SUMIFS('Raw Data from UFBs'!G$3:G$3000,'Raw Data from UFBs'!$A$3:$A$3000,'Summary By Town'!$A113,'Raw Data from UFBs'!$E$3:$E$3000,'Summary By Town'!$O$2)</f>
        <v>0</v>
      </c>
      <c r="R113" s="23">
        <f t="shared" si="14"/>
        <v>0</v>
      </c>
      <c r="S113" s="22">
        <f t="shared" si="15"/>
        <v>0</v>
      </c>
      <c r="T113" s="5">
        <f t="shared" si="16"/>
        <v>0</v>
      </c>
      <c r="U113" s="5">
        <f t="shared" si="17"/>
        <v>0</v>
      </c>
      <c r="V113" s="23">
        <f t="shared" si="18"/>
        <v>0</v>
      </c>
      <c r="W113" s="62">
        <v>616076829</v>
      </c>
      <c r="X113" s="63">
        <v>3.2232543571936239</v>
      </c>
      <c r="Y113" s="64">
        <v>0.32366633202502765</v>
      </c>
      <c r="Z113" s="5">
        <f t="shared" si="19"/>
        <v>0</v>
      </c>
      <c r="AA113" s="9">
        <f t="shared" si="20"/>
        <v>0</v>
      </c>
      <c r="AB113" s="62">
        <v>8171412.75</v>
      </c>
      <c r="AC113" s="7">
        <f t="shared" si="21"/>
        <v>0</v>
      </c>
      <c r="AE113" s="6" t="s">
        <v>991</v>
      </c>
      <c r="AF113" s="6" t="s">
        <v>119</v>
      </c>
      <c r="AG113" s="6" t="s">
        <v>709</v>
      </c>
      <c r="AH113" s="6" t="s">
        <v>122</v>
      </c>
      <c r="AI113" s="6" t="s">
        <v>130</v>
      </c>
      <c r="AJ113" s="6" t="s">
        <v>992</v>
      </c>
      <c r="AK113" s="6" t="s">
        <v>1857</v>
      </c>
      <c r="AL113" s="6" t="s">
        <v>1857</v>
      </c>
      <c r="AM113" s="6" t="s">
        <v>1857</v>
      </c>
      <c r="AN113" s="6" t="s">
        <v>1857</v>
      </c>
      <c r="AO113" s="6" t="s">
        <v>1857</v>
      </c>
      <c r="AP113" s="6" t="s">
        <v>1857</v>
      </c>
      <c r="AQ113" s="6" t="s">
        <v>1857</v>
      </c>
      <c r="AR113" s="6" t="s">
        <v>1857</v>
      </c>
      <c r="AS113" s="6" t="s">
        <v>1857</v>
      </c>
      <c r="AT113" s="6" t="s">
        <v>1857</v>
      </c>
    </row>
    <row r="114" spans="1:46" ht="17.25" customHeight="1" x14ac:dyDescent="0.3">
      <c r="A114" t="s">
        <v>107</v>
      </c>
      <c r="B114" t="s">
        <v>1380</v>
      </c>
      <c r="C114" t="s">
        <v>977</v>
      </c>
      <c r="D114" t="str">
        <f t="shared" si="11"/>
        <v>Edgewater Park township, Burlington County</v>
      </c>
      <c r="E114" t="s">
        <v>1830</v>
      </c>
      <c r="F114" t="s">
        <v>1819</v>
      </c>
      <c r="G114" s="22">
        <f>COUNTIFS('Raw Data from UFBs'!$A$3:$A$3000,'Summary By Town'!$A114,'Raw Data from UFBs'!$E$3:$E$3000,'Summary By Town'!$G$2)</f>
        <v>0</v>
      </c>
      <c r="H114" s="5">
        <f>SUMIFS('Raw Data from UFBs'!F$3:F$3000,'Raw Data from UFBs'!$A$3:$A$3000,'Summary By Town'!$A114,'Raw Data from UFBs'!$E$3:$E$3000,'Summary By Town'!$G$2)</f>
        <v>0</v>
      </c>
      <c r="I114" s="5">
        <f>SUMIFS('Raw Data from UFBs'!G$3:G$3000,'Raw Data from UFBs'!$A$3:$A$3000,'Summary By Town'!$A114,'Raw Data from UFBs'!$E$3:$E$3000,'Summary By Town'!$G$2)</f>
        <v>0</v>
      </c>
      <c r="J114" s="23">
        <f t="shared" si="12"/>
        <v>0</v>
      </c>
      <c r="K114" s="22">
        <f>COUNTIFS('Raw Data from UFBs'!$A$3:$A$3000,'Summary By Town'!$A114,'Raw Data from UFBs'!$E$3:$E$3000,'Summary By Town'!$K$2)</f>
        <v>2</v>
      </c>
      <c r="L114" s="5">
        <f>SUMIFS('Raw Data from UFBs'!F$3:F$3000,'Raw Data from UFBs'!$A$3:$A$3000,'Summary By Town'!$A114,'Raw Data from UFBs'!$E$3:$E$3000,'Summary By Town'!$K$2)</f>
        <v>172471.97</v>
      </c>
      <c r="M114" s="5">
        <f>SUMIFS('Raw Data from UFBs'!G$3:G$3000,'Raw Data from UFBs'!$A$3:$A$3000,'Summary By Town'!$A114,'Raw Data from UFBs'!$E$3:$E$3000,'Summary By Town'!$K$2)</f>
        <v>5224500</v>
      </c>
      <c r="N114" s="23">
        <f t="shared" si="13"/>
        <v>175142.51379520973</v>
      </c>
      <c r="O114" s="22">
        <f>COUNTIFS('Raw Data from UFBs'!$A$3:$A$3000,'Summary By Town'!$A114,'Raw Data from UFBs'!$E$3:$E$3000,'Summary By Town'!$O$2)</f>
        <v>0</v>
      </c>
      <c r="P114" s="5">
        <f>SUMIFS('Raw Data from UFBs'!F$3:F$3000,'Raw Data from UFBs'!$A$3:$A$3000,'Summary By Town'!$A114,'Raw Data from UFBs'!$E$3:$E$3000,'Summary By Town'!$O$2)</f>
        <v>0</v>
      </c>
      <c r="Q114" s="5">
        <f>SUMIFS('Raw Data from UFBs'!G$3:G$3000,'Raw Data from UFBs'!$A$3:$A$3000,'Summary By Town'!$A114,'Raw Data from UFBs'!$E$3:$E$3000,'Summary By Town'!$O$2)</f>
        <v>0</v>
      </c>
      <c r="R114" s="23">
        <f t="shared" si="14"/>
        <v>0</v>
      </c>
      <c r="S114" s="22">
        <f t="shared" si="15"/>
        <v>2</v>
      </c>
      <c r="T114" s="5">
        <f t="shared" si="16"/>
        <v>172471.97</v>
      </c>
      <c r="U114" s="5">
        <f t="shared" si="17"/>
        <v>5224500</v>
      </c>
      <c r="V114" s="23">
        <f t="shared" si="18"/>
        <v>175142.51379520973</v>
      </c>
      <c r="W114" s="62">
        <v>783951184</v>
      </c>
      <c r="X114" s="63">
        <v>3.3523306305906733</v>
      </c>
      <c r="Y114" s="64">
        <v>0.29813183199968774</v>
      </c>
      <c r="Z114" s="5">
        <f t="shared" si="19"/>
        <v>796.17411410127488</v>
      </c>
      <c r="AA114" s="9">
        <f t="shared" si="20"/>
        <v>6.6643180170259169E-3</v>
      </c>
      <c r="AB114" s="62">
        <v>10776940.190000001</v>
      </c>
      <c r="AC114" s="7">
        <f t="shared" si="21"/>
        <v>7.3877566365270395E-5</v>
      </c>
      <c r="AE114" s="6" t="s">
        <v>133</v>
      </c>
      <c r="AF114" s="6" t="s">
        <v>104</v>
      </c>
      <c r="AG114" s="6" t="s">
        <v>95</v>
      </c>
      <c r="AH114" s="6" t="s">
        <v>101</v>
      </c>
      <c r="AI114" s="6" t="s">
        <v>1857</v>
      </c>
      <c r="AJ114" s="6" t="s">
        <v>1857</v>
      </c>
      <c r="AK114" s="6" t="s">
        <v>1857</v>
      </c>
      <c r="AL114" s="6" t="s">
        <v>1857</v>
      </c>
      <c r="AM114" s="6" t="s">
        <v>1857</v>
      </c>
      <c r="AN114" s="6" t="s">
        <v>1857</v>
      </c>
      <c r="AO114" s="6" t="s">
        <v>1857</v>
      </c>
      <c r="AP114" s="6" t="s">
        <v>1857</v>
      </c>
      <c r="AQ114" s="6" t="s">
        <v>1857</v>
      </c>
      <c r="AR114" s="6" t="s">
        <v>1857</v>
      </c>
      <c r="AS114" s="6" t="s">
        <v>1857</v>
      </c>
      <c r="AT114" s="6" t="s">
        <v>1857</v>
      </c>
    </row>
    <row r="115" spans="1:46" ht="17.25" customHeight="1" x14ac:dyDescent="0.3">
      <c r="A115" t="s">
        <v>109</v>
      </c>
      <c r="B115" t="s">
        <v>1381</v>
      </c>
      <c r="C115" t="s">
        <v>977</v>
      </c>
      <c r="D115" t="str">
        <f t="shared" si="11"/>
        <v>Evesham township, Burlington County</v>
      </c>
      <c r="E115" t="s">
        <v>1830</v>
      </c>
      <c r="F115" t="s">
        <v>1817</v>
      </c>
      <c r="G115" s="22">
        <f>COUNTIFS('Raw Data from UFBs'!$A$3:$A$3000,'Summary By Town'!$A115,'Raw Data from UFBs'!$E$3:$E$3000,'Summary By Town'!$G$2)</f>
        <v>9</v>
      </c>
      <c r="H115" s="5">
        <f>SUMIFS('Raw Data from UFBs'!F$3:F$3000,'Raw Data from UFBs'!$A$3:$A$3000,'Summary By Town'!$A115,'Raw Data from UFBs'!$E$3:$E$3000,'Summary By Town'!$G$2)</f>
        <v>1995378.95</v>
      </c>
      <c r="I115" s="5">
        <f>SUMIFS('Raw Data from UFBs'!G$3:G$3000,'Raw Data from UFBs'!$A$3:$A$3000,'Summary By Town'!$A115,'Raw Data from UFBs'!$E$3:$E$3000,'Summary By Town'!$G$2)</f>
        <v>131953200</v>
      </c>
      <c r="J115" s="23">
        <f t="shared" si="12"/>
        <v>3980504.4787419946</v>
      </c>
      <c r="K115" s="22">
        <f>COUNTIFS('Raw Data from UFBs'!$A$3:$A$3000,'Summary By Town'!$A115,'Raw Data from UFBs'!$E$3:$E$3000,'Summary By Town'!$K$2)</f>
        <v>0</v>
      </c>
      <c r="L115" s="5">
        <f>SUMIFS('Raw Data from UFBs'!F$3:F$3000,'Raw Data from UFBs'!$A$3:$A$3000,'Summary By Town'!$A115,'Raw Data from UFBs'!$E$3:$E$3000,'Summary By Town'!$K$2)</f>
        <v>0</v>
      </c>
      <c r="M115" s="5">
        <f>SUMIFS('Raw Data from UFBs'!G$3:G$3000,'Raw Data from UFBs'!$A$3:$A$3000,'Summary By Town'!$A115,'Raw Data from UFBs'!$E$3:$E$3000,'Summary By Town'!$K$2)</f>
        <v>0</v>
      </c>
      <c r="N115" s="23">
        <f t="shared" si="13"/>
        <v>0</v>
      </c>
      <c r="O115" s="22">
        <f>COUNTIFS('Raw Data from UFBs'!$A$3:$A$3000,'Summary By Town'!$A115,'Raw Data from UFBs'!$E$3:$E$3000,'Summary By Town'!$O$2)</f>
        <v>0</v>
      </c>
      <c r="P115" s="5">
        <f>SUMIFS('Raw Data from UFBs'!F$3:F$3000,'Raw Data from UFBs'!$A$3:$A$3000,'Summary By Town'!$A115,'Raw Data from UFBs'!$E$3:$E$3000,'Summary By Town'!$O$2)</f>
        <v>0</v>
      </c>
      <c r="Q115" s="5">
        <f>SUMIFS('Raw Data from UFBs'!G$3:G$3000,'Raw Data from UFBs'!$A$3:$A$3000,'Summary By Town'!$A115,'Raw Data from UFBs'!$E$3:$E$3000,'Summary By Town'!$O$2)</f>
        <v>0</v>
      </c>
      <c r="R115" s="23">
        <f t="shared" si="14"/>
        <v>0</v>
      </c>
      <c r="S115" s="22">
        <f t="shared" si="15"/>
        <v>9</v>
      </c>
      <c r="T115" s="5">
        <f t="shared" si="16"/>
        <v>1995378.95</v>
      </c>
      <c r="U115" s="5">
        <f t="shared" si="17"/>
        <v>131953200</v>
      </c>
      <c r="V115" s="23">
        <f t="shared" si="18"/>
        <v>3980504.4787419946</v>
      </c>
      <c r="W115" s="62">
        <v>5910640257</v>
      </c>
      <c r="X115" s="63">
        <v>3.0166032189761176</v>
      </c>
      <c r="Y115" s="64">
        <v>0.18583947303775905</v>
      </c>
      <c r="Z115" s="5">
        <f t="shared" si="19"/>
        <v>368914.6821752151</v>
      </c>
      <c r="AA115" s="9">
        <f t="shared" si="20"/>
        <v>2.2324688064668998E-2</v>
      </c>
      <c r="AB115" s="62">
        <v>45282488.269999996</v>
      </c>
      <c r="AC115" s="7">
        <f t="shared" si="21"/>
        <v>8.1469613590034098E-3</v>
      </c>
      <c r="AE115" s="6" t="s">
        <v>1010</v>
      </c>
      <c r="AF115" s="6" t="s">
        <v>142</v>
      </c>
      <c r="AG115" s="6" t="s">
        <v>188</v>
      </c>
      <c r="AH115" s="6" t="s">
        <v>121</v>
      </c>
      <c r="AI115" s="6" t="s">
        <v>145</v>
      </c>
      <c r="AJ115" s="6" t="s">
        <v>128</v>
      </c>
      <c r="AK115" s="6" t="s">
        <v>1857</v>
      </c>
      <c r="AL115" s="6" t="s">
        <v>1857</v>
      </c>
      <c r="AM115" s="6" t="s">
        <v>1857</v>
      </c>
      <c r="AN115" s="6" t="s">
        <v>1857</v>
      </c>
      <c r="AO115" s="6" t="s">
        <v>1857</v>
      </c>
      <c r="AP115" s="6" t="s">
        <v>1857</v>
      </c>
      <c r="AQ115" s="6" t="s">
        <v>1857</v>
      </c>
      <c r="AR115" s="6" t="s">
        <v>1857</v>
      </c>
      <c r="AS115" s="6" t="s">
        <v>1857</v>
      </c>
      <c r="AT115" s="6" t="s">
        <v>1857</v>
      </c>
    </row>
    <row r="116" spans="1:46" ht="17.25" customHeight="1" x14ac:dyDescent="0.3">
      <c r="A116" t="s">
        <v>111</v>
      </c>
      <c r="B116" t="s">
        <v>1382</v>
      </c>
      <c r="C116" t="s">
        <v>977</v>
      </c>
      <c r="D116" t="str">
        <f t="shared" si="11"/>
        <v>Florence township, Burlington County</v>
      </c>
      <c r="E116" t="s">
        <v>1830</v>
      </c>
      <c r="F116" t="s">
        <v>1819</v>
      </c>
      <c r="G116" s="22">
        <f>COUNTIFS('Raw Data from UFBs'!$A$3:$A$3000,'Summary By Town'!$A116,'Raw Data from UFBs'!$E$3:$E$3000,'Summary By Town'!$G$2)</f>
        <v>0</v>
      </c>
      <c r="H116" s="5">
        <f>SUMIFS('Raw Data from UFBs'!F$3:F$3000,'Raw Data from UFBs'!$A$3:$A$3000,'Summary By Town'!$A116,'Raw Data from UFBs'!$E$3:$E$3000,'Summary By Town'!$G$2)</f>
        <v>0</v>
      </c>
      <c r="I116" s="5">
        <f>SUMIFS('Raw Data from UFBs'!G$3:G$3000,'Raw Data from UFBs'!$A$3:$A$3000,'Summary By Town'!$A116,'Raw Data from UFBs'!$E$3:$E$3000,'Summary By Town'!$G$2)</f>
        <v>0</v>
      </c>
      <c r="J116" s="23">
        <f t="shared" si="12"/>
        <v>0</v>
      </c>
      <c r="K116" s="22">
        <f>COUNTIFS('Raw Data from UFBs'!$A$3:$A$3000,'Summary By Town'!$A116,'Raw Data from UFBs'!$E$3:$E$3000,'Summary By Town'!$K$2)</f>
        <v>7</v>
      </c>
      <c r="L116" s="5">
        <f>SUMIFS('Raw Data from UFBs'!F$3:F$3000,'Raw Data from UFBs'!$A$3:$A$3000,'Summary By Town'!$A116,'Raw Data from UFBs'!$E$3:$E$3000,'Summary By Town'!$K$2)</f>
        <v>2016327.2199999997</v>
      </c>
      <c r="M116" s="5">
        <f>SUMIFS('Raw Data from UFBs'!G$3:G$3000,'Raw Data from UFBs'!$A$3:$A$3000,'Summary By Town'!$A116,'Raw Data from UFBs'!$E$3:$E$3000,'Summary By Town'!$K$2)</f>
        <v>189766100</v>
      </c>
      <c r="N116" s="23">
        <f t="shared" si="13"/>
        <v>4559735.9545607576</v>
      </c>
      <c r="O116" s="22">
        <f>COUNTIFS('Raw Data from UFBs'!$A$3:$A$3000,'Summary By Town'!$A116,'Raw Data from UFBs'!$E$3:$E$3000,'Summary By Town'!$O$2)</f>
        <v>0</v>
      </c>
      <c r="P116" s="5">
        <f>SUMIFS('Raw Data from UFBs'!F$3:F$3000,'Raw Data from UFBs'!$A$3:$A$3000,'Summary By Town'!$A116,'Raw Data from UFBs'!$E$3:$E$3000,'Summary By Town'!$O$2)</f>
        <v>0</v>
      </c>
      <c r="Q116" s="5">
        <f>SUMIFS('Raw Data from UFBs'!G$3:G$3000,'Raw Data from UFBs'!$A$3:$A$3000,'Summary By Town'!$A116,'Raw Data from UFBs'!$E$3:$E$3000,'Summary By Town'!$O$2)</f>
        <v>0</v>
      </c>
      <c r="R116" s="23">
        <f t="shared" si="14"/>
        <v>0</v>
      </c>
      <c r="S116" s="22">
        <f t="shared" si="15"/>
        <v>7</v>
      </c>
      <c r="T116" s="5">
        <f t="shared" si="16"/>
        <v>2016327.2199999997</v>
      </c>
      <c r="U116" s="5">
        <f t="shared" si="17"/>
        <v>189766100</v>
      </c>
      <c r="V116" s="23">
        <f t="shared" si="18"/>
        <v>4559735.9545607576</v>
      </c>
      <c r="W116" s="62">
        <v>1780271700</v>
      </c>
      <c r="X116" s="63">
        <v>2.4028190254006154</v>
      </c>
      <c r="Y116" s="64">
        <v>0.19799943446788931</v>
      </c>
      <c r="Z116" s="5">
        <f t="shared" si="19"/>
        <v>503593.49106372008</v>
      </c>
      <c r="AA116" s="9">
        <f t="shared" si="20"/>
        <v>0.10659389799882793</v>
      </c>
      <c r="AB116" s="62">
        <v>14509022.699999999</v>
      </c>
      <c r="AC116" s="7">
        <f t="shared" si="21"/>
        <v>3.4708987743448778E-2</v>
      </c>
      <c r="AE116" s="6" t="s">
        <v>99</v>
      </c>
      <c r="AF116" s="6" t="s">
        <v>992</v>
      </c>
      <c r="AG116" s="6" t="s">
        <v>101</v>
      </c>
      <c r="AH116" s="6" t="s">
        <v>981</v>
      </c>
      <c r="AI116" s="6" t="s">
        <v>1857</v>
      </c>
      <c r="AJ116" s="6" t="s">
        <v>1857</v>
      </c>
      <c r="AK116" s="6" t="s">
        <v>1857</v>
      </c>
      <c r="AL116" s="6" t="s">
        <v>1857</v>
      </c>
      <c r="AM116" s="6" t="s">
        <v>1857</v>
      </c>
      <c r="AN116" s="6" t="s">
        <v>1857</v>
      </c>
      <c r="AO116" s="6" t="s">
        <v>1857</v>
      </c>
      <c r="AP116" s="6" t="s">
        <v>1857</v>
      </c>
      <c r="AQ116" s="6" t="s">
        <v>1857</v>
      </c>
      <c r="AR116" s="6" t="s">
        <v>1857</v>
      </c>
      <c r="AS116" s="6" t="s">
        <v>1857</v>
      </c>
      <c r="AT116" s="6" t="s">
        <v>1857</v>
      </c>
    </row>
    <row r="117" spans="1:46" ht="17.25" customHeight="1" x14ac:dyDescent="0.3">
      <c r="A117" t="s">
        <v>118</v>
      </c>
      <c r="B117" t="s">
        <v>1383</v>
      </c>
      <c r="C117" t="s">
        <v>977</v>
      </c>
      <c r="D117" t="str">
        <f t="shared" si="11"/>
        <v>Hainesport township, Burlington County</v>
      </c>
      <c r="E117" t="s">
        <v>1830</v>
      </c>
      <c r="F117" t="s">
        <v>1817</v>
      </c>
      <c r="G117" s="22">
        <f>COUNTIFS('Raw Data from UFBs'!$A$3:$A$3000,'Summary By Town'!$A117,'Raw Data from UFBs'!$E$3:$E$3000,'Summary By Town'!$G$2)</f>
        <v>1</v>
      </c>
      <c r="H117" s="5">
        <f>SUMIFS('Raw Data from UFBs'!F$3:F$3000,'Raw Data from UFBs'!$A$3:$A$3000,'Summary By Town'!$A117,'Raw Data from UFBs'!$E$3:$E$3000,'Summary By Town'!$G$2)</f>
        <v>66725.55</v>
      </c>
      <c r="I117" s="5">
        <f>SUMIFS('Raw Data from UFBs'!G$3:G$3000,'Raw Data from UFBs'!$A$3:$A$3000,'Summary By Town'!$A117,'Raw Data from UFBs'!$E$3:$E$3000,'Summary By Town'!$G$2)</f>
        <v>2789400</v>
      </c>
      <c r="J117" s="23">
        <f t="shared" si="12"/>
        <v>71205.573703791699</v>
      </c>
      <c r="K117" s="22">
        <f>COUNTIFS('Raw Data from UFBs'!$A$3:$A$3000,'Summary By Town'!$A117,'Raw Data from UFBs'!$E$3:$E$3000,'Summary By Town'!$K$2)</f>
        <v>1</v>
      </c>
      <c r="L117" s="5">
        <f>SUMIFS('Raw Data from UFBs'!F$3:F$3000,'Raw Data from UFBs'!$A$3:$A$3000,'Summary By Town'!$A117,'Raw Data from UFBs'!$E$3:$E$3000,'Summary By Town'!$K$2)</f>
        <v>318943.87</v>
      </c>
      <c r="M117" s="5">
        <f>SUMIFS('Raw Data from UFBs'!G$3:G$3000,'Raw Data from UFBs'!$A$3:$A$3000,'Summary By Town'!$A117,'Raw Data from UFBs'!$E$3:$E$3000,'Summary By Town'!$K$2)</f>
        <v>31116475</v>
      </c>
      <c r="N117" s="23">
        <f t="shared" si="13"/>
        <v>794316.50319591723</v>
      </c>
      <c r="O117" s="22">
        <f>COUNTIFS('Raw Data from UFBs'!$A$3:$A$3000,'Summary By Town'!$A117,'Raw Data from UFBs'!$E$3:$E$3000,'Summary By Town'!$O$2)</f>
        <v>1</v>
      </c>
      <c r="P117" s="5">
        <f>SUMIFS('Raw Data from UFBs'!F$3:F$3000,'Raw Data from UFBs'!$A$3:$A$3000,'Summary By Town'!$A117,'Raw Data from UFBs'!$E$3:$E$3000,'Summary By Town'!$O$2)</f>
        <v>2000</v>
      </c>
      <c r="Q117" s="5">
        <f>SUMIFS('Raw Data from UFBs'!G$3:G$3000,'Raw Data from UFBs'!$A$3:$A$3000,'Summary By Town'!$A117,'Raw Data from UFBs'!$E$3:$E$3000,'Summary By Town'!$O$2)</f>
        <v>293400</v>
      </c>
      <c r="R117" s="23">
        <f t="shared" si="14"/>
        <v>7489.6806928703245</v>
      </c>
      <c r="S117" s="22">
        <f t="shared" si="15"/>
        <v>3</v>
      </c>
      <c r="T117" s="5">
        <f t="shared" si="16"/>
        <v>387669.42</v>
      </c>
      <c r="U117" s="5">
        <f t="shared" si="17"/>
        <v>34199275</v>
      </c>
      <c r="V117" s="23">
        <f t="shared" si="18"/>
        <v>873011.75759257923</v>
      </c>
      <c r="W117" s="62">
        <v>862419801</v>
      </c>
      <c r="X117" s="63">
        <v>2.5527200725529395</v>
      </c>
      <c r="Y117" s="64">
        <v>0.14544418687100197</v>
      </c>
      <c r="Z117" s="5">
        <f t="shared" si="19"/>
        <v>70590.221645224025</v>
      </c>
      <c r="AA117" s="9">
        <f t="shared" si="20"/>
        <v>3.9655020629564601E-2</v>
      </c>
      <c r="AB117" s="62">
        <v>4882010.1400000006</v>
      </c>
      <c r="AC117" s="7">
        <f t="shared" si="21"/>
        <v>1.4459253385578592E-2</v>
      </c>
      <c r="AE117" s="6" t="s">
        <v>119</v>
      </c>
      <c r="AF117" s="6" t="s">
        <v>128</v>
      </c>
      <c r="AG117" s="6" t="s">
        <v>122</v>
      </c>
      <c r="AH117" s="6" t="s">
        <v>130</v>
      </c>
      <c r="AI117" s="6" t="s">
        <v>1857</v>
      </c>
      <c r="AJ117" s="6" t="s">
        <v>1857</v>
      </c>
      <c r="AK117" s="6" t="s">
        <v>1857</v>
      </c>
      <c r="AL117" s="6" t="s">
        <v>1857</v>
      </c>
      <c r="AM117" s="6" t="s">
        <v>1857</v>
      </c>
      <c r="AN117" s="6" t="s">
        <v>1857</v>
      </c>
      <c r="AO117" s="6" t="s">
        <v>1857</v>
      </c>
      <c r="AP117" s="6" t="s">
        <v>1857</v>
      </c>
      <c r="AQ117" s="6" t="s">
        <v>1857</v>
      </c>
      <c r="AR117" s="6" t="s">
        <v>1857</v>
      </c>
      <c r="AS117" s="6" t="s">
        <v>1857</v>
      </c>
      <c r="AT117" s="6" t="s">
        <v>1857</v>
      </c>
    </row>
    <row r="118" spans="1:46" ht="17.25" customHeight="1" x14ac:dyDescent="0.3">
      <c r="A118" t="s">
        <v>119</v>
      </c>
      <c r="B118" t="s">
        <v>1384</v>
      </c>
      <c r="C118" t="s">
        <v>977</v>
      </c>
      <c r="D118" t="str">
        <f t="shared" si="11"/>
        <v>Lumberton township, Burlington County</v>
      </c>
      <c r="E118" t="s">
        <v>1830</v>
      </c>
      <c r="F118" t="s">
        <v>1817</v>
      </c>
      <c r="G118" s="22">
        <f>COUNTIFS('Raw Data from UFBs'!$A$3:$A$3000,'Summary By Town'!$A118,'Raw Data from UFBs'!$E$3:$E$3000,'Summary By Town'!$G$2)</f>
        <v>3</v>
      </c>
      <c r="H118" s="5">
        <f>SUMIFS('Raw Data from UFBs'!F$3:F$3000,'Raw Data from UFBs'!$A$3:$A$3000,'Summary By Town'!$A118,'Raw Data from UFBs'!$E$3:$E$3000,'Summary By Town'!$G$2)</f>
        <v>145574.88999999998</v>
      </c>
      <c r="I118" s="5">
        <f>SUMIFS('Raw Data from UFBs'!G$3:G$3000,'Raw Data from UFBs'!$A$3:$A$3000,'Summary By Town'!$A118,'Raw Data from UFBs'!$E$3:$E$3000,'Summary By Town'!$G$2)</f>
        <v>11557500</v>
      </c>
      <c r="J118" s="23">
        <f t="shared" si="12"/>
        <v>288584.61110362178</v>
      </c>
      <c r="K118" s="22">
        <f>COUNTIFS('Raw Data from UFBs'!$A$3:$A$3000,'Summary By Town'!$A118,'Raw Data from UFBs'!$E$3:$E$3000,'Summary By Town'!$K$2)</f>
        <v>0</v>
      </c>
      <c r="L118" s="5">
        <f>SUMIFS('Raw Data from UFBs'!F$3:F$3000,'Raw Data from UFBs'!$A$3:$A$3000,'Summary By Town'!$A118,'Raw Data from UFBs'!$E$3:$E$3000,'Summary By Town'!$K$2)</f>
        <v>0</v>
      </c>
      <c r="M118" s="5">
        <f>SUMIFS('Raw Data from UFBs'!G$3:G$3000,'Raw Data from UFBs'!$A$3:$A$3000,'Summary By Town'!$A118,'Raw Data from UFBs'!$E$3:$E$3000,'Summary By Town'!$K$2)</f>
        <v>0</v>
      </c>
      <c r="N118" s="23">
        <f t="shared" si="13"/>
        <v>0</v>
      </c>
      <c r="O118" s="22">
        <f>COUNTIFS('Raw Data from UFBs'!$A$3:$A$3000,'Summary By Town'!$A118,'Raw Data from UFBs'!$E$3:$E$3000,'Summary By Town'!$O$2)</f>
        <v>0</v>
      </c>
      <c r="P118" s="5">
        <f>SUMIFS('Raw Data from UFBs'!F$3:F$3000,'Raw Data from UFBs'!$A$3:$A$3000,'Summary By Town'!$A118,'Raw Data from UFBs'!$E$3:$E$3000,'Summary By Town'!$O$2)</f>
        <v>0</v>
      </c>
      <c r="Q118" s="5">
        <f>SUMIFS('Raw Data from UFBs'!G$3:G$3000,'Raw Data from UFBs'!$A$3:$A$3000,'Summary By Town'!$A118,'Raw Data from UFBs'!$E$3:$E$3000,'Summary By Town'!$O$2)</f>
        <v>0</v>
      </c>
      <c r="R118" s="23">
        <f t="shared" si="14"/>
        <v>0</v>
      </c>
      <c r="S118" s="22">
        <f t="shared" si="15"/>
        <v>3</v>
      </c>
      <c r="T118" s="5">
        <f t="shared" si="16"/>
        <v>145574.88999999998</v>
      </c>
      <c r="U118" s="5">
        <f t="shared" si="17"/>
        <v>11557500</v>
      </c>
      <c r="V118" s="23">
        <f t="shared" si="18"/>
        <v>288584.61110362178</v>
      </c>
      <c r="W118" s="62">
        <v>1500965200</v>
      </c>
      <c r="X118" s="63">
        <v>2.4969466675632428</v>
      </c>
      <c r="Y118" s="64">
        <v>0.17385424880808514</v>
      </c>
      <c r="Z118" s="5">
        <f t="shared" si="19"/>
        <v>24862.847634723927</v>
      </c>
      <c r="AA118" s="9">
        <f t="shared" si="20"/>
        <v>7.7000452775320841E-3</v>
      </c>
      <c r="AB118" s="62">
        <v>10347281.059999999</v>
      </c>
      <c r="AC118" s="7">
        <f t="shared" si="21"/>
        <v>2.4028387255119106E-3</v>
      </c>
      <c r="AE118" s="6" t="s">
        <v>121</v>
      </c>
      <c r="AF118" s="6" t="s">
        <v>991</v>
      </c>
      <c r="AG118" s="6" t="s">
        <v>118</v>
      </c>
      <c r="AH118" s="6" t="s">
        <v>128</v>
      </c>
      <c r="AI118" s="6" t="s">
        <v>122</v>
      </c>
      <c r="AJ118" s="6" t="s">
        <v>106</v>
      </c>
      <c r="AK118" s="6" t="s">
        <v>1857</v>
      </c>
      <c r="AL118" s="6" t="s">
        <v>1857</v>
      </c>
      <c r="AM118" s="6" t="s">
        <v>1857</v>
      </c>
      <c r="AN118" s="6" t="s">
        <v>1857</v>
      </c>
      <c r="AO118" s="6" t="s">
        <v>1857</v>
      </c>
      <c r="AP118" s="6" t="s">
        <v>1857</v>
      </c>
      <c r="AQ118" s="6" t="s">
        <v>1857</v>
      </c>
      <c r="AR118" s="6" t="s">
        <v>1857</v>
      </c>
      <c r="AS118" s="6" t="s">
        <v>1857</v>
      </c>
      <c r="AT118" s="6" t="s">
        <v>1857</v>
      </c>
    </row>
    <row r="119" spans="1:46" ht="17.25" customHeight="1" x14ac:dyDescent="0.3">
      <c r="A119" t="s">
        <v>981</v>
      </c>
      <c r="B119" t="s">
        <v>1385</v>
      </c>
      <c r="C119" t="s">
        <v>977</v>
      </c>
      <c r="D119" t="str">
        <f t="shared" si="11"/>
        <v>Mansfield township, Burlington County</v>
      </c>
      <c r="E119" t="s">
        <v>1830</v>
      </c>
      <c r="F119" t="s">
        <v>1818</v>
      </c>
      <c r="G119" s="22">
        <f>COUNTIFS('Raw Data from UFBs'!$A$3:$A$3000,'Summary By Town'!$A119,'Raw Data from UFBs'!$E$3:$E$3000,'Summary By Town'!$G$2)</f>
        <v>0</v>
      </c>
      <c r="H119" s="5">
        <f>SUMIFS('Raw Data from UFBs'!F$3:F$3000,'Raw Data from UFBs'!$A$3:$A$3000,'Summary By Town'!$A119,'Raw Data from UFBs'!$E$3:$E$3000,'Summary By Town'!$G$2)</f>
        <v>0</v>
      </c>
      <c r="I119" s="5">
        <f>SUMIFS('Raw Data from UFBs'!G$3:G$3000,'Raw Data from UFBs'!$A$3:$A$3000,'Summary By Town'!$A119,'Raw Data from UFBs'!$E$3:$E$3000,'Summary By Town'!$G$2)</f>
        <v>0</v>
      </c>
      <c r="J119" s="23">
        <f t="shared" si="12"/>
        <v>0</v>
      </c>
      <c r="K119" s="22">
        <f>COUNTIFS('Raw Data from UFBs'!$A$3:$A$3000,'Summary By Town'!$A119,'Raw Data from UFBs'!$E$3:$E$3000,'Summary By Town'!$K$2)</f>
        <v>2</v>
      </c>
      <c r="L119" s="5">
        <f>SUMIFS('Raw Data from UFBs'!F$3:F$3000,'Raw Data from UFBs'!$A$3:$A$3000,'Summary By Town'!$A119,'Raw Data from UFBs'!$E$3:$E$3000,'Summary By Town'!$K$2)</f>
        <v>774957.1</v>
      </c>
      <c r="M119" s="5">
        <f>SUMIFS('Raw Data from UFBs'!G$3:G$3000,'Raw Data from UFBs'!$A$3:$A$3000,'Summary By Town'!$A119,'Raw Data from UFBs'!$E$3:$E$3000,'Summary By Town'!$K$2)</f>
        <v>98791000</v>
      </c>
      <c r="N119" s="23">
        <f t="shared" si="13"/>
        <v>3228476.2337958491</v>
      </c>
      <c r="O119" s="22">
        <f>COUNTIFS('Raw Data from UFBs'!$A$3:$A$3000,'Summary By Town'!$A119,'Raw Data from UFBs'!$E$3:$E$3000,'Summary By Town'!$O$2)</f>
        <v>0</v>
      </c>
      <c r="P119" s="5">
        <f>SUMIFS('Raw Data from UFBs'!F$3:F$3000,'Raw Data from UFBs'!$A$3:$A$3000,'Summary By Town'!$A119,'Raw Data from UFBs'!$E$3:$E$3000,'Summary By Town'!$O$2)</f>
        <v>0</v>
      </c>
      <c r="Q119" s="5">
        <f>SUMIFS('Raw Data from UFBs'!G$3:G$3000,'Raw Data from UFBs'!$A$3:$A$3000,'Summary By Town'!$A119,'Raw Data from UFBs'!$E$3:$E$3000,'Summary By Town'!$O$2)</f>
        <v>0</v>
      </c>
      <c r="R119" s="23">
        <f t="shared" si="14"/>
        <v>0</v>
      </c>
      <c r="S119" s="22">
        <f t="shared" si="15"/>
        <v>2</v>
      </c>
      <c r="T119" s="5">
        <f t="shared" si="16"/>
        <v>774957.1</v>
      </c>
      <c r="U119" s="5">
        <f t="shared" si="17"/>
        <v>98791000</v>
      </c>
      <c r="V119" s="23">
        <f t="shared" si="18"/>
        <v>3228476.2337958491</v>
      </c>
      <c r="W119" s="62">
        <v>1258376385</v>
      </c>
      <c r="X119" s="63">
        <v>3.2679861867941908</v>
      </c>
      <c r="Y119" s="64">
        <v>0.15760011349722458</v>
      </c>
      <c r="Z119" s="5">
        <f t="shared" si="19"/>
        <v>386674.89395383798</v>
      </c>
      <c r="AA119" s="9">
        <f t="shared" si="20"/>
        <v>7.8506718003930123E-2</v>
      </c>
      <c r="AB119" s="62">
        <v>14005986.620000001</v>
      </c>
      <c r="AC119" s="7">
        <f t="shared" si="21"/>
        <v>2.7607829740582599E-2</v>
      </c>
      <c r="AE119" s="6" t="s">
        <v>99</v>
      </c>
      <c r="AF119" s="6" t="s">
        <v>992</v>
      </c>
      <c r="AG119" s="6" t="s">
        <v>978</v>
      </c>
      <c r="AH119" s="6" t="s">
        <v>111</v>
      </c>
      <c r="AI119" s="6" t="s">
        <v>1857</v>
      </c>
      <c r="AJ119" s="6" t="s">
        <v>1857</v>
      </c>
      <c r="AK119" s="6" t="s">
        <v>1857</v>
      </c>
      <c r="AL119" s="6" t="s">
        <v>1857</v>
      </c>
      <c r="AM119" s="6" t="s">
        <v>1857</v>
      </c>
      <c r="AN119" s="6" t="s">
        <v>1857</v>
      </c>
      <c r="AO119" s="6" t="s">
        <v>1857</v>
      </c>
      <c r="AP119" s="6" t="s">
        <v>1857</v>
      </c>
      <c r="AQ119" s="6" t="s">
        <v>1857</v>
      </c>
      <c r="AR119" s="6" t="s">
        <v>1857</v>
      </c>
      <c r="AS119" s="6" t="s">
        <v>1857</v>
      </c>
      <c r="AT119" s="6" t="s">
        <v>1857</v>
      </c>
    </row>
    <row r="120" spans="1:46" ht="17.25" customHeight="1" x14ac:dyDescent="0.3">
      <c r="A120" t="s">
        <v>120</v>
      </c>
      <c r="B120" t="s">
        <v>1386</v>
      </c>
      <c r="C120" t="s">
        <v>977</v>
      </c>
      <c r="D120" t="str">
        <f t="shared" si="11"/>
        <v>Maple Shade township, Burlington County</v>
      </c>
      <c r="E120" t="s">
        <v>1830</v>
      </c>
      <c r="F120" t="s">
        <v>1819</v>
      </c>
      <c r="G120" s="22">
        <f>COUNTIFS('Raw Data from UFBs'!$A$3:$A$3000,'Summary By Town'!$A120,'Raw Data from UFBs'!$E$3:$E$3000,'Summary By Town'!$G$2)</f>
        <v>1</v>
      </c>
      <c r="H120" s="5">
        <f>SUMIFS('Raw Data from UFBs'!F$3:F$3000,'Raw Data from UFBs'!$A$3:$A$3000,'Summary By Town'!$A120,'Raw Data from UFBs'!$E$3:$E$3000,'Summary By Town'!$G$2)</f>
        <v>60590.7</v>
      </c>
      <c r="I120" s="5">
        <f>SUMIFS('Raw Data from UFBs'!G$3:G$3000,'Raw Data from UFBs'!$A$3:$A$3000,'Summary By Town'!$A120,'Raw Data from UFBs'!$E$3:$E$3000,'Summary By Town'!$G$2)</f>
        <v>6338600</v>
      </c>
      <c r="J120" s="23">
        <f t="shared" si="12"/>
        <v>233597.87676432263</v>
      </c>
      <c r="K120" s="22">
        <f>COUNTIFS('Raw Data from UFBs'!$A$3:$A$3000,'Summary By Town'!$A120,'Raw Data from UFBs'!$E$3:$E$3000,'Summary By Town'!$K$2)</f>
        <v>0</v>
      </c>
      <c r="L120" s="5">
        <f>SUMIFS('Raw Data from UFBs'!F$3:F$3000,'Raw Data from UFBs'!$A$3:$A$3000,'Summary By Town'!$A120,'Raw Data from UFBs'!$E$3:$E$3000,'Summary By Town'!$K$2)</f>
        <v>0</v>
      </c>
      <c r="M120" s="5">
        <f>SUMIFS('Raw Data from UFBs'!G$3:G$3000,'Raw Data from UFBs'!$A$3:$A$3000,'Summary By Town'!$A120,'Raw Data from UFBs'!$E$3:$E$3000,'Summary By Town'!$K$2)</f>
        <v>0</v>
      </c>
      <c r="N120" s="23">
        <f t="shared" si="13"/>
        <v>0</v>
      </c>
      <c r="O120" s="22">
        <f>COUNTIFS('Raw Data from UFBs'!$A$3:$A$3000,'Summary By Town'!$A120,'Raw Data from UFBs'!$E$3:$E$3000,'Summary By Town'!$O$2)</f>
        <v>0</v>
      </c>
      <c r="P120" s="5">
        <f>SUMIFS('Raw Data from UFBs'!F$3:F$3000,'Raw Data from UFBs'!$A$3:$A$3000,'Summary By Town'!$A120,'Raw Data from UFBs'!$E$3:$E$3000,'Summary By Town'!$O$2)</f>
        <v>0</v>
      </c>
      <c r="Q120" s="5">
        <f>SUMIFS('Raw Data from UFBs'!G$3:G$3000,'Raw Data from UFBs'!$A$3:$A$3000,'Summary By Town'!$A120,'Raw Data from UFBs'!$E$3:$E$3000,'Summary By Town'!$O$2)</f>
        <v>0</v>
      </c>
      <c r="R120" s="23">
        <f t="shared" si="14"/>
        <v>0</v>
      </c>
      <c r="S120" s="22">
        <f t="shared" si="15"/>
        <v>1</v>
      </c>
      <c r="T120" s="5">
        <f t="shared" si="16"/>
        <v>60590.7</v>
      </c>
      <c r="U120" s="5">
        <f t="shared" si="17"/>
        <v>6338600</v>
      </c>
      <c r="V120" s="23">
        <f t="shared" si="18"/>
        <v>233597.87676432263</v>
      </c>
      <c r="W120" s="62">
        <v>1442594250</v>
      </c>
      <c r="X120" s="63">
        <v>3.6853228909273756</v>
      </c>
      <c r="Y120" s="64">
        <v>0.2510370152552151</v>
      </c>
      <c r="Z120" s="5">
        <f t="shared" si="19"/>
        <v>43431.205272646956</v>
      </c>
      <c r="AA120" s="9">
        <f t="shared" si="20"/>
        <v>4.3938896886633232E-3</v>
      </c>
      <c r="AB120" s="62">
        <v>19887462</v>
      </c>
      <c r="AC120" s="7">
        <f t="shared" si="21"/>
        <v>2.183848561100806E-3</v>
      </c>
      <c r="AE120" s="6" t="s">
        <v>145</v>
      </c>
      <c r="AF120" s="6" t="s">
        <v>177</v>
      </c>
      <c r="AG120" s="6" t="s">
        <v>128</v>
      </c>
      <c r="AH120" s="6" t="s">
        <v>983</v>
      </c>
      <c r="AI120" s="6" t="s">
        <v>103</v>
      </c>
      <c r="AJ120" s="6" t="s">
        <v>1857</v>
      </c>
      <c r="AK120" s="6" t="s">
        <v>1857</v>
      </c>
      <c r="AL120" s="6" t="s">
        <v>1857</v>
      </c>
      <c r="AM120" s="6" t="s">
        <v>1857</v>
      </c>
      <c r="AN120" s="6" t="s">
        <v>1857</v>
      </c>
      <c r="AO120" s="6" t="s">
        <v>1857</v>
      </c>
      <c r="AP120" s="6" t="s">
        <v>1857</v>
      </c>
      <c r="AQ120" s="6" t="s">
        <v>1857</v>
      </c>
      <c r="AR120" s="6" t="s">
        <v>1857</v>
      </c>
      <c r="AS120" s="6" t="s">
        <v>1857</v>
      </c>
      <c r="AT120" s="6" t="s">
        <v>1857</v>
      </c>
    </row>
    <row r="121" spans="1:46" ht="17.25" customHeight="1" x14ac:dyDescent="0.3">
      <c r="A121" t="s">
        <v>121</v>
      </c>
      <c r="B121" t="s">
        <v>1387</v>
      </c>
      <c r="C121" t="s">
        <v>977</v>
      </c>
      <c r="D121" t="str">
        <f t="shared" si="11"/>
        <v>Medford township, Burlington County</v>
      </c>
      <c r="E121" t="s">
        <v>1830</v>
      </c>
      <c r="F121" t="s">
        <v>1817</v>
      </c>
      <c r="G121" s="22">
        <f>COUNTIFS('Raw Data from UFBs'!$A$3:$A$3000,'Summary By Town'!$A121,'Raw Data from UFBs'!$E$3:$E$3000,'Summary By Town'!$G$2)</f>
        <v>3</v>
      </c>
      <c r="H121" s="5">
        <f>SUMIFS('Raw Data from UFBs'!F$3:F$3000,'Raw Data from UFBs'!$A$3:$A$3000,'Summary By Town'!$A121,'Raw Data from UFBs'!$E$3:$E$3000,'Summary By Town'!$G$2)</f>
        <v>66727.760000000009</v>
      </c>
      <c r="I121" s="5">
        <f>SUMIFS('Raw Data from UFBs'!G$3:G$3000,'Raw Data from UFBs'!$A$3:$A$3000,'Summary By Town'!$A121,'Raw Data from UFBs'!$E$3:$E$3000,'Summary By Town'!$G$2)</f>
        <v>8555300</v>
      </c>
      <c r="J121" s="23">
        <f t="shared" si="12"/>
        <v>283779.92088575248</v>
      </c>
      <c r="K121" s="22">
        <f>COUNTIFS('Raw Data from UFBs'!$A$3:$A$3000,'Summary By Town'!$A121,'Raw Data from UFBs'!$E$3:$E$3000,'Summary By Town'!$K$2)</f>
        <v>2</v>
      </c>
      <c r="L121" s="5">
        <f>SUMIFS('Raw Data from UFBs'!F$3:F$3000,'Raw Data from UFBs'!$A$3:$A$3000,'Summary By Town'!$A121,'Raw Data from UFBs'!$E$3:$E$3000,'Summary By Town'!$K$2)</f>
        <v>177833.4</v>
      </c>
      <c r="M121" s="5">
        <f>SUMIFS('Raw Data from UFBs'!G$3:G$3000,'Raw Data from UFBs'!$A$3:$A$3000,'Summary By Town'!$A121,'Raw Data from UFBs'!$E$3:$E$3000,'Summary By Town'!$K$2)</f>
        <v>12000000</v>
      </c>
      <c r="N121" s="23">
        <f t="shared" si="13"/>
        <v>398040.86947611766</v>
      </c>
      <c r="O121" s="22">
        <f>COUNTIFS('Raw Data from UFBs'!$A$3:$A$3000,'Summary By Town'!$A121,'Raw Data from UFBs'!$E$3:$E$3000,'Summary By Town'!$O$2)</f>
        <v>0</v>
      </c>
      <c r="P121" s="5">
        <f>SUMIFS('Raw Data from UFBs'!F$3:F$3000,'Raw Data from UFBs'!$A$3:$A$3000,'Summary By Town'!$A121,'Raw Data from UFBs'!$E$3:$E$3000,'Summary By Town'!$O$2)</f>
        <v>0</v>
      </c>
      <c r="Q121" s="5">
        <f>SUMIFS('Raw Data from UFBs'!G$3:G$3000,'Raw Data from UFBs'!$A$3:$A$3000,'Summary By Town'!$A121,'Raw Data from UFBs'!$E$3:$E$3000,'Summary By Town'!$O$2)</f>
        <v>0</v>
      </c>
      <c r="R121" s="23">
        <f t="shared" si="14"/>
        <v>0</v>
      </c>
      <c r="S121" s="22">
        <f t="shared" si="15"/>
        <v>5</v>
      </c>
      <c r="T121" s="5">
        <f t="shared" si="16"/>
        <v>244561.16</v>
      </c>
      <c r="U121" s="5">
        <f t="shared" si="17"/>
        <v>20555300</v>
      </c>
      <c r="V121" s="23">
        <f t="shared" si="18"/>
        <v>681820.79036187008</v>
      </c>
      <c r="W121" s="62">
        <v>3566343717</v>
      </c>
      <c r="X121" s="63">
        <v>3.317007245634314</v>
      </c>
      <c r="Y121" s="64">
        <v>0.13267655199155157</v>
      </c>
      <c r="Z121" s="5">
        <f t="shared" si="19"/>
        <v>58014.100081513272</v>
      </c>
      <c r="AA121" s="9">
        <f t="shared" si="20"/>
        <v>5.763690107046404E-3</v>
      </c>
      <c r="AB121" s="62">
        <v>23972471.899999999</v>
      </c>
      <c r="AC121" s="7">
        <f t="shared" si="21"/>
        <v>2.4200299545043278E-3</v>
      </c>
      <c r="AE121" s="6" t="s">
        <v>1010</v>
      </c>
      <c r="AF121" s="6" t="s">
        <v>990</v>
      </c>
      <c r="AG121" s="6" t="s">
        <v>982</v>
      </c>
      <c r="AH121" s="6" t="s">
        <v>993</v>
      </c>
      <c r="AI121" s="6" t="s">
        <v>109</v>
      </c>
      <c r="AJ121" s="6" t="s">
        <v>991</v>
      </c>
      <c r="AK121" s="6" t="s">
        <v>119</v>
      </c>
      <c r="AL121" s="6" t="s">
        <v>128</v>
      </c>
      <c r="AM121" s="6" t="s">
        <v>1857</v>
      </c>
      <c r="AN121" s="6" t="s">
        <v>1857</v>
      </c>
      <c r="AO121" s="6" t="s">
        <v>1857</v>
      </c>
      <c r="AP121" s="6" t="s">
        <v>1857</v>
      </c>
      <c r="AQ121" s="6" t="s">
        <v>1857</v>
      </c>
      <c r="AR121" s="6" t="s">
        <v>1857</v>
      </c>
      <c r="AS121" s="6" t="s">
        <v>1857</v>
      </c>
      <c r="AT121" s="6" t="s">
        <v>1857</v>
      </c>
    </row>
    <row r="122" spans="1:46" ht="17.25" customHeight="1" x14ac:dyDescent="0.3">
      <c r="A122" t="s">
        <v>983</v>
      </c>
      <c r="B122" t="s">
        <v>1388</v>
      </c>
      <c r="C122" t="s">
        <v>977</v>
      </c>
      <c r="D122" t="str">
        <f t="shared" si="11"/>
        <v>Moorestown township, Burlington County</v>
      </c>
      <c r="E122" t="s">
        <v>1830</v>
      </c>
      <c r="F122" t="s">
        <v>1815</v>
      </c>
      <c r="G122" s="22">
        <f>COUNTIFS('Raw Data from UFBs'!$A$3:$A$3000,'Summary By Town'!$A122,'Raw Data from UFBs'!$E$3:$E$3000,'Summary By Town'!$G$2)</f>
        <v>0</v>
      </c>
      <c r="H122" s="5">
        <f>SUMIFS('Raw Data from UFBs'!F$3:F$3000,'Raw Data from UFBs'!$A$3:$A$3000,'Summary By Town'!$A122,'Raw Data from UFBs'!$E$3:$E$3000,'Summary By Town'!$G$2)</f>
        <v>0</v>
      </c>
      <c r="I122" s="5">
        <f>SUMIFS('Raw Data from UFBs'!G$3:G$3000,'Raw Data from UFBs'!$A$3:$A$3000,'Summary By Town'!$A122,'Raw Data from UFBs'!$E$3:$E$3000,'Summary By Town'!$G$2)</f>
        <v>0</v>
      </c>
      <c r="J122" s="23">
        <f t="shared" si="12"/>
        <v>0</v>
      </c>
      <c r="K122" s="22">
        <f>COUNTIFS('Raw Data from UFBs'!$A$3:$A$3000,'Summary By Town'!$A122,'Raw Data from UFBs'!$E$3:$E$3000,'Summary By Town'!$K$2)</f>
        <v>0</v>
      </c>
      <c r="L122" s="5">
        <f>SUMIFS('Raw Data from UFBs'!F$3:F$3000,'Raw Data from UFBs'!$A$3:$A$3000,'Summary By Town'!$A122,'Raw Data from UFBs'!$E$3:$E$3000,'Summary By Town'!$K$2)</f>
        <v>0</v>
      </c>
      <c r="M122" s="5">
        <f>SUMIFS('Raw Data from UFBs'!G$3:G$3000,'Raw Data from UFBs'!$A$3:$A$3000,'Summary By Town'!$A122,'Raw Data from UFBs'!$E$3:$E$3000,'Summary By Town'!$K$2)</f>
        <v>0</v>
      </c>
      <c r="N122" s="23">
        <f t="shared" si="13"/>
        <v>0</v>
      </c>
      <c r="O122" s="22">
        <f>COUNTIFS('Raw Data from UFBs'!$A$3:$A$3000,'Summary By Town'!$A122,'Raw Data from UFBs'!$E$3:$E$3000,'Summary By Town'!$O$2)</f>
        <v>0</v>
      </c>
      <c r="P122" s="5">
        <f>SUMIFS('Raw Data from UFBs'!F$3:F$3000,'Raw Data from UFBs'!$A$3:$A$3000,'Summary By Town'!$A122,'Raw Data from UFBs'!$E$3:$E$3000,'Summary By Town'!$O$2)</f>
        <v>0</v>
      </c>
      <c r="Q122" s="5">
        <f>SUMIFS('Raw Data from UFBs'!G$3:G$3000,'Raw Data from UFBs'!$A$3:$A$3000,'Summary By Town'!$A122,'Raw Data from UFBs'!$E$3:$E$3000,'Summary By Town'!$O$2)</f>
        <v>0</v>
      </c>
      <c r="R122" s="23">
        <f t="shared" si="14"/>
        <v>0</v>
      </c>
      <c r="S122" s="22">
        <f t="shared" si="15"/>
        <v>0</v>
      </c>
      <c r="T122" s="5">
        <f t="shared" si="16"/>
        <v>0</v>
      </c>
      <c r="U122" s="5">
        <f t="shared" si="17"/>
        <v>0</v>
      </c>
      <c r="V122" s="23">
        <f t="shared" si="18"/>
        <v>0</v>
      </c>
      <c r="W122" s="62">
        <v>4382587710</v>
      </c>
      <c r="X122" s="63">
        <v>2.6759774366443176</v>
      </c>
      <c r="Y122" s="64">
        <v>0.16511427899210626</v>
      </c>
      <c r="Z122" s="5">
        <f t="shared" si="19"/>
        <v>0</v>
      </c>
      <c r="AA122" s="9">
        <f t="shared" si="20"/>
        <v>0</v>
      </c>
      <c r="AB122" s="62">
        <v>25707538</v>
      </c>
      <c r="AC122" s="7">
        <f t="shared" si="21"/>
        <v>0</v>
      </c>
      <c r="AE122" s="6" t="s">
        <v>120</v>
      </c>
      <c r="AF122" s="6" t="s">
        <v>128</v>
      </c>
      <c r="AG122" s="6" t="s">
        <v>103</v>
      </c>
      <c r="AH122" s="6" t="s">
        <v>979</v>
      </c>
      <c r="AI122" s="6" t="s">
        <v>133</v>
      </c>
      <c r="AJ122" s="6" t="s">
        <v>1857</v>
      </c>
      <c r="AK122" s="6" t="s">
        <v>1857</v>
      </c>
      <c r="AL122" s="6" t="s">
        <v>1857</v>
      </c>
      <c r="AM122" s="6" t="s">
        <v>1857</v>
      </c>
      <c r="AN122" s="6" t="s">
        <v>1857</v>
      </c>
      <c r="AO122" s="6" t="s">
        <v>1857</v>
      </c>
      <c r="AP122" s="6" t="s">
        <v>1857</v>
      </c>
      <c r="AQ122" s="6" t="s">
        <v>1857</v>
      </c>
      <c r="AR122" s="6" t="s">
        <v>1857</v>
      </c>
      <c r="AS122" s="6" t="s">
        <v>1857</v>
      </c>
      <c r="AT122" s="6" t="s">
        <v>1857</v>
      </c>
    </row>
    <row r="123" spans="1:46" ht="17.25" customHeight="1" x14ac:dyDescent="0.3">
      <c r="A123" t="s">
        <v>122</v>
      </c>
      <c r="B123" t="s">
        <v>1389</v>
      </c>
      <c r="C123" t="s">
        <v>977</v>
      </c>
      <c r="D123" t="str">
        <f t="shared" si="11"/>
        <v>Mount Holly township, Burlington County</v>
      </c>
      <c r="E123" t="s">
        <v>1830</v>
      </c>
      <c r="F123" t="s">
        <v>1815</v>
      </c>
      <c r="G123" s="22">
        <f>COUNTIFS('Raw Data from UFBs'!$A$3:$A$3000,'Summary By Town'!$A123,'Raw Data from UFBs'!$E$3:$E$3000,'Summary By Town'!$G$2)</f>
        <v>2</v>
      </c>
      <c r="H123" s="5">
        <f>SUMIFS('Raw Data from UFBs'!F$3:F$3000,'Raw Data from UFBs'!$A$3:$A$3000,'Summary By Town'!$A123,'Raw Data from UFBs'!$E$3:$E$3000,'Summary By Town'!$G$2)</f>
        <v>177981</v>
      </c>
      <c r="I123" s="5">
        <f>SUMIFS('Raw Data from UFBs'!G$3:G$3000,'Raw Data from UFBs'!$A$3:$A$3000,'Summary By Town'!$A123,'Raw Data from UFBs'!$E$3:$E$3000,'Summary By Town'!$G$2)</f>
        <v>13995400</v>
      </c>
      <c r="J123" s="23">
        <f t="shared" si="12"/>
        <v>438243.65930868208</v>
      </c>
      <c r="K123" s="22">
        <f>COUNTIFS('Raw Data from UFBs'!$A$3:$A$3000,'Summary By Town'!$A123,'Raw Data from UFBs'!$E$3:$E$3000,'Summary By Town'!$K$2)</f>
        <v>0</v>
      </c>
      <c r="L123" s="5">
        <f>SUMIFS('Raw Data from UFBs'!F$3:F$3000,'Raw Data from UFBs'!$A$3:$A$3000,'Summary By Town'!$A123,'Raw Data from UFBs'!$E$3:$E$3000,'Summary By Town'!$K$2)</f>
        <v>0</v>
      </c>
      <c r="M123" s="5">
        <f>SUMIFS('Raw Data from UFBs'!G$3:G$3000,'Raw Data from UFBs'!$A$3:$A$3000,'Summary By Town'!$A123,'Raw Data from UFBs'!$E$3:$E$3000,'Summary By Town'!$K$2)</f>
        <v>0</v>
      </c>
      <c r="N123" s="23">
        <f t="shared" si="13"/>
        <v>0</v>
      </c>
      <c r="O123" s="22">
        <f>COUNTIFS('Raw Data from UFBs'!$A$3:$A$3000,'Summary By Town'!$A123,'Raw Data from UFBs'!$E$3:$E$3000,'Summary By Town'!$O$2)</f>
        <v>5</v>
      </c>
      <c r="P123" s="5">
        <f>SUMIFS('Raw Data from UFBs'!F$3:F$3000,'Raw Data from UFBs'!$A$3:$A$3000,'Summary By Town'!$A123,'Raw Data from UFBs'!$E$3:$E$3000,'Summary By Town'!$O$2)</f>
        <v>1101755</v>
      </c>
      <c r="Q123" s="5">
        <f>SUMIFS('Raw Data from UFBs'!G$3:G$3000,'Raw Data from UFBs'!$A$3:$A$3000,'Summary By Town'!$A123,'Raw Data from UFBs'!$E$3:$E$3000,'Summary By Town'!$O$2)</f>
        <v>44503100</v>
      </c>
      <c r="R123" s="23">
        <f t="shared" si="14"/>
        <v>1393543.6925404212</v>
      </c>
      <c r="S123" s="22">
        <f t="shared" si="15"/>
        <v>7</v>
      </c>
      <c r="T123" s="5">
        <f t="shared" si="16"/>
        <v>1279736</v>
      </c>
      <c r="U123" s="5">
        <f t="shared" si="17"/>
        <v>58498500</v>
      </c>
      <c r="V123" s="23">
        <f t="shared" si="18"/>
        <v>1831787.3518491033</v>
      </c>
      <c r="W123" s="62">
        <v>977767132</v>
      </c>
      <c r="X123" s="63">
        <v>3.1313407212990132</v>
      </c>
      <c r="Y123" s="64">
        <v>0.28403735884052433</v>
      </c>
      <c r="Z123" s="5">
        <f t="shared" si="19"/>
        <v>156803.20792356032</v>
      </c>
      <c r="AA123" s="9">
        <f t="shared" si="20"/>
        <v>5.9828662761799607E-2</v>
      </c>
      <c r="AB123" s="62">
        <v>11740207</v>
      </c>
      <c r="AC123" s="7">
        <f t="shared" si="21"/>
        <v>1.3356085452629609E-2</v>
      </c>
      <c r="AE123" s="6" t="s">
        <v>119</v>
      </c>
      <c r="AF123" s="6" t="s">
        <v>118</v>
      </c>
      <c r="AG123" s="6" t="s">
        <v>106</v>
      </c>
      <c r="AH123" s="6" t="s">
        <v>130</v>
      </c>
      <c r="AI123" s="6" t="s">
        <v>1857</v>
      </c>
      <c r="AJ123" s="6" t="s">
        <v>1857</v>
      </c>
      <c r="AK123" s="6" t="s">
        <v>1857</v>
      </c>
      <c r="AL123" s="6" t="s">
        <v>1857</v>
      </c>
      <c r="AM123" s="6" t="s">
        <v>1857</v>
      </c>
      <c r="AN123" s="6" t="s">
        <v>1857</v>
      </c>
      <c r="AO123" s="6" t="s">
        <v>1857</v>
      </c>
      <c r="AP123" s="6" t="s">
        <v>1857</v>
      </c>
      <c r="AQ123" s="6" t="s">
        <v>1857</v>
      </c>
      <c r="AR123" s="6" t="s">
        <v>1857</v>
      </c>
      <c r="AS123" s="6" t="s">
        <v>1857</v>
      </c>
      <c r="AT123" s="6" t="s">
        <v>1857</v>
      </c>
    </row>
    <row r="124" spans="1:46" ht="17.25" customHeight="1" x14ac:dyDescent="0.3">
      <c r="A124" t="s">
        <v>128</v>
      </c>
      <c r="B124" t="s">
        <v>1390</v>
      </c>
      <c r="C124" t="s">
        <v>977</v>
      </c>
      <c r="D124" t="str">
        <f t="shared" si="11"/>
        <v>Mount Laurel township, Burlington County</v>
      </c>
      <c r="E124" t="s">
        <v>1830</v>
      </c>
      <c r="F124" t="s">
        <v>1819</v>
      </c>
      <c r="G124" s="22">
        <f>COUNTIFS('Raw Data from UFBs'!$A$3:$A$3000,'Summary By Town'!$A124,'Raw Data from UFBs'!$E$3:$E$3000,'Summary By Town'!$G$2)</f>
        <v>3</v>
      </c>
      <c r="H124" s="5">
        <f>SUMIFS('Raw Data from UFBs'!F$3:F$3000,'Raw Data from UFBs'!$A$3:$A$3000,'Summary By Town'!$A124,'Raw Data from UFBs'!$E$3:$E$3000,'Summary By Town'!$G$2)</f>
        <v>97718.58</v>
      </c>
      <c r="I124" s="5">
        <f>SUMIFS('Raw Data from UFBs'!G$3:G$3000,'Raw Data from UFBs'!$A$3:$A$3000,'Summary By Town'!$A124,'Raw Data from UFBs'!$E$3:$E$3000,'Summary By Town'!$G$2)</f>
        <v>8065500</v>
      </c>
      <c r="J124" s="23">
        <f t="shared" si="12"/>
        <v>226321.65551950131</v>
      </c>
      <c r="K124" s="22">
        <f>COUNTIFS('Raw Data from UFBs'!$A$3:$A$3000,'Summary By Town'!$A124,'Raw Data from UFBs'!$E$3:$E$3000,'Summary By Town'!$K$2)</f>
        <v>0</v>
      </c>
      <c r="L124" s="5">
        <f>SUMIFS('Raw Data from UFBs'!F$3:F$3000,'Raw Data from UFBs'!$A$3:$A$3000,'Summary By Town'!$A124,'Raw Data from UFBs'!$E$3:$E$3000,'Summary By Town'!$K$2)</f>
        <v>0</v>
      </c>
      <c r="M124" s="5">
        <f>SUMIFS('Raw Data from UFBs'!G$3:G$3000,'Raw Data from UFBs'!$A$3:$A$3000,'Summary By Town'!$A124,'Raw Data from UFBs'!$E$3:$E$3000,'Summary By Town'!$K$2)</f>
        <v>0</v>
      </c>
      <c r="N124" s="23">
        <f t="shared" si="13"/>
        <v>0</v>
      </c>
      <c r="O124" s="22">
        <f>COUNTIFS('Raw Data from UFBs'!$A$3:$A$3000,'Summary By Town'!$A124,'Raw Data from UFBs'!$E$3:$E$3000,'Summary By Town'!$O$2)</f>
        <v>2</v>
      </c>
      <c r="P124" s="5">
        <f>SUMIFS('Raw Data from UFBs'!F$3:F$3000,'Raw Data from UFBs'!$A$3:$A$3000,'Summary By Town'!$A124,'Raw Data from UFBs'!$E$3:$E$3000,'Summary By Town'!$O$2)</f>
        <v>106950.87</v>
      </c>
      <c r="Q124" s="5">
        <f>SUMIFS('Raw Data from UFBs'!G$3:G$3000,'Raw Data from UFBs'!$A$3:$A$3000,'Summary By Town'!$A124,'Raw Data from UFBs'!$E$3:$E$3000,'Summary By Town'!$O$2)</f>
        <v>38393900</v>
      </c>
      <c r="R124" s="23">
        <f t="shared" si="14"/>
        <v>1077350.5684520714</v>
      </c>
      <c r="S124" s="22">
        <f t="shared" si="15"/>
        <v>5</v>
      </c>
      <c r="T124" s="5">
        <f t="shared" si="16"/>
        <v>204669.45</v>
      </c>
      <c r="U124" s="5">
        <f t="shared" si="17"/>
        <v>46459400</v>
      </c>
      <c r="V124" s="23">
        <f t="shared" si="18"/>
        <v>1303672.2239715727</v>
      </c>
      <c r="W124" s="62">
        <v>6284763879</v>
      </c>
      <c r="X124" s="63">
        <v>2.8060461908065379</v>
      </c>
      <c r="Y124" s="64">
        <v>0.16277604818229227</v>
      </c>
      <c r="Z124" s="5">
        <f t="shared" si="19"/>
        <v>178891.32848846959</v>
      </c>
      <c r="AA124" s="9">
        <f t="shared" si="20"/>
        <v>7.3923859184654665E-3</v>
      </c>
      <c r="AB124" s="62">
        <v>45574966.990000002</v>
      </c>
      <c r="AC124" s="7">
        <f t="shared" si="21"/>
        <v>3.9252102700967767E-3</v>
      </c>
      <c r="AE124" s="6" t="s">
        <v>109</v>
      </c>
      <c r="AF124" s="6" t="s">
        <v>121</v>
      </c>
      <c r="AG124" s="6" t="s">
        <v>145</v>
      </c>
      <c r="AH124" s="6" t="s">
        <v>120</v>
      </c>
      <c r="AI124" s="6" t="s">
        <v>119</v>
      </c>
      <c r="AJ124" s="6" t="s">
        <v>118</v>
      </c>
      <c r="AK124" s="6" t="s">
        <v>983</v>
      </c>
      <c r="AL124" s="6" t="s">
        <v>130</v>
      </c>
      <c r="AM124" s="6" t="s">
        <v>133</v>
      </c>
      <c r="AN124" s="6" t="s">
        <v>1857</v>
      </c>
      <c r="AO124" s="6" t="s">
        <v>1857</v>
      </c>
      <c r="AP124" s="6" t="s">
        <v>1857</v>
      </c>
      <c r="AQ124" s="6" t="s">
        <v>1857</v>
      </c>
      <c r="AR124" s="6" t="s">
        <v>1857</v>
      </c>
      <c r="AS124" s="6" t="s">
        <v>1857</v>
      </c>
      <c r="AT124" s="6" t="s">
        <v>1857</v>
      </c>
    </row>
    <row r="125" spans="1:46" ht="17.25" customHeight="1" x14ac:dyDescent="0.3">
      <c r="A125" t="s">
        <v>984</v>
      </c>
      <c r="B125" t="s">
        <v>1391</v>
      </c>
      <c r="C125" t="s">
        <v>977</v>
      </c>
      <c r="D125" t="str">
        <f t="shared" si="11"/>
        <v>New Hanover township, Burlington County</v>
      </c>
      <c r="E125" t="s">
        <v>1830</v>
      </c>
      <c r="F125" t="s">
        <v>1820</v>
      </c>
      <c r="G125" s="22">
        <f>COUNTIFS('Raw Data from UFBs'!$A$3:$A$3000,'Summary By Town'!$A125,'Raw Data from UFBs'!$E$3:$E$3000,'Summary By Town'!$G$2)</f>
        <v>0</v>
      </c>
      <c r="H125" s="5">
        <f>SUMIFS('Raw Data from UFBs'!F$3:F$3000,'Raw Data from UFBs'!$A$3:$A$3000,'Summary By Town'!$A125,'Raw Data from UFBs'!$E$3:$E$3000,'Summary By Town'!$G$2)</f>
        <v>0</v>
      </c>
      <c r="I125" s="5">
        <f>SUMIFS('Raw Data from UFBs'!G$3:G$3000,'Raw Data from UFBs'!$A$3:$A$3000,'Summary By Town'!$A125,'Raw Data from UFBs'!$E$3:$E$3000,'Summary By Town'!$G$2)</f>
        <v>0</v>
      </c>
      <c r="J125" s="23">
        <f t="shared" si="12"/>
        <v>0</v>
      </c>
      <c r="K125" s="22">
        <f>COUNTIFS('Raw Data from UFBs'!$A$3:$A$3000,'Summary By Town'!$A125,'Raw Data from UFBs'!$E$3:$E$3000,'Summary By Town'!$K$2)</f>
        <v>0</v>
      </c>
      <c r="L125" s="5">
        <f>SUMIFS('Raw Data from UFBs'!F$3:F$3000,'Raw Data from UFBs'!$A$3:$A$3000,'Summary By Town'!$A125,'Raw Data from UFBs'!$E$3:$E$3000,'Summary By Town'!$K$2)</f>
        <v>0</v>
      </c>
      <c r="M125" s="5">
        <f>SUMIFS('Raw Data from UFBs'!G$3:G$3000,'Raw Data from UFBs'!$A$3:$A$3000,'Summary By Town'!$A125,'Raw Data from UFBs'!$E$3:$E$3000,'Summary By Town'!$K$2)</f>
        <v>0</v>
      </c>
      <c r="N125" s="23">
        <f t="shared" si="13"/>
        <v>0</v>
      </c>
      <c r="O125" s="22">
        <f>COUNTIFS('Raw Data from UFBs'!$A$3:$A$3000,'Summary By Town'!$A125,'Raw Data from UFBs'!$E$3:$E$3000,'Summary By Town'!$O$2)</f>
        <v>0</v>
      </c>
      <c r="P125" s="5">
        <f>SUMIFS('Raw Data from UFBs'!F$3:F$3000,'Raw Data from UFBs'!$A$3:$A$3000,'Summary By Town'!$A125,'Raw Data from UFBs'!$E$3:$E$3000,'Summary By Town'!$O$2)</f>
        <v>0</v>
      </c>
      <c r="Q125" s="5">
        <f>SUMIFS('Raw Data from UFBs'!G$3:G$3000,'Raw Data from UFBs'!$A$3:$A$3000,'Summary By Town'!$A125,'Raw Data from UFBs'!$E$3:$E$3000,'Summary By Town'!$O$2)</f>
        <v>0</v>
      </c>
      <c r="R125" s="23">
        <f t="shared" si="14"/>
        <v>0</v>
      </c>
      <c r="S125" s="22">
        <f t="shared" si="15"/>
        <v>0</v>
      </c>
      <c r="T125" s="5">
        <f t="shared" si="16"/>
        <v>0</v>
      </c>
      <c r="U125" s="5">
        <f t="shared" si="17"/>
        <v>0</v>
      </c>
      <c r="V125" s="23">
        <f t="shared" si="18"/>
        <v>0</v>
      </c>
      <c r="W125" s="62">
        <v>1117692300</v>
      </c>
      <c r="X125" s="63">
        <v>2.7812469042124612</v>
      </c>
      <c r="Y125" s="64">
        <v>3.4083209230803727E-2</v>
      </c>
      <c r="Z125" s="5">
        <f t="shared" si="19"/>
        <v>0</v>
      </c>
      <c r="AA125" s="9">
        <f t="shared" si="20"/>
        <v>0</v>
      </c>
      <c r="AB125" s="62">
        <v>2305754.84</v>
      </c>
      <c r="AC125" s="7">
        <f t="shared" si="21"/>
        <v>0</v>
      </c>
      <c r="AE125" s="6" t="s">
        <v>709</v>
      </c>
      <c r="AF125" s="6" t="s">
        <v>134</v>
      </c>
      <c r="AG125" s="6" t="s">
        <v>1176</v>
      </c>
      <c r="AH125" s="6" t="s">
        <v>985</v>
      </c>
      <c r="AI125" s="6" t="s">
        <v>1857</v>
      </c>
      <c r="AJ125" s="6" t="s">
        <v>1857</v>
      </c>
      <c r="AK125" s="6" t="s">
        <v>1857</v>
      </c>
      <c r="AL125" s="6" t="s">
        <v>1857</v>
      </c>
      <c r="AM125" s="6" t="s">
        <v>1857</v>
      </c>
      <c r="AN125" s="6" t="s">
        <v>1857</v>
      </c>
      <c r="AO125" s="6" t="s">
        <v>1857</v>
      </c>
      <c r="AP125" s="6" t="s">
        <v>1857</v>
      </c>
      <c r="AQ125" s="6" t="s">
        <v>1857</v>
      </c>
      <c r="AR125" s="6" t="s">
        <v>1857</v>
      </c>
      <c r="AS125" s="6" t="s">
        <v>1857</v>
      </c>
      <c r="AT125" s="6" t="s">
        <v>1857</v>
      </c>
    </row>
    <row r="126" spans="1:46" ht="17.25" customHeight="1" x14ac:dyDescent="0.3">
      <c r="A126" t="s">
        <v>985</v>
      </c>
      <c r="B126" t="s">
        <v>1392</v>
      </c>
      <c r="C126" t="s">
        <v>977</v>
      </c>
      <c r="D126" t="str">
        <f t="shared" si="11"/>
        <v>North Hanover township, Burlington County</v>
      </c>
      <c r="E126" t="s">
        <v>1830</v>
      </c>
      <c r="F126" t="s">
        <v>1818</v>
      </c>
      <c r="G126" s="22">
        <f>COUNTIFS('Raw Data from UFBs'!$A$3:$A$3000,'Summary By Town'!$A126,'Raw Data from UFBs'!$E$3:$E$3000,'Summary By Town'!$G$2)</f>
        <v>0</v>
      </c>
      <c r="H126" s="5">
        <f>SUMIFS('Raw Data from UFBs'!F$3:F$3000,'Raw Data from UFBs'!$A$3:$A$3000,'Summary By Town'!$A126,'Raw Data from UFBs'!$E$3:$E$3000,'Summary By Town'!$G$2)</f>
        <v>0</v>
      </c>
      <c r="I126" s="5">
        <f>SUMIFS('Raw Data from UFBs'!G$3:G$3000,'Raw Data from UFBs'!$A$3:$A$3000,'Summary By Town'!$A126,'Raw Data from UFBs'!$E$3:$E$3000,'Summary By Town'!$G$2)</f>
        <v>0</v>
      </c>
      <c r="J126" s="23">
        <f t="shared" si="12"/>
        <v>0</v>
      </c>
      <c r="K126" s="22">
        <f>COUNTIFS('Raw Data from UFBs'!$A$3:$A$3000,'Summary By Town'!$A126,'Raw Data from UFBs'!$E$3:$E$3000,'Summary By Town'!$K$2)</f>
        <v>0</v>
      </c>
      <c r="L126" s="5">
        <f>SUMIFS('Raw Data from UFBs'!F$3:F$3000,'Raw Data from UFBs'!$A$3:$A$3000,'Summary By Town'!$A126,'Raw Data from UFBs'!$E$3:$E$3000,'Summary By Town'!$K$2)</f>
        <v>0</v>
      </c>
      <c r="M126" s="5">
        <f>SUMIFS('Raw Data from UFBs'!G$3:G$3000,'Raw Data from UFBs'!$A$3:$A$3000,'Summary By Town'!$A126,'Raw Data from UFBs'!$E$3:$E$3000,'Summary By Town'!$K$2)</f>
        <v>0</v>
      </c>
      <c r="N126" s="23">
        <f t="shared" si="13"/>
        <v>0</v>
      </c>
      <c r="O126" s="22">
        <f>COUNTIFS('Raw Data from UFBs'!$A$3:$A$3000,'Summary By Town'!$A126,'Raw Data from UFBs'!$E$3:$E$3000,'Summary By Town'!$O$2)</f>
        <v>0</v>
      </c>
      <c r="P126" s="5">
        <f>SUMIFS('Raw Data from UFBs'!F$3:F$3000,'Raw Data from UFBs'!$A$3:$A$3000,'Summary By Town'!$A126,'Raw Data from UFBs'!$E$3:$E$3000,'Summary By Town'!$O$2)</f>
        <v>0</v>
      </c>
      <c r="Q126" s="5">
        <f>SUMIFS('Raw Data from UFBs'!G$3:G$3000,'Raw Data from UFBs'!$A$3:$A$3000,'Summary By Town'!$A126,'Raw Data from UFBs'!$E$3:$E$3000,'Summary By Town'!$O$2)</f>
        <v>0</v>
      </c>
      <c r="R126" s="23">
        <f t="shared" si="14"/>
        <v>0</v>
      </c>
      <c r="S126" s="22">
        <f t="shared" si="15"/>
        <v>0</v>
      </c>
      <c r="T126" s="5">
        <f t="shared" si="16"/>
        <v>0</v>
      </c>
      <c r="U126" s="5">
        <f t="shared" si="17"/>
        <v>0</v>
      </c>
      <c r="V126" s="23">
        <f t="shared" si="18"/>
        <v>0</v>
      </c>
      <c r="W126" s="62">
        <v>634199661</v>
      </c>
      <c r="X126" s="63">
        <v>2.2099943525433421</v>
      </c>
      <c r="Y126" s="64">
        <v>0.18655768670418771</v>
      </c>
      <c r="Z126" s="5">
        <f t="shared" si="19"/>
        <v>0</v>
      </c>
      <c r="AA126" s="9">
        <f t="shared" si="20"/>
        <v>0</v>
      </c>
      <c r="AB126" s="62">
        <v>4549000</v>
      </c>
      <c r="AC126" s="7">
        <f t="shared" si="21"/>
        <v>0</v>
      </c>
      <c r="AE126" s="6" t="s">
        <v>1133</v>
      </c>
      <c r="AF126" s="6" t="s">
        <v>368</v>
      </c>
      <c r="AG126" s="6" t="s">
        <v>134</v>
      </c>
      <c r="AH126" s="6" t="s">
        <v>984</v>
      </c>
      <c r="AI126" s="6" t="s">
        <v>992</v>
      </c>
      <c r="AJ126" s="6" t="s">
        <v>978</v>
      </c>
      <c r="AK126" s="6" t="s">
        <v>1176</v>
      </c>
      <c r="AL126" s="6" t="s">
        <v>1857</v>
      </c>
      <c r="AM126" s="6" t="s">
        <v>1857</v>
      </c>
      <c r="AN126" s="6" t="s">
        <v>1857</v>
      </c>
      <c r="AO126" s="6" t="s">
        <v>1857</v>
      </c>
      <c r="AP126" s="6" t="s">
        <v>1857</v>
      </c>
      <c r="AQ126" s="6" t="s">
        <v>1857</v>
      </c>
      <c r="AR126" s="6" t="s">
        <v>1857</v>
      </c>
      <c r="AS126" s="6" t="s">
        <v>1857</v>
      </c>
      <c r="AT126" s="6" t="s">
        <v>1857</v>
      </c>
    </row>
    <row r="127" spans="1:46" ht="17.25" customHeight="1" x14ac:dyDescent="0.3">
      <c r="A127" t="s">
        <v>709</v>
      </c>
      <c r="B127" t="s">
        <v>1393</v>
      </c>
      <c r="C127" t="s">
        <v>977</v>
      </c>
      <c r="D127" t="str">
        <f t="shared" si="11"/>
        <v>Pemberton township, Burlington County</v>
      </c>
      <c r="E127" t="s">
        <v>1830</v>
      </c>
      <c r="F127" t="s">
        <v>1818</v>
      </c>
      <c r="G127" s="22">
        <f>COUNTIFS('Raw Data from UFBs'!$A$3:$A$3000,'Summary By Town'!$A127,'Raw Data from UFBs'!$E$3:$E$3000,'Summary By Town'!$G$2)</f>
        <v>1</v>
      </c>
      <c r="H127" s="5">
        <f>SUMIFS('Raw Data from UFBs'!F$3:F$3000,'Raw Data from UFBs'!$A$3:$A$3000,'Summary By Town'!$A127,'Raw Data from UFBs'!$E$3:$E$3000,'Summary By Town'!$G$2)</f>
        <v>166208.70000000001</v>
      </c>
      <c r="I127" s="5">
        <f>SUMIFS('Raw Data from UFBs'!G$3:G$3000,'Raw Data from UFBs'!$A$3:$A$3000,'Summary By Town'!$A127,'Raw Data from UFBs'!$E$3:$E$3000,'Summary By Town'!$G$2)</f>
        <v>6787500</v>
      </c>
      <c r="J127" s="23">
        <f t="shared" si="12"/>
        <v>195184.71233409774</v>
      </c>
      <c r="K127" s="22">
        <f>COUNTIFS('Raw Data from UFBs'!$A$3:$A$3000,'Summary By Town'!$A127,'Raw Data from UFBs'!$E$3:$E$3000,'Summary By Town'!$K$2)</f>
        <v>0</v>
      </c>
      <c r="L127" s="5">
        <f>SUMIFS('Raw Data from UFBs'!F$3:F$3000,'Raw Data from UFBs'!$A$3:$A$3000,'Summary By Town'!$A127,'Raw Data from UFBs'!$E$3:$E$3000,'Summary By Town'!$K$2)</f>
        <v>0</v>
      </c>
      <c r="M127" s="5">
        <f>SUMIFS('Raw Data from UFBs'!G$3:G$3000,'Raw Data from UFBs'!$A$3:$A$3000,'Summary By Town'!$A127,'Raw Data from UFBs'!$E$3:$E$3000,'Summary By Town'!$K$2)</f>
        <v>0</v>
      </c>
      <c r="N127" s="23">
        <f t="shared" si="13"/>
        <v>0</v>
      </c>
      <c r="O127" s="22">
        <f>COUNTIFS('Raw Data from UFBs'!$A$3:$A$3000,'Summary By Town'!$A127,'Raw Data from UFBs'!$E$3:$E$3000,'Summary By Town'!$O$2)</f>
        <v>0</v>
      </c>
      <c r="P127" s="5">
        <f>SUMIFS('Raw Data from UFBs'!F$3:F$3000,'Raw Data from UFBs'!$A$3:$A$3000,'Summary By Town'!$A127,'Raw Data from UFBs'!$E$3:$E$3000,'Summary By Town'!$O$2)</f>
        <v>0</v>
      </c>
      <c r="Q127" s="5">
        <f>SUMIFS('Raw Data from UFBs'!G$3:G$3000,'Raw Data from UFBs'!$A$3:$A$3000,'Summary By Town'!$A127,'Raw Data from UFBs'!$E$3:$E$3000,'Summary By Town'!$O$2)</f>
        <v>0</v>
      </c>
      <c r="R127" s="23">
        <f t="shared" si="14"/>
        <v>0</v>
      </c>
      <c r="S127" s="22">
        <f t="shared" si="15"/>
        <v>1</v>
      </c>
      <c r="T127" s="5">
        <f t="shared" si="16"/>
        <v>166208.70000000001</v>
      </c>
      <c r="U127" s="5">
        <f t="shared" si="17"/>
        <v>6787500</v>
      </c>
      <c r="V127" s="23">
        <f t="shared" si="18"/>
        <v>195184.71233409774</v>
      </c>
      <c r="W127" s="62">
        <v>1966307035</v>
      </c>
      <c r="X127" s="63">
        <v>2.8756495371506112</v>
      </c>
      <c r="Y127" s="64">
        <v>0.38364239385644794</v>
      </c>
      <c r="Z127" s="5">
        <f t="shared" si="19"/>
        <v>11116.426736267214</v>
      </c>
      <c r="AA127" s="9">
        <f t="shared" si="20"/>
        <v>3.4519024136024615E-3</v>
      </c>
      <c r="AB127" s="62">
        <v>26376240.75</v>
      </c>
      <c r="AC127" s="7">
        <f t="shared" si="21"/>
        <v>4.2145606880188998E-4</v>
      </c>
      <c r="AE127" s="6" t="s">
        <v>995</v>
      </c>
      <c r="AF127" s="6" t="s">
        <v>987</v>
      </c>
      <c r="AG127" s="6" t="s">
        <v>991</v>
      </c>
      <c r="AH127" s="6" t="s">
        <v>106</v>
      </c>
      <c r="AI127" s="6" t="s">
        <v>134</v>
      </c>
      <c r="AJ127" s="6" t="s">
        <v>594</v>
      </c>
      <c r="AK127" s="6" t="s">
        <v>984</v>
      </c>
      <c r="AL127" s="6" t="s">
        <v>992</v>
      </c>
      <c r="AM127" s="6" t="s">
        <v>1176</v>
      </c>
      <c r="AN127" s="6" t="s">
        <v>1857</v>
      </c>
      <c r="AO127" s="6" t="s">
        <v>1857</v>
      </c>
      <c r="AP127" s="6" t="s">
        <v>1857</v>
      </c>
      <c r="AQ127" s="6" t="s">
        <v>1857</v>
      </c>
      <c r="AR127" s="6" t="s">
        <v>1857</v>
      </c>
      <c r="AS127" s="6" t="s">
        <v>1857</v>
      </c>
      <c r="AT127" s="6" t="s">
        <v>1857</v>
      </c>
    </row>
    <row r="128" spans="1:46" ht="17.25" customHeight="1" x14ac:dyDescent="0.3">
      <c r="A128" t="s">
        <v>988</v>
      </c>
      <c r="B128" t="s">
        <v>1394</v>
      </c>
      <c r="C128" t="s">
        <v>977</v>
      </c>
      <c r="D128" t="str">
        <f t="shared" si="11"/>
        <v>Riverside township, Burlington County</v>
      </c>
      <c r="E128" t="s">
        <v>1830</v>
      </c>
      <c r="F128" t="s">
        <v>1815</v>
      </c>
      <c r="G128" s="22">
        <f>COUNTIFS('Raw Data from UFBs'!$A$3:$A$3000,'Summary By Town'!$A128,'Raw Data from UFBs'!$E$3:$E$3000,'Summary By Town'!$G$2)</f>
        <v>0</v>
      </c>
      <c r="H128" s="5">
        <f>SUMIFS('Raw Data from UFBs'!F$3:F$3000,'Raw Data from UFBs'!$A$3:$A$3000,'Summary By Town'!$A128,'Raw Data from UFBs'!$E$3:$E$3000,'Summary By Town'!$G$2)</f>
        <v>0</v>
      </c>
      <c r="I128" s="5">
        <f>SUMIFS('Raw Data from UFBs'!G$3:G$3000,'Raw Data from UFBs'!$A$3:$A$3000,'Summary By Town'!$A128,'Raw Data from UFBs'!$E$3:$E$3000,'Summary By Town'!$G$2)</f>
        <v>0</v>
      </c>
      <c r="J128" s="23">
        <f t="shared" si="12"/>
        <v>0</v>
      </c>
      <c r="K128" s="22">
        <f>COUNTIFS('Raw Data from UFBs'!$A$3:$A$3000,'Summary By Town'!$A128,'Raw Data from UFBs'!$E$3:$E$3000,'Summary By Town'!$K$2)</f>
        <v>0</v>
      </c>
      <c r="L128" s="5">
        <f>SUMIFS('Raw Data from UFBs'!F$3:F$3000,'Raw Data from UFBs'!$A$3:$A$3000,'Summary By Town'!$A128,'Raw Data from UFBs'!$E$3:$E$3000,'Summary By Town'!$K$2)</f>
        <v>0</v>
      </c>
      <c r="M128" s="5">
        <f>SUMIFS('Raw Data from UFBs'!G$3:G$3000,'Raw Data from UFBs'!$A$3:$A$3000,'Summary By Town'!$A128,'Raw Data from UFBs'!$E$3:$E$3000,'Summary By Town'!$K$2)</f>
        <v>0</v>
      </c>
      <c r="N128" s="23">
        <f t="shared" si="13"/>
        <v>0</v>
      </c>
      <c r="O128" s="22">
        <f>COUNTIFS('Raw Data from UFBs'!$A$3:$A$3000,'Summary By Town'!$A128,'Raw Data from UFBs'!$E$3:$E$3000,'Summary By Town'!$O$2)</f>
        <v>0</v>
      </c>
      <c r="P128" s="5">
        <f>SUMIFS('Raw Data from UFBs'!F$3:F$3000,'Raw Data from UFBs'!$A$3:$A$3000,'Summary By Town'!$A128,'Raw Data from UFBs'!$E$3:$E$3000,'Summary By Town'!$O$2)</f>
        <v>0</v>
      </c>
      <c r="Q128" s="5">
        <f>SUMIFS('Raw Data from UFBs'!G$3:G$3000,'Raw Data from UFBs'!$A$3:$A$3000,'Summary By Town'!$A128,'Raw Data from UFBs'!$E$3:$E$3000,'Summary By Town'!$O$2)</f>
        <v>0</v>
      </c>
      <c r="R128" s="23">
        <f t="shared" si="14"/>
        <v>0</v>
      </c>
      <c r="S128" s="22">
        <f t="shared" si="15"/>
        <v>0</v>
      </c>
      <c r="T128" s="5">
        <f t="shared" si="16"/>
        <v>0</v>
      </c>
      <c r="U128" s="5">
        <f t="shared" si="17"/>
        <v>0</v>
      </c>
      <c r="V128" s="23">
        <f t="shared" si="18"/>
        <v>0</v>
      </c>
      <c r="W128" s="62">
        <v>543070081</v>
      </c>
      <c r="X128" s="63">
        <v>3.8434903441838384</v>
      </c>
      <c r="Y128" s="64">
        <v>0.32862084038911832</v>
      </c>
      <c r="Z128" s="5">
        <f t="shared" si="19"/>
        <v>0</v>
      </c>
      <c r="AA128" s="9">
        <f t="shared" si="20"/>
        <v>0</v>
      </c>
      <c r="AB128" s="62">
        <v>9753155</v>
      </c>
      <c r="AC128" s="7">
        <f t="shared" si="21"/>
        <v>0</v>
      </c>
      <c r="AE128" s="6" t="s">
        <v>979</v>
      </c>
      <c r="AF128" s="6" t="s">
        <v>104</v>
      </c>
      <c r="AG128" s="6" t="s">
        <v>1857</v>
      </c>
      <c r="AH128" s="6" t="s">
        <v>1857</v>
      </c>
      <c r="AI128" s="6" t="s">
        <v>1857</v>
      </c>
      <c r="AJ128" s="6" t="s">
        <v>1857</v>
      </c>
      <c r="AK128" s="6" t="s">
        <v>1857</v>
      </c>
      <c r="AL128" s="6" t="s">
        <v>1857</v>
      </c>
      <c r="AM128" s="6" t="s">
        <v>1857</v>
      </c>
      <c r="AN128" s="6" t="s">
        <v>1857</v>
      </c>
      <c r="AO128" s="6" t="s">
        <v>1857</v>
      </c>
      <c r="AP128" s="6" t="s">
        <v>1857</v>
      </c>
      <c r="AQ128" s="6" t="s">
        <v>1857</v>
      </c>
      <c r="AR128" s="6" t="s">
        <v>1857</v>
      </c>
      <c r="AS128" s="6" t="s">
        <v>1857</v>
      </c>
      <c r="AT128" s="6" t="s">
        <v>1857</v>
      </c>
    </row>
    <row r="129" spans="1:46" ht="17.25" customHeight="1" x14ac:dyDescent="0.3">
      <c r="A129" t="s">
        <v>990</v>
      </c>
      <c r="B129" t="s">
        <v>1395</v>
      </c>
      <c r="C129" t="s">
        <v>977</v>
      </c>
      <c r="D129" t="str">
        <f t="shared" si="11"/>
        <v>Shamong township, Burlington County</v>
      </c>
      <c r="E129" t="s">
        <v>1830</v>
      </c>
      <c r="F129" t="s">
        <v>1818</v>
      </c>
      <c r="G129" s="22">
        <f>COUNTIFS('Raw Data from UFBs'!$A$3:$A$3000,'Summary By Town'!$A129,'Raw Data from UFBs'!$E$3:$E$3000,'Summary By Town'!$G$2)</f>
        <v>0</v>
      </c>
      <c r="H129" s="5">
        <f>SUMIFS('Raw Data from UFBs'!F$3:F$3000,'Raw Data from UFBs'!$A$3:$A$3000,'Summary By Town'!$A129,'Raw Data from UFBs'!$E$3:$E$3000,'Summary By Town'!$G$2)</f>
        <v>0</v>
      </c>
      <c r="I129" s="5">
        <f>SUMIFS('Raw Data from UFBs'!G$3:G$3000,'Raw Data from UFBs'!$A$3:$A$3000,'Summary By Town'!$A129,'Raw Data from UFBs'!$E$3:$E$3000,'Summary By Town'!$G$2)</f>
        <v>0</v>
      </c>
      <c r="J129" s="23">
        <f t="shared" si="12"/>
        <v>0</v>
      </c>
      <c r="K129" s="22">
        <f>COUNTIFS('Raw Data from UFBs'!$A$3:$A$3000,'Summary By Town'!$A129,'Raw Data from UFBs'!$E$3:$E$3000,'Summary By Town'!$K$2)</f>
        <v>0</v>
      </c>
      <c r="L129" s="5">
        <f>SUMIFS('Raw Data from UFBs'!F$3:F$3000,'Raw Data from UFBs'!$A$3:$A$3000,'Summary By Town'!$A129,'Raw Data from UFBs'!$E$3:$E$3000,'Summary By Town'!$K$2)</f>
        <v>0</v>
      </c>
      <c r="M129" s="5">
        <f>SUMIFS('Raw Data from UFBs'!G$3:G$3000,'Raw Data from UFBs'!$A$3:$A$3000,'Summary By Town'!$A129,'Raw Data from UFBs'!$E$3:$E$3000,'Summary By Town'!$K$2)</f>
        <v>0</v>
      </c>
      <c r="N129" s="23">
        <f t="shared" si="13"/>
        <v>0</v>
      </c>
      <c r="O129" s="22">
        <f>COUNTIFS('Raw Data from UFBs'!$A$3:$A$3000,'Summary By Town'!$A129,'Raw Data from UFBs'!$E$3:$E$3000,'Summary By Town'!$O$2)</f>
        <v>0</v>
      </c>
      <c r="P129" s="5">
        <f>SUMIFS('Raw Data from UFBs'!F$3:F$3000,'Raw Data from UFBs'!$A$3:$A$3000,'Summary By Town'!$A129,'Raw Data from UFBs'!$E$3:$E$3000,'Summary By Town'!$O$2)</f>
        <v>0</v>
      </c>
      <c r="Q129" s="5">
        <f>SUMIFS('Raw Data from UFBs'!G$3:G$3000,'Raw Data from UFBs'!$A$3:$A$3000,'Summary By Town'!$A129,'Raw Data from UFBs'!$E$3:$E$3000,'Summary By Town'!$O$2)</f>
        <v>0</v>
      </c>
      <c r="R129" s="23">
        <f t="shared" si="14"/>
        <v>0</v>
      </c>
      <c r="S129" s="22">
        <f t="shared" si="15"/>
        <v>0</v>
      </c>
      <c r="T129" s="5">
        <f t="shared" si="16"/>
        <v>0</v>
      </c>
      <c r="U129" s="5">
        <f t="shared" si="17"/>
        <v>0</v>
      </c>
      <c r="V129" s="23">
        <f t="shared" si="18"/>
        <v>0</v>
      </c>
      <c r="W129" s="62">
        <v>715944999</v>
      </c>
      <c r="X129" s="63">
        <v>2.9864167993520523</v>
      </c>
      <c r="Y129" s="64">
        <v>3.8584719456053504E-2</v>
      </c>
      <c r="Z129" s="5">
        <f t="shared" si="19"/>
        <v>0</v>
      </c>
      <c r="AA129" s="9">
        <f t="shared" si="20"/>
        <v>0</v>
      </c>
      <c r="AB129" s="62">
        <v>3191423.32</v>
      </c>
      <c r="AC129" s="7">
        <f t="shared" si="21"/>
        <v>0</v>
      </c>
      <c r="AE129" s="6" t="s">
        <v>29</v>
      </c>
      <c r="AF129" s="6" t="s">
        <v>994</v>
      </c>
      <c r="AG129" s="6" t="s">
        <v>1010</v>
      </c>
      <c r="AH129" s="6" t="s">
        <v>993</v>
      </c>
      <c r="AI129" s="6" t="s">
        <v>121</v>
      </c>
      <c r="AJ129" s="6" t="s">
        <v>1857</v>
      </c>
      <c r="AK129" s="6" t="s">
        <v>1857</v>
      </c>
      <c r="AL129" s="6" t="s">
        <v>1857</v>
      </c>
      <c r="AM129" s="6" t="s">
        <v>1857</v>
      </c>
      <c r="AN129" s="6" t="s">
        <v>1857</v>
      </c>
      <c r="AO129" s="6" t="s">
        <v>1857</v>
      </c>
      <c r="AP129" s="6" t="s">
        <v>1857</v>
      </c>
      <c r="AQ129" s="6" t="s">
        <v>1857</v>
      </c>
      <c r="AR129" s="6" t="s">
        <v>1857</v>
      </c>
      <c r="AS129" s="6" t="s">
        <v>1857</v>
      </c>
      <c r="AT129" s="6" t="s">
        <v>1857</v>
      </c>
    </row>
    <row r="130" spans="1:46" ht="17.25" customHeight="1" x14ac:dyDescent="0.3">
      <c r="A130" t="s">
        <v>991</v>
      </c>
      <c r="B130" t="s">
        <v>1396</v>
      </c>
      <c r="C130" t="s">
        <v>977</v>
      </c>
      <c r="D130" t="str">
        <f t="shared" si="11"/>
        <v>Southampton township, Burlington County</v>
      </c>
      <c r="E130" t="s">
        <v>1830</v>
      </c>
      <c r="F130" t="s">
        <v>1818</v>
      </c>
      <c r="G130" s="22">
        <f>COUNTIFS('Raw Data from UFBs'!$A$3:$A$3000,'Summary By Town'!$A130,'Raw Data from UFBs'!$E$3:$E$3000,'Summary By Town'!$G$2)</f>
        <v>0</v>
      </c>
      <c r="H130" s="5">
        <f>SUMIFS('Raw Data from UFBs'!F$3:F$3000,'Raw Data from UFBs'!$A$3:$A$3000,'Summary By Town'!$A130,'Raw Data from UFBs'!$E$3:$E$3000,'Summary By Town'!$G$2)</f>
        <v>0</v>
      </c>
      <c r="I130" s="5">
        <f>SUMIFS('Raw Data from UFBs'!G$3:G$3000,'Raw Data from UFBs'!$A$3:$A$3000,'Summary By Town'!$A130,'Raw Data from UFBs'!$E$3:$E$3000,'Summary By Town'!$G$2)</f>
        <v>0</v>
      </c>
      <c r="J130" s="23">
        <f t="shared" si="12"/>
        <v>0</v>
      </c>
      <c r="K130" s="22">
        <f>COUNTIFS('Raw Data from UFBs'!$A$3:$A$3000,'Summary By Town'!$A130,'Raw Data from UFBs'!$E$3:$E$3000,'Summary By Town'!$K$2)</f>
        <v>0</v>
      </c>
      <c r="L130" s="5">
        <f>SUMIFS('Raw Data from UFBs'!F$3:F$3000,'Raw Data from UFBs'!$A$3:$A$3000,'Summary By Town'!$A130,'Raw Data from UFBs'!$E$3:$E$3000,'Summary By Town'!$K$2)</f>
        <v>0</v>
      </c>
      <c r="M130" s="5">
        <f>SUMIFS('Raw Data from UFBs'!G$3:G$3000,'Raw Data from UFBs'!$A$3:$A$3000,'Summary By Town'!$A130,'Raw Data from UFBs'!$E$3:$E$3000,'Summary By Town'!$K$2)</f>
        <v>0</v>
      </c>
      <c r="N130" s="23">
        <f t="shared" si="13"/>
        <v>0</v>
      </c>
      <c r="O130" s="22">
        <f>COUNTIFS('Raw Data from UFBs'!$A$3:$A$3000,'Summary By Town'!$A130,'Raw Data from UFBs'!$E$3:$E$3000,'Summary By Town'!$O$2)</f>
        <v>0</v>
      </c>
      <c r="P130" s="5">
        <f>SUMIFS('Raw Data from UFBs'!F$3:F$3000,'Raw Data from UFBs'!$A$3:$A$3000,'Summary By Town'!$A130,'Raw Data from UFBs'!$E$3:$E$3000,'Summary By Town'!$O$2)</f>
        <v>0</v>
      </c>
      <c r="Q130" s="5">
        <f>SUMIFS('Raw Data from UFBs'!G$3:G$3000,'Raw Data from UFBs'!$A$3:$A$3000,'Summary By Town'!$A130,'Raw Data from UFBs'!$E$3:$E$3000,'Summary By Town'!$O$2)</f>
        <v>0</v>
      </c>
      <c r="R130" s="23">
        <f t="shared" si="14"/>
        <v>0</v>
      </c>
      <c r="S130" s="22">
        <f t="shared" si="15"/>
        <v>0</v>
      </c>
      <c r="T130" s="5">
        <f t="shared" si="16"/>
        <v>0</v>
      </c>
      <c r="U130" s="5">
        <f t="shared" si="17"/>
        <v>0</v>
      </c>
      <c r="V130" s="23">
        <f t="shared" si="18"/>
        <v>0</v>
      </c>
      <c r="W130" s="62">
        <v>1053244491</v>
      </c>
      <c r="X130" s="63">
        <v>3.1765715800908678</v>
      </c>
      <c r="Y130" s="64">
        <v>0.14065586363592514</v>
      </c>
      <c r="Z130" s="5">
        <f t="shared" si="19"/>
        <v>0</v>
      </c>
      <c r="AA130" s="9">
        <f t="shared" si="20"/>
        <v>0</v>
      </c>
      <c r="AB130" s="62">
        <v>8886497.0899999999</v>
      </c>
      <c r="AC130" s="7">
        <f t="shared" si="21"/>
        <v>0</v>
      </c>
      <c r="AE130" s="6" t="s">
        <v>993</v>
      </c>
      <c r="AF130" s="6" t="s">
        <v>995</v>
      </c>
      <c r="AG130" s="6" t="s">
        <v>121</v>
      </c>
      <c r="AH130" s="6" t="s">
        <v>119</v>
      </c>
      <c r="AI130" s="6" t="s">
        <v>709</v>
      </c>
      <c r="AJ130" s="6" t="s">
        <v>106</v>
      </c>
      <c r="AK130" s="6" t="s">
        <v>1857</v>
      </c>
      <c r="AL130" s="6" t="s">
        <v>1857</v>
      </c>
      <c r="AM130" s="6" t="s">
        <v>1857</v>
      </c>
      <c r="AN130" s="6" t="s">
        <v>1857</v>
      </c>
      <c r="AO130" s="6" t="s">
        <v>1857</v>
      </c>
      <c r="AP130" s="6" t="s">
        <v>1857</v>
      </c>
      <c r="AQ130" s="6" t="s">
        <v>1857</v>
      </c>
      <c r="AR130" s="6" t="s">
        <v>1857</v>
      </c>
      <c r="AS130" s="6" t="s">
        <v>1857</v>
      </c>
      <c r="AT130" s="6" t="s">
        <v>1857</v>
      </c>
    </row>
    <row r="131" spans="1:46" ht="17.25" customHeight="1" x14ac:dyDescent="0.3">
      <c r="A131" t="s">
        <v>992</v>
      </c>
      <c r="B131" t="s">
        <v>1397</v>
      </c>
      <c r="C131" t="s">
        <v>977</v>
      </c>
      <c r="D131" t="str">
        <f t="shared" si="11"/>
        <v>Springfield township, Burlington County</v>
      </c>
      <c r="E131" t="s">
        <v>1830</v>
      </c>
      <c r="F131" t="s">
        <v>1818</v>
      </c>
      <c r="G131" s="22">
        <f>COUNTIFS('Raw Data from UFBs'!$A$3:$A$3000,'Summary By Town'!$A131,'Raw Data from UFBs'!$E$3:$E$3000,'Summary By Town'!$G$2)</f>
        <v>0</v>
      </c>
      <c r="H131" s="5">
        <f>SUMIFS('Raw Data from UFBs'!F$3:F$3000,'Raw Data from UFBs'!$A$3:$A$3000,'Summary By Town'!$A131,'Raw Data from UFBs'!$E$3:$E$3000,'Summary By Town'!$G$2)</f>
        <v>0</v>
      </c>
      <c r="I131" s="5">
        <f>SUMIFS('Raw Data from UFBs'!G$3:G$3000,'Raw Data from UFBs'!$A$3:$A$3000,'Summary By Town'!$A131,'Raw Data from UFBs'!$E$3:$E$3000,'Summary By Town'!$G$2)</f>
        <v>0</v>
      </c>
      <c r="J131" s="23">
        <f t="shared" si="12"/>
        <v>0</v>
      </c>
      <c r="K131" s="22">
        <f>COUNTIFS('Raw Data from UFBs'!$A$3:$A$3000,'Summary By Town'!$A131,'Raw Data from UFBs'!$E$3:$E$3000,'Summary By Town'!$K$2)</f>
        <v>0</v>
      </c>
      <c r="L131" s="5">
        <f>SUMIFS('Raw Data from UFBs'!F$3:F$3000,'Raw Data from UFBs'!$A$3:$A$3000,'Summary By Town'!$A131,'Raw Data from UFBs'!$E$3:$E$3000,'Summary By Town'!$K$2)</f>
        <v>0</v>
      </c>
      <c r="M131" s="5">
        <f>SUMIFS('Raw Data from UFBs'!G$3:G$3000,'Raw Data from UFBs'!$A$3:$A$3000,'Summary By Town'!$A131,'Raw Data from UFBs'!$E$3:$E$3000,'Summary By Town'!$K$2)</f>
        <v>0</v>
      </c>
      <c r="N131" s="23">
        <f t="shared" si="13"/>
        <v>0</v>
      </c>
      <c r="O131" s="22">
        <f>COUNTIFS('Raw Data from UFBs'!$A$3:$A$3000,'Summary By Town'!$A131,'Raw Data from UFBs'!$E$3:$E$3000,'Summary By Town'!$O$2)</f>
        <v>0</v>
      </c>
      <c r="P131" s="5">
        <f>SUMIFS('Raw Data from UFBs'!F$3:F$3000,'Raw Data from UFBs'!$A$3:$A$3000,'Summary By Town'!$A131,'Raw Data from UFBs'!$E$3:$E$3000,'Summary By Town'!$O$2)</f>
        <v>0</v>
      </c>
      <c r="Q131" s="5">
        <f>SUMIFS('Raw Data from UFBs'!G$3:G$3000,'Raw Data from UFBs'!$A$3:$A$3000,'Summary By Town'!$A131,'Raw Data from UFBs'!$E$3:$E$3000,'Summary By Town'!$O$2)</f>
        <v>0</v>
      </c>
      <c r="R131" s="23">
        <f t="shared" si="14"/>
        <v>0</v>
      </c>
      <c r="S131" s="22">
        <f t="shared" si="15"/>
        <v>0</v>
      </c>
      <c r="T131" s="5">
        <f t="shared" si="16"/>
        <v>0</v>
      </c>
      <c r="U131" s="5">
        <f t="shared" si="17"/>
        <v>0</v>
      </c>
      <c r="V131" s="23">
        <f t="shared" si="18"/>
        <v>0</v>
      </c>
      <c r="W131" s="62">
        <v>436307335</v>
      </c>
      <c r="X131" s="63">
        <v>3.0845326344570902</v>
      </c>
      <c r="Y131" s="64">
        <v>0.24649986841788302</v>
      </c>
      <c r="Z131" s="5">
        <f t="shared" si="19"/>
        <v>0</v>
      </c>
      <c r="AA131" s="9">
        <f t="shared" si="20"/>
        <v>0</v>
      </c>
      <c r="AB131" s="62">
        <v>4862973.1099999994</v>
      </c>
      <c r="AC131" s="7">
        <f t="shared" si="21"/>
        <v>0</v>
      </c>
      <c r="AE131" s="6" t="s">
        <v>709</v>
      </c>
      <c r="AF131" s="6" t="s">
        <v>106</v>
      </c>
      <c r="AG131" s="6" t="s">
        <v>134</v>
      </c>
      <c r="AH131" s="6" t="s">
        <v>130</v>
      </c>
      <c r="AI131" s="6" t="s">
        <v>978</v>
      </c>
      <c r="AJ131" s="6" t="s">
        <v>101</v>
      </c>
      <c r="AK131" s="6" t="s">
        <v>981</v>
      </c>
      <c r="AL131" s="6" t="s">
        <v>111</v>
      </c>
      <c r="AM131" s="6" t="s">
        <v>985</v>
      </c>
      <c r="AN131" s="6" t="s">
        <v>1857</v>
      </c>
      <c r="AO131" s="6" t="s">
        <v>1857</v>
      </c>
      <c r="AP131" s="6" t="s">
        <v>1857</v>
      </c>
      <c r="AQ131" s="6" t="s">
        <v>1857</v>
      </c>
      <c r="AR131" s="6" t="s">
        <v>1857</v>
      </c>
      <c r="AS131" s="6" t="s">
        <v>1857</v>
      </c>
      <c r="AT131" s="6" t="s">
        <v>1857</v>
      </c>
    </row>
    <row r="132" spans="1:46" ht="17.25" customHeight="1" x14ac:dyDescent="0.3">
      <c r="A132" t="s">
        <v>993</v>
      </c>
      <c r="B132" t="s">
        <v>1398</v>
      </c>
      <c r="C132" t="s">
        <v>977</v>
      </c>
      <c r="D132" t="str">
        <f t="shared" si="11"/>
        <v>Tabernacle township, Burlington County</v>
      </c>
      <c r="E132" t="s">
        <v>1830</v>
      </c>
      <c r="F132" t="s">
        <v>1818</v>
      </c>
      <c r="G132" s="22">
        <f>COUNTIFS('Raw Data from UFBs'!$A$3:$A$3000,'Summary By Town'!$A132,'Raw Data from UFBs'!$E$3:$E$3000,'Summary By Town'!$G$2)</f>
        <v>0</v>
      </c>
      <c r="H132" s="5">
        <f>SUMIFS('Raw Data from UFBs'!F$3:F$3000,'Raw Data from UFBs'!$A$3:$A$3000,'Summary By Town'!$A132,'Raw Data from UFBs'!$E$3:$E$3000,'Summary By Town'!$G$2)</f>
        <v>0</v>
      </c>
      <c r="I132" s="5">
        <f>SUMIFS('Raw Data from UFBs'!G$3:G$3000,'Raw Data from UFBs'!$A$3:$A$3000,'Summary By Town'!$A132,'Raw Data from UFBs'!$E$3:$E$3000,'Summary By Town'!$G$2)</f>
        <v>0</v>
      </c>
      <c r="J132" s="23">
        <f t="shared" si="12"/>
        <v>0</v>
      </c>
      <c r="K132" s="22">
        <f>COUNTIFS('Raw Data from UFBs'!$A$3:$A$3000,'Summary By Town'!$A132,'Raw Data from UFBs'!$E$3:$E$3000,'Summary By Town'!$K$2)</f>
        <v>0</v>
      </c>
      <c r="L132" s="5">
        <f>SUMIFS('Raw Data from UFBs'!F$3:F$3000,'Raw Data from UFBs'!$A$3:$A$3000,'Summary By Town'!$A132,'Raw Data from UFBs'!$E$3:$E$3000,'Summary By Town'!$K$2)</f>
        <v>0</v>
      </c>
      <c r="M132" s="5">
        <f>SUMIFS('Raw Data from UFBs'!G$3:G$3000,'Raw Data from UFBs'!$A$3:$A$3000,'Summary By Town'!$A132,'Raw Data from UFBs'!$E$3:$E$3000,'Summary By Town'!$K$2)</f>
        <v>0</v>
      </c>
      <c r="N132" s="23">
        <f t="shared" si="13"/>
        <v>0</v>
      </c>
      <c r="O132" s="22">
        <f>COUNTIFS('Raw Data from UFBs'!$A$3:$A$3000,'Summary By Town'!$A132,'Raw Data from UFBs'!$E$3:$E$3000,'Summary By Town'!$O$2)</f>
        <v>0</v>
      </c>
      <c r="P132" s="5">
        <f>SUMIFS('Raw Data from UFBs'!F$3:F$3000,'Raw Data from UFBs'!$A$3:$A$3000,'Summary By Town'!$A132,'Raw Data from UFBs'!$E$3:$E$3000,'Summary By Town'!$O$2)</f>
        <v>0</v>
      </c>
      <c r="Q132" s="5">
        <f>SUMIFS('Raw Data from UFBs'!G$3:G$3000,'Raw Data from UFBs'!$A$3:$A$3000,'Summary By Town'!$A132,'Raw Data from UFBs'!$E$3:$E$3000,'Summary By Town'!$O$2)</f>
        <v>0</v>
      </c>
      <c r="R132" s="23">
        <f t="shared" si="14"/>
        <v>0</v>
      </c>
      <c r="S132" s="22">
        <f t="shared" si="15"/>
        <v>0</v>
      </c>
      <c r="T132" s="5">
        <f t="shared" si="16"/>
        <v>0</v>
      </c>
      <c r="U132" s="5">
        <f t="shared" si="17"/>
        <v>0</v>
      </c>
      <c r="V132" s="23">
        <f t="shared" si="18"/>
        <v>0</v>
      </c>
      <c r="W132" s="62">
        <v>805883876</v>
      </c>
      <c r="X132" s="63">
        <v>3.0334383725798686</v>
      </c>
      <c r="Y132" s="64">
        <v>0.15875989123290979</v>
      </c>
      <c r="Z132" s="5">
        <f t="shared" si="19"/>
        <v>0</v>
      </c>
      <c r="AA132" s="9">
        <f t="shared" si="20"/>
        <v>0</v>
      </c>
      <c r="AB132" s="62">
        <v>5846053.1600000001</v>
      </c>
      <c r="AC132" s="7">
        <f t="shared" si="21"/>
        <v>0</v>
      </c>
      <c r="AE132" s="6" t="s">
        <v>994</v>
      </c>
      <c r="AF132" s="6" t="s">
        <v>990</v>
      </c>
      <c r="AG132" s="6" t="s">
        <v>995</v>
      </c>
      <c r="AH132" s="6" t="s">
        <v>121</v>
      </c>
      <c r="AI132" s="6" t="s">
        <v>991</v>
      </c>
      <c r="AJ132" s="6" t="s">
        <v>1857</v>
      </c>
      <c r="AK132" s="6" t="s">
        <v>1857</v>
      </c>
      <c r="AL132" s="6" t="s">
        <v>1857</v>
      </c>
      <c r="AM132" s="6" t="s">
        <v>1857</v>
      </c>
      <c r="AN132" s="6" t="s">
        <v>1857</v>
      </c>
      <c r="AO132" s="6" t="s">
        <v>1857</v>
      </c>
      <c r="AP132" s="6" t="s">
        <v>1857</v>
      </c>
      <c r="AQ132" s="6" t="s">
        <v>1857</v>
      </c>
      <c r="AR132" s="6" t="s">
        <v>1857</v>
      </c>
      <c r="AS132" s="6" t="s">
        <v>1857</v>
      </c>
      <c r="AT132" s="6" t="s">
        <v>1857</v>
      </c>
    </row>
    <row r="133" spans="1:46" ht="17.25" customHeight="1" x14ac:dyDescent="0.3">
      <c r="A133" t="s">
        <v>994</v>
      </c>
      <c r="B133" t="s">
        <v>1361</v>
      </c>
      <c r="C133" t="s">
        <v>977</v>
      </c>
      <c r="D133" t="str">
        <f t="shared" ref="D133:D195" si="22">B133&amp;", "&amp;C133&amp;" County"</f>
        <v>Washington township, Burlington County</v>
      </c>
      <c r="E133" t="s">
        <v>1830</v>
      </c>
      <c r="F133" t="s">
        <v>1818</v>
      </c>
      <c r="G133" s="22">
        <f>COUNTIFS('Raw Data from UFBs'!$A$3:$A$3000,'Summary By Town'!$A133,'Raw Data from UFBs'!$E$3:$E$3000,'Summary By Town'!$G$2)</f>
        <v>0</v>
      </c>
      <c r="H133" s="5">
        <f>SUMIFS('Raw Data from UFBs'!F$3:F$3000,'Raw Data from UFBs'!$A$3:$A$3000,'Summary By Town'!$A133,'Raw Data from UFBs'!$E$3:$E$3000,'Summary By Town'!$G$2)</f>
        <v>0</v>
      </c>
      <c r="I133" s="5">
        <f>SUMIFS('Raw Data from UFBs'!G$3:G$3000,'Raw Data from UFBs'!$A$3:$A$3000,'Summary By Town'!$A133,'Raw Data from UFBs'!$E$3:$E$3000,'Summary By Town'!$G$2)</f>
        <v>0</v>
      </c>
      <c r="J133" s="23">
        <f t="shared" ref="J133:J195" si="23">IFERROR((I133/100)*$X133,"--")</f>
        <v>0</v>
      </c>
      <c r="K133" s="22">
        <f>COUNTIFS('Raw Data from UFBs'!$A$3:$A$3000,'Summary By Town'!$A133,'Raw Data from UFBs'!$E$3:$E$3000,'Summary By Town'!$K$2)</f>
        <v>0</v>
      </c>
      <c r="L133" s="5">
        <f>SUMIFS('Raw Data from UFBs'!F$3:F$3000,'Raw Data from UFBs'!$A$3:$A$3000,'Summary By Town'!$A133,'Raw Data from UFBs'!$E$3:$E$3000,'Summary By Town'!$K$2)</f>
        <v>0</v>
      </c>
      <c r="M133" s="5">
        <f>SUMIFS('Raw Data from UFBs'!G$3:G$3000,'Raw Data from UFBs'!$A$3:$A$3000,'Summary By Town'!$A133,'Raw Data from UFBs'!$E$3:$E$3000,'Summary By Town'!$K$2)</f>
        <v>0</v>
      </c>
      <c r="N133" s="23">
        <f t="shared" ref="N133:N195" si="24">IFERROR((M133/100)*$X133,"--")</f>
        <v>0</v>
      </c>
      <c r="O133" s="22">
        <f>COUNTIFS('Raw Data from UFBs'!$A$3:$A$3000,'Summary By Town'!$A133,'Raw Data from UFBs'!$E$3:$E$3000,'Summary By Town'!$O$2)</f>
        <v>0</v>
      </c>
      <c r="P133" s="5">
        <f>SUMIFS('Raw Data from UFBs'!F$3:F$3000,'Raw Data from UFBs'!$A$3:$A$3000,'Summary By Town'!$A133,'Raw Data from UFBs'!$E$3:$E$3000,'Summary By Town'!$O$2)</f>
        <v>0</v>
      </c>
      <c r="Q133" s="5">
        <f>SUMIFS('Raw Data from UFBs'!G$3:G$3000,'Raw Data from UFBs'!$A$3:$A$3000,'Summary By Town'!$A133,'Raw Data from UFBs'!$E$3:$E$3000,'Summary By Town'!$O$2)</f>
        <v>0</v>
      </c>
      <c r="R133" s="23">
        <f t="shared" ref="R133:R195" si="25">IFERROR((Q133/100)*$X133,"--")</f>
        <v>0</v>
      </c>
      <c r="S133" s="22">
        <f t="shared" ref="S133:S195" si="26">O133+K133+G133</f>
        <v>0</v>
      </c>
      <c r="T133" s="5">
        <f t="shared" ref="T133:T195" si="27">P133+L133+H133</f>
        <v>0</v>
      </c>
      <c r="U133" s="5">
        <f t="shared" ref="U133:U195" si="28">Q133+M133+I133</f>
        <v>0</v>
      </c>
      <c r="V133" s="23">
        <f t="shared" ref="V133:V195" si="29">R133+N133+J133</f>
        <v>0</v>
      </c>
      <c r="W133" s="62">
        <v>167305484</v>
      </c>
      <c r="X133" s="63">
        <v>1.6614058188107221</v>
      </c>
      <c r="Y133" s="64">
        <v>0</v>
      </c>
      <c r="Z133" s="5">
        <f t="shared" ref="Z133:Z195" si="30">(V133-T133)*Y133</f>
        <v>0</v>
      </c>
      <c r="AA133" s="9">
        <f t="shared" ref="AA133:AA195" si="31">U133/W133</f>
        <v>0</v>
      </c>
      <c r="AB133" s="62">
        <v>1109283</v>
      </c>
      <c r="AC133" s="7">
        <f t="shared" ref="AC133:AC195" si="32">Z133/AB133</f>
        <v>0</v>
      </c>
      <c r="AE133" s="6" t="s">
        <v>23</v>
      </c>
      <c r="AF133" s="6" t="s">
        <v>29</v>
      </c>
      <c r="AG133" s="6" t="s">
        <v>931</v>
      </c>
      <c r="AH133" s="6" t="s">
        <v>933</v>
      </c>
      <c r="AI133" s="6" t="s">
        <v>28</v>
      </c>
      <c r="AJ133" s="6" t="s">
        <v>976</v>
      </c>
      <c r="AK133" s="6" t="s">
        <v>990</v>
      </c>
      <c r="AL133" s="6" t="s">
        <v>993</v>
      </c>
      <c r="AM133" s="6" t="s">
        <v>995</v>
      </c>
      <c r="AN133" s="6" t="s">
        <v>1857</v>
      </c>
      <c r="AO133" s="6" t="s">
        <v>1857</v>
      </c>
      <c r="AP133" s="6" t="s">
        <v>1857</v>
      </c>
      <c r="AQ133" s="6" t="s">
        <v>1857</v>
      </c>
      <c r="AR133" s="6" t="s">
        <v>1857</v>
      </c>
      <c r="AS133" s="6" t="s">
        <v>1857</v>
      </c>
      <c r="AT133" s="6" t="s">
        <v>1857</v>
      </c>
    </row>
    <row r="134" spans="1:46" ht="17.25" customHeight="1" x14ac:dyDescent="0.3">
      <c r="A134" t="s">
        <v>130</v>
      </c>
      <c r="B134" t="s">
        <v>1399</v>
      </c>
      <c r="C134" t="s">
        <v>977</v>
      </c>
      <c r="D134" t="str">
        <f t="shared" si="22"/>
        <v>Westampton township, Burlington County</v>
      </c>
      <c r="E134" t="s">
        <v>1830</v>
      </c>
      <c r="F134" t="s">
        <v>1817</v>
      </c>
      <c r="G134" s="22">
        <f>COUNTIFS('Raw Data from UFBs'!$A$3:$A$3000,'Summary By Town'!$A134,'Raw Data from UFBs'!$E$3:$E$3000,'Summary By Town'!$G$2)</f>
        <v>3</v>
      </c>
      <c r="H134" s="5">
        <f>SUMIFS('Raw Data from UFBs'!F$3:F$3000,'Raw Data from UFBs'!$A$3:$A$3000,'Summary By Town'!$A134,'Raw Data from UFBs'!$E$3:$E$3000,'Summary By Town'!$G$2)</f>
        <v>68118</v>
      </c>
      <c r="I134" s="5">
        <f>SUMIFS('Raw Data from UFBs'!G$3:G$3000,'Raw Data from UFBs'!$A$3:$A$3000,'Summary By Town'!$A134,'Raw Data from UFBs'!$E$3:$E$3000,'Summary By Town'!$G$2)</f>
        <v>12758400</v>
      </c>
      <c r="J134" s="23">
        <f t="shared" si="23"/>
        <v>344802.84702280065</v>
      </c>
      <c r="K134" s="22">
        <f>COUNTIFS('Raw Data from UFBs'!$A$3:$A$3000,'Summary By Town'!$A134,'Raw Data from UFBs'!$E$3:$E$3000,'Summary By Town'!$K$2)</f>
        <v>2</v>
      </c>
      <c r="L134" s="5">
        <f>SUMIFS('Raw Data from UFBs'!F$3:F$3000,'Raw Data from UFBs'!$A$3:$A$3000,'Summary By Town'!$A134,'Raw Data from UFBs'!$E$3:$E$3000,'Summary By Town'!$K$2)</f>
        <v>621601.58000000007</v>
      </c>
      <c r="M134" s="5">
        <f>SUMIFS('Raw Data from UFBs'!G$3:G$3000,'Raw Data from UFBs'!$A$3:$A$3000,'Summary By Town'!$A134,'Raw Data from UFBs'!$E$3:$E$3000,'Summary By Town'!$K$2)</f>
        <v>37346100</v>
      </c>
      <c r="N134" s="23">
        <f t="shared" si="24"/>
        <v>1009299.0974728975</v>
      </c>
      <c r="O134" s="22">
        <f>COUNTIFS('Raw Data from UFBs'!$A$3:$A$3000,'Summary By Town'!$A134,'Raw Data from UFBs'!$E$3:$E$3000,'Summary By Town'!$O$2)</f>
        <v>1</v>
      </c>
      <c r="P134" s="5">
        <f>SUMIFS('Raw Data from UFBs'!F$3:F$3000,'Raw Data from UFBs'!$A$3:$A$3000,'Summary By Town'!$A134,'Raw Data from UFBs'!$E$3:$E$3000,'Summary By Town'!$O$2)</f>
        <v>42764.2</v>
      </c>
      <c r="Q134" s="5">
        <f>SUMIFS('Raw Data from UFBs'!G$3:G$3000,'Raw Data from UFBs'!$A$3:$A$3000,'Summary By Town'!$A134,'Raw Data from UFBs'!$E$3:$E$3000,'Summary By Town'!$O$2)</f>
        <v>5230500</v>
      </c>
      <c r="R134" s="23">
        <f t="shared" si="25"/>
        <v>141357.16793271562</v>
      </c>
      <c r="S134" s="22">
        <f t="shared" si="26"/>
        <v>6</v>
      </c>
      <c r="T134" s="5">
        <f t="shared" si="27"/>
        <v>732483.78</v>
      </c>
      <c r="U134" s="5">
        <f t="shared" si="28"/>
        <v>55335000</v>
      </c>
      <c r="V134" s="23">
        <f t="shared" si="29"/>
        <v>1495459.1124284137</v>
      </c>
      <c r="W134" s="62">
        <v>1444215915</v>
      </c>
      <c r="X134" s="63">
        <v>2.702555547896293</v>
      </c>
      <c r="Y134" s="64">
        <v>0.28318630410222745</v>
      </c>
      <c r="Z134" s="5">
        <f t="shared" si="30"/>
        <v>216064.16451157082</v>
      </c>
      <c r="AA134" s="9">
        <f t="shared" si="31"/>
        <v>3.8314908058605629E-2</v>
      </c>
      <c r="AB134" s="62">
        <v>13963128.289999999</v>
      </c>
      <c r="AC134" s="7">
        <f t="shared" si="32"/>
        <v>1.5473908140363497E-2</v>
      </c>
      <c r="AE134" s="6" t="s">
        <v>118</v>
      </c>
      <c r="AF134" s="6" t="s">
        <v>128</v>
      </c>
      <c r="AG134" s="6" t="s">
        <v>122</v>
      </c>
      <c r="AH134" s="6" t="s">
        <v>106</v>
      </c>
      <c r="AI134" s="6" t="s">
        <v>133</v>
      </c>
      <c r="AJ134" s="6" t="s">
        <v>992</v>
      </c>
      <c r="AK134" s="6" t="s">
        <v>101</v>
      </c>
      <c r="AL134" s="6" t="s">
        <v>1857</v>
      </c>
      <c r="AM134" s="6" t="s">
        <v>1857</v>
      </c>
      <c r="AN134" s="6" t="s">
        <v>1857</v>
      </c>
      <c r="AO134" s="6" t="s">
        <v>1857</v>
      </c>
      <c r="AP134" s="6" t="s">
        <v>1857</v>
      </c>
      <c r="AQ134" s="6" t="s">
        <v>1857</v>
      </c>
      <c r="AR134" s="6" t="s">
        <v>1857</v>
      </c>
      <c r="AS134" s="6" t="s">
        <v>1857</v>
      </c>
      <c r="AT134" s="6" t="s">
        <v>1857</v>
      </c>
    </row>
    <row r="135" spans="1:46" ht="17.25" customHeight="1" x14ac:dyDescent="0.3">
      <c r="A135" t="s">
        <v>133</v>
      </c>
      <c r="B135" t="s">
        <v>1400</v>
      </c>
      <c r="C135" t="s">
        <v>977</v>
      </c>
      <c r="D135" t="str">
        <f t="shared" si="22"/>
        <v>Willingboro township, Burlington County</v>
      </c>
      <c r="E135" t="s">
        <v>1830</v>
      </c>
      <c r="F135" t="s">
        <v>1815</v>
      </c>
      <c r="G135" s="22">
        <f>COUNTIFS('Raw Data from UFBs'!$A$3:$A$3000,'Summary By Town'!$A135,'Raw Data from UFBs'!$E$3:$E$3000,'Summary By Town'!$G$2)</f>
        <v>0</v>
      </c>
      <c r="H135" s="5">
        <f>SUMIFS('Raw Data from UFBs'!F$3:F$3000,'Raw Data from UFBs'!$A$3:$A$3000,'Summary By Town'!$A135,'Raw Data from UFBs'!$E$3:$E$3000,'Summary By Town'!$G$2)</f>
        <v>0</v>
      </c>
      <c r="I135" s="5">
        <f>SUMIFS('Raw Data from UFBs'!G$3:G$3000,'Raw Data from UFBs'!$A$3:$A$3000,'Summary By Town'!$A135,'Raw Data from UFBs'!$E$3:$E$3000,'Summary By Town'!$G$2)</f>
        <v>0</v>
      </c>
      <c r="J135" s="23">
        <f t="shared" si="23"/>
        <v>0</v>
      </c>
      <c r="K135" s="22">
        <f>COUNTIFS('Raw Data from UFBs'!$A$3:$A$3000,'Summary By Town'!$A135,'Raw Data from UFBs'!$E$3:$E$3000,'Summary By Town'!$K$2)</f>
        <v>5</v>
      </c>
      <c r="L135" s="5">
        <f>SUMIFS('Raw Data from UFBs'!F$3:F$3000,'Raw Data from UFBs'!$A$3:$A$3000,'Summary By Town'!$A135,'Raw Data from UFBs'!$E$3:$E$3000,'Summary By Town'!$K$2)</f>
        <v>516724.49000000005</v>
      </c>
      <c r="M135" s="5">
        <f>SUMIFS('Raw Data from UFBs'!G$3:G$3000,'Raw Data from UFBs'!$A$3:$A$3000,'Summary By Town'!$A135,'Raw Data from UFBs'!$E$3:$E$3000,'Summary By Town'!$K$2)</f>
        <v>24728800</v>
      </c>
      <c r="N135" s="23">
        <f t="shared" si="24"/>
        <v>1059425.3213755793</v>
      </c>
      <c r="O135" s="22">
        <f>COUNTIFS('Raw Data from UFBs'!$A$3:$A$3000,'Summary By Town'!$A135,'Raw Data from UFBs'!$E$3:$E$3000,'Summary By Town'!$O$2)</f>
        <v>0</v>
      </c>
      <c r="P135" s="5">
        <f>SUMIFS('Raw Data from UFBs'!F$3:F$3000,'Raw Data from UFBs'!$A$3:$A$3000,'Summary By Town'!$A135,'Raw Data from UFBs'!$E$3:$E$3000,'Summary By Town'!$O$2)</f>
        <v>0</v>
      </c>
      <c r="Q135" s="5">
        <f>SUMIFS('Raw Data from UFBs'!G$3:G$3000,'Raw Data from UFBs'!$A$3:$A$3000,'Summary By Town'!$A135,'Raw Data from UFBs'!$E$3:$E$3000,'Summary By Town'!$O$2)</f>
        <v>0</v>
      </c>
      <c r="R135" s="23">
        <f t="shared" si="25"/>
        <v>0</v>
      </c>
      <c r="S135" s="22">
        <f t="shared" si="26"/>
        <v>5</v>
      </c>
      <c r="T135" s="5">
        <f t="shared" si="27"/>
        <v>516724.49000000005</v>
      </c>
      <c r="U135" s="5">
        <f t="shared" si="28"/>
        <v>24728800</v>
      </c>
      <c r="V135" s="23">
        <f t="shared" si="29"/>
        <v>1059425.3213755793</v>
      </c>
      <c r="W135" s="62">
        <v>2276997379</v>
      </c>
      <c r="X135" s="63">
        <v>4.2841760270436868</v>
      </c>
      <c r="Y135" s="64">
        <v>0.4239313838525095</v>
      </c>
      <c r="Z135" s="5">
        <f t="shared" si="30"/>
        <v>230067.91446295677</v>
      </c>
      <c r="AA135" s="9">
        <f t="shared" si="31"/>
        <v>1.0860267222116991E-2</v>
      </c>
      <c r="AB135" s="62">
        <v>47424847.939999998</v>
      </c>
      <c r="AC135" s="7">
        <f t="shared" si="32"/>
        <v>4.851210377185171E-3</v>
      </c>
      <c r="AE135" s="6" t="s">
        <v>128</v>
      </c>
      <c r="AF135" s="6" t="s">
        <v>983</v>
      </c>
      <c r="AG135" s="6" t="s">
        <v>979</v>
      </c>
      <c r="AH135" s="6" t="s">
        <v>130</v>
      </c>
      <c r="AI135" s="6" t="s">
        <v>104</v>
      </c>
      <c r="AJ135" s="6" t="s">
        <v>107</v>
      </c>
      <c r="AK135" s="6" t="s">
        <v>101</v>
      </c>
      <c r="AL135" s="6" t="s">
        <v>1857</v>
      </c>
      <c r="AM135" s="6" t="s">
        <v>1857</v>
      </c>
      <c r="AN135" s="6" t="s">
        <v>1857</v>
      </c>
      <c r="AO135" s="6" t="s">
        <v>1857</v>
      </c>
      <c r="AP135" s="6" t="s">
        <v>1857</v>
      </c>
      <c r="AQ135" s="6" t="s">
        <v>1857</v>
      </c>
      <c r="AR135" s="6" t="s">
        <v>1857</v>
      </c>
      <c r="AS135" s="6" t="s">
        <v>1857</v>
      </c>
      <c r="AT135" s="6" t="s">
        <v>1857</v>
      </c>
    </row>
    <row r="136" spans="1:46" ht="17.25" customHeight="1" x14ac:dyDescent="0.3">
      <c r="A136" t="s">
        <v>995</v>
      </c>
      <c r="B136" t="s">
        <v>1401</v>
      </c>
      <c r="C136" t="s">
        <v>977</v>
      </c>
      <c r="D136" t="str">
        <f t="shared" si="22"/>
        <v>Woodland township, Burlington County</v>
      </c>
      <c r="E136" t="s">
        <v>1830</v>
      </c>
      <c r="F136" t="s">
        <v>1818</v>
      </c>
      <c r="G136" s="22">
        <f>COUNTIFS('Raw Data from UFBs'!$A$3:$A$3000,'Summary By Town'!$A136,'Raw Data from UFBs'!$E$3:$E$3000,'Summary By Town'!$G$2)</f>
        <v>0</v>
      </c>
      <c r="H136" s="5">
        <f>SUMIFS('Raw Data from UFBs'!F$3:F$3000,'Raw Data from UFBs'!$A$3:$A$3000,'Summary By Town'!$A136,'Raw Data from UFBs'!$E$3:$E$3000,'Summary By Town'!$G$2)</f>
        <v>0</v>
      </c>
      <c r="I136" s="5">
        <f>SUMIFS('Raw Data from UFBs'!G$3:G$3000,'Raw Data from UFBs'!$A$3:$A$3000,'Summary By Town'!$A136,'Raw Data from UFBs'!$E$3:$E$3000,'Summary By Town'!$G$2)</f>
        <v>0</v>
      </c>
      <c r="J136" s="23">
        <f t="shared" si="23"/>
        <v>0</v>
      </c>
      <c r="K136" s="22">
        <f>COUNTIFS('Raw Data from UFBs'!$A$3:$A$3000,'Summary By Town'!$A136,'Raw Data from UFBs'!$E$3:$E$3000,'Summary By Town'!$K$2)</f>
        <v>0</v>
      </c>
      <c r="L136" s="5">
        <f>SUMIFS('Raw Data from UFBs'!F$3:F$3000,'Raw Data from UFBs'!$A$3:$A$3000,'Summary By Town'!$A136,'Raw Data from UFBs'!$E$3:$E$3000,'Summary By Town'!$K$2)</f>
        <v>0</v>
      </c>
      <c r="M136" s="5">
        <f>SUMIFS('Raw Data from UFBs'!G$3:G$3000,'Raw Data from UFBs'!$A$3:$A$3000,'Summary By Town'!$A136,'Raw Data from UFBs'!$E$3:$E$3000,'Summary By Town'!$K$2)</f>
        <v>0</v>
      </c>
      <c r="N136" s="23">
        <f t="shared" si="24"/>
        <v>0</v>
      </c>
      <c r="O136" s="22">
        <f>COUNTIFS('Raw Data from UFBs'!$A$3:$A$3000,'Summary By Town'!$A136,'Raw Data from UFBs'!$E$3:$E$3000,'Summary By Town'!$O$2)</f>
        <v>0</v>
      </c>
      <c r="P136" s="5">
        <f>SUMIFS('Raw Data from UFBs'!F$3:F$3000,'Raw Data from UFBs'!$A$3:$A$3000,'Summary By Town'!$A136,'Raw Data from UFBs'!$E$3:$E$3000,'Summary By Town'!$O$2)</f>
        <v>0</v>
      </c>
      <c r="Q136" s="5">
        <f>SUMIFS('Raw Data from UFBs'!G$3:G$3000,'Raw Data from UFBs'!$A$3:$A$3000,'Summary By Town'!$A136,'Raw Data from UFBs'!$E$3:$E$3000,'Summary By Town'!$O$2)</f>
        <v>0</v>
      </c>
      <c r="R136" s="23">
        <f t="shared" si="25"/>
        <v>0</v>
      </c>
      <c r="S136" s="22">
        <f t="shared" si="26"/>
        <v>0</v>
      </c>
      <c r="T136" s="5">
        <f t="shared" si="27"/>
        <v>0</v>
      </c>
      <c r="U136" s="5">
        <f t="shared" si="28"/>
        <v>0</v>
      </c>
      <c r="V136" s="23">
        <f t="shared" si="29"/>
        <v>0</v>
      </c>
      <c r="W136" s="62">
        <v>223220088</v>
      </c>
      <c r="X136" s="63">
        <v>2.8112886851403278</v>
      </c>
      <c r="Y136" s="64">
        <v>0.1042851493352958</v>
      </c>
      <c r="Z136" s="5">
        <f t="shared" si="30"/>
        <v>0</v>
      </c>
      <c r="AA136" s="9">
        <f t="shared" si="31"/>
        <v>0</v>
      </c>
      <c r="AB136" s="62">
        <v>1493197.8900000001</v>
      </c>
      <c r="AC136" s="7">
        <f t="shared" si="32"/>
        <v>0</v>
      </c>
      <c r="AE136" s="6" t="s">
        <v>976</v>
      </c>
      <c r="AF136" s="6" t="s">
        <v>593</v>
      </c>
      <c r="AG136" s="6" t="s">
        <v>994</v>
      </c>
      <c r="AH136" s="6" t="s">
        <v>600</v>
      </c>
      <c r="AI136" s="6" t="s">
        <v>609</v>
      </c>
      <c r="AJ136" s="6" t="s">
        <v>993</v>
      </c>
      <c r="AK136" s="6" t="s">
        <v>591</v>
      </c>
      <c r="AL136" s="6" t="s">
        <v>991</v>
      </c>
      <c r="AM136" s="6" t="s">
        <v>709</v>
      </c>
      <c r="AN136" s="6" t="s">
        <v>594</v>
      </c>
      <c r="AO136" s="6" t="s">
        <v>1857</v>
      </c>
      <c r="AP136" s="6" t="s">
        <v>1857</v>
      </c>
      <c r="AQ136" s="6" t="s">
        <v>1857</v>
      </c>
      <c r="AR136" s="6" t="s">
        <v>1857</v>
      </c>
      <c r="AS136" s="6" t="s">
        <v>1857</v>
      </c>
      <c r="AT136" s="6" t="s">
        <v>1857</v>
      </c>
    </row>
    <row r="137" spans="1:46" ht="17.25" customHeight="1" x14ac:dyDescent="0.3">
      <c r="A137" t="s">
        <v>996</v>
      </c>
      <c r="B137" t="s">
        <v>1402</v>
      </c>
      <c r="C137" t="s">
        <v>997</v>
      </c>
      <c r="D137" t="str">
        <f t="shared" si="22"/>
        <v>Audubon borough, Camden County</v>
      </c>
      <c r="E137" t="s">
        <v>1830</v>
      </c>
      <c r="F137" t="s">
        <v>1815</v>
      </c>
      <c r="G137" s="22">
        <f>COUNTIFS('Raw Data from UFBs'!$A$3:$A$3000,'Summary By Town'!$A137,'Raw Data from UFBs'!$E$3:$E$3000,'Summary By Town'!$G$2)</f>
        <v>0</v>
      </c>
      <c r="H137" s="5">
        <f>SUMIFS('Raw Data from UFBs'!F$3:F$3000,'Raw Data from UFBs'!$A$3:$A$3000,'Summary By Town'!$A137,'Raw Data from UFBs'!$E$3:$E$3000,'Summary By Town'!$G$2)</f>
        <v>0</v>
      </c>
      <c r="I137" s="5">
        <f>SUMIFS('Raw Data from UFBs'!G$3:G$3000,'Raw Data from UFBs'!$A$3:$A$3000,'Summary By Town'!$A137,'Raw Data from UFBs'!$E$3:$E$3000,'Summary By Town'!$G$2)</f>
        <v>0</v>
      </c>
      <c r="J137" s="23">
        <f t="shared" si="23"/>
        <v>0</v>
      </c>
      <c r="K137" s="22">
        <f>COUNTIFS('Raw Data from UFBs'!$A$3:$A$3000,'Summary By Town'!$A137,'Raw Data from UFBs'!$E$3:$E$3000,'Summary By Town'!$K$2)</f>
        <v>0</v>
      </c>
      <c r="L137" s="5">
        <f>SUMIFS('Raw Data from UFBs'!F$3:F$3000,'Raw Data from UFBs'!$A$3:$A$3000,'Summary By Town'!$A137,'Raw Data from UFBs'!$E$3:$E$3000,'Summary By Town'!$K$2)</f>
        <v>0</v>
      </c>
      <c r="M137" s="5">
        <f>SUMIFS('Raw Data from UFBs'!G$3:G$3000,'Raw Data from UFBs'!$A$3:$A$3000,'Summary By Town'!$A137,'Raw Data from UFBs'!$E$3:$E$3000,'Summary By Town'!$K$2)</f>
        <v>0</v>
      </c>
      <c r="N137" s="23">
        <f t="shared" si="24"/>
        <v>0</v>
      </c>
      <c r="O137" s="22">
        <f>COUNTIFS('Raw Data from UFBs'!$A$3:$A$3000,'Summary By Town'!$A137,'Raw Data from UFBs'!$E$3:$E$3000,'Summary By Town'!$O$2)</f>
        <v>0</v>
      </c>
      <c r="P137" s="5">
        <f>SUMIFS('Raw Data from UFBs'!F$3:F$3000,'Raw Data from UFBs'!$A$3:$A$3000,'Summary By Town'!$A137,'Raw Data from UFBs'!$E$3:$E$3000,'Summary By Town'!$O$2)</f>
        <v>0</v>
      </c>
      <c r="Q137" s="5">
        <f>SUMIFS('Raw Data from UFBs'!G$3:G$3000,'Raw Data from UFBs'!$A$3:$A$3000,'Summary By Town'!$A137,'Raw Data from UFBs'!$E$3:$E$3000,'Summary By Town'!$O$2)</f>
        <v>0</v>
      </c>
      <c r="R137" s="23">
        <f t="shared" si="25"/>
        <v>0</v>
      </c>
      <c r="S137" s="22">
        <f t="shared" si="26"/>
        <v>0</v>
      </c>
      <c r="T137" s="5">
        <f t="shared" si="27"/>
        <v>0</v>
      </c>
      <c r="U137" s="5">
        <f t="shared" si="28"/>
        <v>0</v>
      </c>
      <c r="V137" s="23">
        <f t="shared" si="29"/>
        <v>0</v>
      </c>
      <c r="W137" s="62">
        <v>771177604</v>
      </c>
      <c r="X137" s="63">
        <v>3.9025152596613064</v>
      </c>
      <c r="Y137" s="64">
        <v>0.25516374715092605</v>
      </c>
      <c r="Z137" s="5">
        <f t="shared" si="30"/>
        <v>0</v>
      </c>
      <c r="AA137" s="9">
        <f t="shared" si="31"/>
        <v>0</v>
      </c>
      <c r="AB137" s="62">
        <v>12929983.789999999</v>
      </c>
      <c r="AC137" s="7">
        <f t="shared" si="32"/>
        <v>0</v>
      </c>
      <c r="AE137" s="6" t="s">
        <v>168</v>
      </c>
      <c r="AF137" s="6" t="s">
        <v>176</v>
      </c>
      <c r="AG137" s="6" t="s">
        <v>998</v>
      </c>
      <c r="AH137" s="6" t="s">
        <v>1007</v>
      </c>
      <c r="AI137" s="6" t="s">
        <v>1003</v>
      </c>
      <c r="AJ137" s="6" t="s">
        <v>1002</v>
      </c>
      <c r="AK137" s="6" t="s">
        <v>1857</v>
      </c>
      <c r="AL137" s="6" t="s">
        <v>1857</v>
      </c>
      <c r="AM137" s="6" t="s">
        <v>1857</v>
      </c>
      <c r="AN137" s="6" t="s">
        <v>1857</v>
      </c>
      <c r="AO137" s="6" t="s">
        <v>1857</v>
      </c>
      <c r="AP137" s="6" t="s">
        <v>1857</v>
      </c>
      <c r="AQ137" s="6" t="s">
        <v>1857</v>
      </c>
      <c r="AR137" s="6" t="s">
        <v>1857</v>
      </c>
      <c r="AS137" s="6" t="s">
        <v>1857</v>
      </c>
      <c r="AT137" s="6" t="s">
        <v>1857</v>
      </c>
    </row>
    <row r="138" spans="1:46" ht="17.25" customHeight="1" x14ac:dyDescent="0.3">
      <c r="A138" t="s">
        <v>998</v>
      </c>
      <c r="B138" t="s">
        <v>1403</v>
      </c>
      <c r="C138" t="s">
        <v>997</v>
      </c>
      <c r="D138" t="str">
        <f t="shared" si="22"/>
        <v>Audubon Park borough, Camden County</v>
      </c>
      <c r="E138" t="s">
        <v>1830</v>
      </c>
      <c r="F138" t="s">
        <v>1819</v>
      </c>
      <c r="G138" s="22">
        <f>COUNTIFS('Raw Data from UFBs'!$A$3:$A$3000,'Summary By Town'!$A138,'Raw Data from UFBs'!$E$3:$E$3000,'Summary By Town'!$G$2)</f>
        <v>0</v>
      </c>
      <c r="H138" s="5">
        <f>SUMIFS('Raw Data from UFBs'!F$3:F$3000,'Raw Data from UFBs'!$A$3:$A$3000,'Summary By Town'!$A138,'Raw Data from UFBs'!$E$3:$E$3000,'Summary By Town'!$G$2)</f>
        <v>0</v>
      </c>
      <c r="I138" s="5">
        <f>SUMIFS('Raw Data from UFBs'!G$3:G$3000,'Raw Data from UFBs'!$A$3:$A$3000,'Summary By Town'!$A138,'Raw Data from UFBs'!$E$3:$E$3000,'Summary By Town'!$G$2)</f>
        <v>0</v>
      </c>
      <c r="J138" s="23">
        <f t="shared" si="23"/>
        <v>0</v>
      </c>
      <c r="K138" s="22">
        <f>COUNTIFS('Raw Data from UFBs'!$A$3:$A$3000,'Summary By Town'!$A138,'Raw Data from UFBs'!$E$3:$E$3000,'Summary By Town'!$K$2)</f>
        <v>0</v>
      </c>
      <c r="L138" s="5">
        <f>SUMIFS('Raw Data from UFBs'!F$3:F$3000,'Raw Data from UFBs'!$A$3:$A$3000,'Summary By Town'!$A138,'Raw Data from UFBs'!$E$3:$E$3000,'Summary By Town'!$K$2)</f>
        <v>0</v>
      </c>
      <c r="M138" s="5">
        <f>SUMIFS('Raw Data from UFBs'!G$3:G$3000,'Raw Data from UFBs'!$A$3:$A$3000,'Summary By Town'!$A138,'Raw Data from UFBs'!$E$3:$E$3000,'Summary By Town'!$K$2)</f>
        <v>0</v>
      </c>
      <c r="N138" s="23">
        <f t="shared" si="24"/>
        <v>0</v>
      </c>
      <c r="O138" s="22">
        <f>COUNTIFS('Raw Data from UFBs'!$A$3:$A$3000,'Summary By Town'!$A138,'Raw Data from UFBs'!$E$3:$E$3000,'Summary By Town'!$O$2)</f>
        <v>0</v>
      </c>
      <c r="P138" s="5">
        <f>SUMIFS('Raw Data from UFBs'!F$3:F$3000,'Raw Data from UFBs'!$A$3:$A$3000,'Summary By Town'!$A138,'Raw Data from UFBs'!$E$3:$E$3000,'Summary By Town'!$O$2)</f>
        <v>0</v>
      </c>
      <c r="Q138" s="5">
        <f>SUMIFS('Raw Data from UFBs'!G$3:G$3000,'Raw Data from UFBs'!$A$3:$A$3000,'Summary By Town'!$A138,'Raw Data from UFBs'!$E$3:$E$3000,'Summary By Town'!$O$2)</f>
        <v>0</v>
      </c>
      <c r="R138" s="23">
        <f t="shared" si="25"/>
        <v>0</v>
      </c>
      <c r="S138" s="22">
        <f t="shared" si="26"/>
        <v>0</v>
      </c>
      <c r="T138" s="5">
        <f t="shared" si="27"/>
        <v>0</v>
      </c>
      <c r="U138" s="5">
        <f t="shared" si="28"/>
        <v>0</v>
      </c>
      <c r="V138" s="23">
        <f t="shared" si="29"/>
        <v>0</v>
      </c>
      <c r="W138" s="62">
        <v>21184600</v>
      </c>
      <c r="X138" s="63">
        <v>6.666434299516907</v>
      </c>
      <c r="Y138" s="64">
        <v>0.64060203837539564</v>
      </c>
      <c r="Z138" s="5">
        <f t="shared" si="30"/>
        <v>0</v>
      </c>
      <c r="AA138" s="9">
        <f t="shared" si="31"/>
        <v>0</v>
      </c>
      <c r="AB138" s="62">
        <v>1292000</v>
      </c>
      <c r="AC138" s="7">
        <f t="shared" si="32"/>
        <v>0</v>
      </c>
      <c r="AE138" s="6" t="s">
        <v>996</v>
      </c>
      <c r="AF138" s="6" t="s">
        <v>1007</v>
      </c>
      <c r="AG138" s="6" t="s">
        <v>1002</v>
      </c>
      <c r="AH138" s="6" t="s">
        <v>1857</v>
      </c>
      <c r="AI138" s="6" t="s">
        <v>1857</v>
      </c>
      <c r="AJ138" s="6" t="s">
        <v>1857</v>
      </c>
      <c r="AK138" s="6" t="s">
        <v>1857</v>
      </c>
      <c r="AL138" s="6" t="s">
        <v>1857</v>
      </c>
      <c r="AM138" s="6" t="s">
        <v>1857</v>
      </c>
      <c r="AN138" s="6" t="s">
        <v>1857</v>
      </c>
      <c r="AO138" s="6" t="s">
        <v>1857</v>
      </c>
      <c r="AP138" s="6" t="s">
        <v>1857</v>
      </c>
      <c r="AQ138" s="6" t="s">
        <v>1857</v>
      </c>
      <c r="AR138" s="6" t="s">
        <v>1857</v>
      </c>
      <c r="AS138" s="6" t="s">
        <v>1857</v>
      </c>
      <c r="AT138" s="6" t="s">
        <v>1857</v>
      </c>
    </row>
    <row r="139" spans="1:46" ht="17.25" customHeight="1" x14ac:dyDescent="0.3">
      <c r="A139" t="s">
        <v>136</v>
      </c>
      <c r="B139" t="s">
        <v>1404</v>
      </c>
      <c r="C139" t="s">
        <v>997</v>
      </c>
      <c r="D139" t="str">
        <f t="shared" si="22"/>
        <v>Barrington borough, Camden County</v>
      </c>
      <c r="E139" t="s">
        <v>1830</v>
      </c>
      <c r="F139" t="s">
        <v>1815</v>
      </c>
      <c r="G139" s="22">
        <f>COUNTIFS('Raw Data from UFBs'!$A$3:$A$3000,'Summary By Town'!$A139,'Raw Data from UFBs'!$E$3:$E$3000,'Summary By Town'!$G$2)</f>
        <v>1</v>
      </c>
      <c r="H139" s="5">
        <f>SUMIFS('Raw Data from UFBs'!F$3:F$3000,'Raw Data from UFBs'!$A$3:$A$3000,'Summary By Town'!$A139,'Raw Data from UFBs'!$E$3:$E$3000,'Summary By Town'!$G$2)</f>
        <v>94534.11</v>
      </c>
      <c r="I139" s="5">
        <f>SUMIFS('Raw Data from UFBs'!G$3:G$3000,'Raw Data from UFBs'!$A$3:$A$3000,'Summary By Town'!$A139,'Raw Data from UFBs'!$E$3:$E$3000,'Summary By Town'!$G$2)</f>
        <v>18121400</v>
      </c>
      <c r="J139" s="23">
        <f t="shared" si="23"/>
        <v>837677.78655077878</v>
      </c>
      <c r="K139" s="22">
        <f>COUNTIFS('Raw Data from UFBs'!$A$3:$A$3000,'Summary By Town'!$A139,'Raw Data from UFBs'!$E$3:$E$3000,'Summary By Town'!$K$2)</f>
        <v>3</v>
      </c>
      <c r="L139" s="5">
        <f>SUMIFS('Raw Data from UFBs'!F$3:F$3000,'Raw Data from UFBs'!$A$3:$A$3000,'Summary By Town'!$A139,'Raw Data from UFBs'!$E$3:$E$3000,'Summary By Town'!$K$2)</f>
        <v>183894.02000000002</v>
      </c>
      <c r="M139" s="5">
        <f>SUMIFS('Raw Data from UFBs'!G$3:G$3000,'Raw Data from UFBs'!$A$3:$A$3000,'Summary By Town'!$A139,'Raw Data from UFBs'!$E$3:$E$3000,'Summary By Town'!$K$2)</f>
        <v>4460000</v>
      </c>
      <c r="N139" s="23">
        <f t="shared" si="24"/>
        <v>206167.45549551764</v>
      </c>
      <c r="O139" s="22">
        <f>COUNTIFS('Raw Data from UFBs'!$A$3:$A$3000,'Summary By Town'!$A139,'Raw Data from UFBs'!$E$3:$E$3000,'Summary By Town'!$O$2)</f>
        <v>0</v>
      </c>
      <c r="P139" s="5">
        <f>SUMIFS('Raw Data from UFBs'!F$3:F$3000,'Raw Data from UFBs'!$A$3:$A$3000,'Summary By Town'!$A139,'Raw Data from UFBs'!$E$3:$E$3000,'Summary By Town'!$O$2)</f>
        <v>0</v>
      </c>
      <c r="Q139" s="5">
        <f>SUMIFS('Raw Data from UFBs'!G$3:G$3000,'Raw Data from UFBs'!$A$3:$A$3000,'Summary By Town'!$A139,'Raw Data from UFBs'!$E$3:$E$3000,'Summary By Town'!$O$2)</f>
        <v>0</v>
      </c>
      <c r="R139" s="23">
        <f t="shared" si="25"/>
        <v>0</v>
      </c>
      <c r="S139" s="22">
        <f t="shared" si="26"/>
        <v>4</v>
      </c>
      <c r="T139" s="5">
        <f t="shared" si="27"/>
        <v>278428.13</v>
      </c>
      <c r="U139" s="5">
        <f t="shared" si="28"/>
        <v>22581400</v>
      </c>
      <c r="V139" s="23">
        <f t="shared" si="29"/>
        <v>1043845.2420462964</v>
      </c>
      <c r="W139" s="62">
        <v>644492876</v>
      </c>
      <c r="X139" s="63">
        <v>4.622588688240306</v>
      </c>
      <c r="Y139" s="64">
        <v>0.28239494905855939</v>
      </c>
      <c r="Z139" s="5">
        <f t="shared" si="30"/>
        <v>216149.9263648635</v>
      </c>
      <c r="AA139" s="9">
        <f t="shared" si="31"/>
        <v>3.5037470297809778E-2</v>
      </c>
      <c r="AB139" s="62">
        <v>9771882.290000001</v>
      </c>
      <c r="AC139" s="7">
        <f t="shared" si="32"/>
        <v>2.211957941675774E-2</v>
      </c>
      <c r="AE139" s="6" t="s">
        <v>184</v>
      </c>
      <c r="AF139" s="6" t="s">
        <v>710</v>
      </c>
      <c r="AG139" s="6" t="s">
        <v>140</v>
      </c>
      <c r="AH139" s="6" t="s">
        <v>1006</v>
      </c>
      <c r="AI139" s="6" t="s">
        <v>1009</v>
      </c>
      <c r="AJ139" s="6" t="s">
        <v>168</v>
      </c>
      <c r="AK139" s="6" t="s">
        <v>1003</v>
      </c>
      <c r="AL139" s="6" t="s">
        <v>1857</v>
      </c>
      <c r="AM139" s="6" t="s">
        <v>1857</v>
      </c>
      <c r="AN139" s="6" t="s">
        <v>1857</v>
      </c>
      <c r="AO139" s="6" t="s">
        <v>1857</v>
      </c>
      <c r="AP139" s="6" t="s">
        <v>1857</v>
      </c>
      <c r="AQ139" s="6" t="s">
        <v>1857</v>
      </c>
      <c r="AR139" s="6" t="s">
        <v>1857</v>
      </c>
      <c r="AS139" s="6" t="s">
        <v>1857</v>
      </c>
      <c r="AT139" s="6" t="s">
        <v>1857</v>
      </c>
    </row>
    <row r="140" spans="1:46" ht="17.25" customHeight="1" x14ac:dyDescent="0.3">
      <c r="A140" t="s">
        <v>140</v>
      </c>
      <c r="B140" t="s">
        <v>1405</v>
      </c>
      <c r="C140" t="s">
        <v>997</v>
      </c>
      <c r="D140" t="str">
        <f t="shared" si="22"/>
        <v>Bellmawr borough, Camden County</v>
      </c>
      <c r="E140" t="s">
        <v>1830</v>
      </c>
      <c r="F140" t="s">
        <v>1815</v>
      </c>
      <c r="G140" s="22">
        <f>COUNTIFS('Raw Data from UFBs'!$A$3:$A$3000,'Summary By Town'!$A140,'Raw Data from UFBs'!$E$3:$E$3000,'Summary By Town'!$G$2)</f>
        <v>1</v>
      </c>
      <c r="H140" s="5">
        <f>SUMIFS('Raw Data from UFBs'!F$3:F$3000,'Raw Data from UFBs'!$A$3:$A$3000,'Summary By Town'!$A140,'Raw Data from UFBs'!$E$3:$E$3000,'Summary By Town'!$G$2)</f>
        <v>25000</v>
      </c>
      <c r="I140" s="5">
        <f>SUMIFS('Raw Data from UFBs'!G$3:G$3000,'Raw Data from UFBs'!$A$3:$A$3000,'Summary By Town'!$A140,'Raw Data from UFBs'!$E$3:$E$3000,'Summary By Town'!$G$2)</f>
        <v>14013500</v>
      </c>
      <c r="J140" s="23">
        <f t="shared" si="23"/>
        <v>529063.68906099722</v>
      </c>
      <c r="K140" s="22">
        <f>COUNTIFS('Raw Data from UFBs'!$A$3:$A$3000,'Summary By Town'!$A140,'Raw Data from UFBs'!$E$3:$E$3000,'Summary By Town'!$K$2)</f>
        <v>0</v>
      </c>
      <c r="L140" s="5">
        <f>SUMIFS('Raw Data from UFBs'!F$3:F$3000,'Raw Data from UFBs'!$A$3:$A$3000,'Summary By Town'!$A140,'Raw Data from UFBs'!$E$3:$E$3000,'Summary By Town'!$K$2)</f>
        <v>0</v>
      </c>
      <c r="M140" s="5">
        <f>SUMIFS('Raw Data from UFBs'!G$3:G$3000,'Raw Data from UFBs'!$A$3:$A$3000,'Summary By Town'!$A140,'Raw Data from UFBs'!$E$3:$E$3000,'Summary By Town'!$K$2)</f>
        <v>0</v>
      </c>
      <c r="N140" s="23">
        <f t="shared" si="24"/>
        <v>0</v>
      </c>
      <c r="O140" s="22">
        <f>COUNTIFS('Raw Data from UFBs'!$A$3:$A$3000,'Summary By Town'!$A140,'Raw Data from UFBs'!$E$3:$E$3000,'Summary By Town'!$O$2)</f>
        <v>0</v>
      </c>
      <c r="P140" s="5">
        <f>SUMIFS('Raw Data from UFBs'!F$3:F$3000,'Raw Data from UFBs'!$A$3:$A$3000,'Summary By Town'!$A140,'Raw Data from UFBs'!$E$3:$E$3000,'Summary By Town'!$O$2)</f>
        <v>0</v>
      </c>
      <c r="Q140" s="5">
        <f>SUMIFS('Raw Data from UFBs'!G$3:G$3000,'Raw Data from UFBs'!$A$3:$A$3000,'Summary By Town'!$A140,'Raw Data from UFBs'!$E$3:$E$3000,'Summary By Town'!$O$2)</f>
        <v>0</v>
      </c>
      <c r="R140" s="23">
        <f t="shared" si="25"/>
        <v>0</v>
      </c>
      <c r="S140" s="22">
        <f t="shared" si="26"/>
        <v>1</v>
      </c>
      <c r="T140" s="5">
        <f t="shared" si="27"/>
        <v>25000</v>
      </c>
      <c r="U140" s="5">
        <f t="shared" si="28"/>
        <v>14013500</v>
      </c>
      <c r="V140" s="23">
        <f t="shared" si="29"/>
        <v>529063.68906099722</v>
      </c>
      <c r="W140" s="62">
        <v>942066700</v>
      </c>
      <c r="X140" s="63">
        <v>3.7753857998429883</v>
      </c>
      <c r="Y140" s="64">
        <v>0.31888926838833415</v>
      </c>
      <c r="Z140" s="5">
        <f t="shared" si="30"/>
        <v>160740.50102578616</v>
      </c>
      <c r="AA140" s="9">
        <f t="shared" si="31"/>
        <v>1.4875273693465654E-2</v>
      </c>
      <c r="AB140" s="62">
        <v>17700730.969999999</v>
      </c>
      <c r="AC140" s="7">
        <f t="shared" si="32"/>
        <v>9.0810092135865141E-3</v>
      </c>
      <c r="AE140" s="6" t="s">
        <v>184</v>
      </c>
      <c r="AF140" s="6" t="s">
        <v>253</v>
      </c>
      <c r="AG140" s="6" t="s">
        <v>136</v>
      </c>
      <c r="AH140" s="6" t="s">
        <v>999</v>
      </c>
      <c r="AI140" s="6" t="s">
        <v>1063</v>
      </c>
      <c r="AJ140" s="6" t="s">
        <v>168</v>
      </c>
      <c r="AK140" s="6" t="s">
        <v>176</v>
      </c>
      <c r="AL140" s="6" t="s">
        <v>162</v>
      </c>
      <c r="AM140" s="6" t="s">
        <v>1857</v>
      </c>
      <c r="AN140" s="6" t="s">
        <v>1857</v>
      </c>
      <c r="AO140" s="6" t="s">
        <v>1857</v>
      </c>
      <c r="AP140" s="6" t="s">
        <v>1857</v>
      </c>
      <c r="AQ140" s="6" t="s">
        <v>1857</v>
      </c>
      <c r="AR140" s="6" t="s">
        <v>1857</v>
      </c>
      <c r="AS140" s="6" t="s">
        <v>1857</v>
      </c>
      <c r="AT140" s="6" t="s">
        <v>1857</v>
      </c>
    </row>
    <row r="141" spans="1:46" ht="17.25" customHeight="1" x14ac:dyDescent="0.3">
      <c r="A141" t="s">
        <v>141</v>
      </c>
      <c r="B141" t="s">
        <v>1406</v>
      </c>
      <c r="C141" t="s">
        <v>997</v>
      </c>
      <c r="D141" t="str">
        <f t="shared" si="22"/>
        <v>Berlin borough, Camden County</v>
      </c>
      <c r="E141" t="s">
        <v>1830</v>
      </c>
      <c r="F141" t="s">
        <v>1817</v>
      </c>
      <c r="G141" s="22">
        <f>COUNTIFS('Raw Data from UFBs'!$A$3:$A$3000,'Summary By Town'!$A141,'Raw Data from UFBs'!$E$3:$E$3000,'Summary By Town'!$G$2)</f>
        <v>2</v>
      </c>
      <c r="H141" s="5">
        <f>SUMIFS('Raw Data from UFBs'!F$3:F$3000,'Raw Data from UFBs'!$A$3:$A$3000,'Summary By Town'!$A141,'Raw Data from UFBs'!$E$3:$E$3000,'Summary By Town'!$G$2)</f>
        <v>27413.15</v>
      </c>
      <c r="I141" s="5">
        <f>SUMIFS('Raw Data from UFBs'!G$3:G$3000,'Raw Data from UFBs'!$A$3:$A$3000,'Summary By Town'!$A141,'Raw Data from UFBs'!$E$3:$E$3000,'Summary By Town'!$G$2)</f>
        <v>3002300</v>
      </c>
      <c r="J141" s="23">
        <f t="shared" si="23"/>
        <v>101474.16671396552</v>
      </c>
      <c r="K141" s="22">
        <f>COUNTIFS('Raw Data from UFBs'!$A$3:$A$3000,'Summary By Town'!$A141,'Raw Data from UFBs'!$E$3:$E$3000,'Summary By Town'!$K$2)</f>
        <v>0</v>
      </c>
      <c r="L141" s="5">
        <f>SUMIFS('Raw Data from UFBs'!F$3:F$3000,'Raw Data from UFBs'!$A$3:$A$3000,'Summary By Town'!$A141,'Raw Data from UFBs'!$E$3:$E$3000,'Summary By Town'!$K$2)</f>
        <v>0</v>
      </c>
      <c r="M141" s="5">
        <f>SUMIFS('Raw Data from UFBs'!G$3:G$3000,'Raw Data from UFBs'!$A$3:$A$3000,'Summary By Town'!$A141,'Raw Data from UFBs'!$E$3:$E$3000,'Summary By Town'!$K$2)</f>
        <v>0</v>
      </c>
      <c r="N141" s="23">
        <f t="shared" si="24"/>
        <v>0</v>
      </c>
      <c r="O141" s="22">
        <f>COUNTIFS('Raw Data from UFBs'!$A$3:$A$3000,'Summary By Town'!$A141,'Raw Data from UFBs'!$E$3:$E$3000,'Summary By Town'!$O$2)</f>
        <v>0</v>
      </c>
      <c r="P141" s="5">
        <f>SUMIFS('Raw Data from UFBs'!F$3:F$3000,'Raw Data from UFBs'!$A$3:$A$3000,'Summary By Town'!$A141,'Raw Data from UFBs'!$E$3:$E$3000,'Summary By Town'!$O$2)</f>
        <v>0</v>
      </c>
      <c r="Q141" s="5">
        <f>SUMIFS('Raw Data from UFBs'!G$3:G$3000,'Raw Data from UFBs'!$A$3:$A$3000,'Summary By Town'!$A141,'Raw Data from UFBs'!$E$3:$E$3000,'Summary By Town'!$O$2)</f>
        <v>0</v>
      </c>
      <c r="R141" s="23">
        <f t="shared" si="25"/>
        <v>0</v>
      </c>
      <c r="S141" s="22">
        <f t="shared" si="26"/>
        <v>2</v>
      </c>
      <c r="T141" s="5">
        <f t="shared" si="27"/>
        <v>27413.15</v>
      </c>
      <c r="U141" s="5">
        <f t="shared" si="28"/>
        <v>3002300</v>
      </c>
      <c r="V141" s="23">
        <f t="shared" si="29"/>
        <v>101474.16671396552</v>
      </c>
      <c r="W141" s="62">
        <v>889506185</v>
      </c>
      <c r="X141" s="63">
        <v>3.3798809817128705</v>
      </c>
      <c r="Y141" s="64">
        <v>0.25463698969671178</v>
      </c>
      <c r="Z141" s="5">
        <f t="shared" si="30"/>
        <v>18858.674349922036</v>
      </c>
      <c r="AA141" s="9">
        <f t="shared" si="31"/>
        <v>3.3752435347034716E-3</v>
      </c>
      <c r="AB141" s="62">
        <v>10225518</v>
      </c>
      <c r="AC141" s="7">
        <f t="shared" si="32"/>
        <v>1.8442756982992975E-3</v>
      </c>
      <c r="AE141" s="6" t="s">
        <v>193</v>
      </c>
      <c r="AF141" s="6" t="s">
        <v>1010</v>
      </c>
      <c r="AG141" s="6" t="s">
        <v>183</v>
      </c>
      <c r="AH141" s="6" t="s">
        <v>1000</v>
      </c>
      <c r="AI141" s="6" t="s">
        <v>142</v>
      </c>
      <c r="AJ141" s="6" t="s">
        <v>169</v>
      </c>
      <c r="AK141" s="6" t="s">
        <v>1857</v>
      </c>
      <c r="AL141" s="6" t="s">
        <v>1857</v>
      </c>
      <c r="AM141" s="6" t="s">
        <v>1857</v>
      </c>
      <c r="AN141" s="6" t="s">
        <v>1857</v>
      </c>
      <c r="AO141" s="6" t="s">
        <v>1857</v>
      </c>
      <c r="AP141" s="6" t="s">
        <v>1857</v>
      </c>
      <c r="AQ141" s="6" t="s">
        <v>1857</v>
      </c>
      <c r="AR141" s="6" t="s">
        <v>1857</v>
      </c>
      <c r="AS141" s="6" t="s">
        <v>1857</v>
      </c>
      <c r="AT141" s="6" t="s">
        <v>1857</v>
      </c>
    </row>
    <row r="142" spans="1:46" ht="17.25" customHeight="1" x14ac:dyDescent="0.3">
      <c r="A142" t="s">
        <v>999</v>
      </c>
      <c r="B142" t="s">
        <v>1407</v>
      </c>
      <c r="C142" t="s">
        <v>997</v>
      </c>
      <c r="D142" t="str">
        <f t="shared" si="22"/>
        <v>Brooklawn borough, Camden County</v>
      </c>
      <c r="E142" t="s">
        <v>1830</v>
      </c>
      <c r="F142" t="s">
        <v>1815</v>
      </c>
      <c r="G142" s="22">
        <f>COUNTIFS('Raw Data from UFBs'!$A$3:$A$3000,'Summary By Town'!$A142,'Raw Data from UFBs'!$E$3:$E$3000,'Summary By Town'!$G$2)</f>
        <v>0</v>
      </c>
      <c r="H142" s="5">
        <f>SUMIFS('Raw Data from UFBs'!F$3:F$3000,'Raw Data from UFBs'!$A$3:$A$3000,'Summary By Town'!$A142,'Raw Data from UFBs'!$E$3:$E$3000,'Summary By Town'!$G$2)</f>
        <v>0</v>
      </c>
      <c r="I142" s="5">
        <f>SUMIFS('Raw Data from UFBs'!G$3:G$3000,'Raw Data from UFBs'!$A$3:$A$3000,'Summary By Town'!$A142,'Raw Data from UFBs'!$E$3:$E$3000,'Summary By Town'!$G$2)</f>
        <v>0</v>
      </c>
      <c r="J142" s="23">
        <f t="shared" si="23"/>
        <v>0</v>
      </c>
      <c r="K142" s="22">
        <f>COUNTIFS('Raw Data from UFBs'!$A$3:$A$3000,'Summary By Town'!$A142,'Raw Data from UFBs'!$E$3:$E$3000,'Summary By Town'!$K$2)</f>
        <v>0</v>
      </c>
      <c r="L142" s="5">
        <f>SUMIFS('Raw Data from UFBs'!F$3:F$3000,'Raw Data from UFBs'!$A$3:$A$3000,'Summary By Town'!$A142,'Raw Data from UFBs'!$E$3:$E$3000,'Summary By Town'!$K$2)</f>
        <v>0</v>
      </c>
      <c r="M142" s="5">
        <f>SUMIFS('Raw Data from UFBs'!G$3:G$3000,'Raw Data from UFBs'!$A$3:$A$3000,'Summary By Town'!$A142,'Raw Data from UFBs'!$E$3:$E$3000,'Summary By Town'!$K$2)</f>
        <v>0</v>
      </c>
      <c r="N142" s="23">
        <f t="shared" si="24"/>
        <v>0</v>
      </c>
      <c r="O142" s="22">
        <f>COUNTIFS('Raw Data from UFBs'!$A$3:$A$3000,'Summary By Town'!$A142,'Raw Data from UFBs'!$E$3:$E$3000,'Summary By Town'!$O$2)</f>
        <v>0</v>
      </c>
      <c r="P142" s="5">
        <f>SUMIFS('Raw Data from UFBs'!F$3:F$3000,'Raw Data from UFBs'!$A$3:$A$3000,'Summary By Town'!$A142,'Raw Data from UFBs'!$E$3:$E$3000,'Summary By Town'!$O$2)</f>
        <v>0</v>
      </c>
      <c r="Q142" s="5">
        <f>SUMIFS('Raw Data from UFBs'!G$3:G$3000,'Raw Data from UFBs'!$A$3:$A$3000,'Summary By Town'!$A142,'Raw Data from UFBs'!$E$3:$E$3000,'Summary By Town'!$O$2)</f>
        <v>0</v>
      </c>
      <c r="R142" s="23">
        <f t="shared" si="25"/>
        <v>0</v>
      </c>
      <c r="S142" s="22">
        <f t="shared" si="26"/>
        <v>0</v>
      </c>
      <c r="T142" s="5">
        <f t="shared" si="27"/>
        <v>0</v>
      </c>
      <c r="U142" s="5">
        <f t="shared" si="28"/>
        <v>0</v>
      </c>
      <c r="V142" s="23">
        <f t="shared" si="29"/>
        <v>0</v>
      </c>
      <c r="W142" s="62">
        <v>136857300</v>
      </c>
      <c r="X142" s="63">
        <v>4.1174937339391846</v>
      </c>
      <c r="Y142" s="64">
        <v>0.46478472465586912</v>
      </c>
      <c r="Z142" s="5">
        <f t="shared" si="30"/>
        <v>0</v>
      </c>
      <c r="AA142" s="9">
        <f t="shared" si="31"/>
        <v>0</v>
      </c>
      <c r="AB142" s="62">
        <v>4147703</v>
      </c>
      <c r="AC142" s="7">
        <f t="shared" si="32"/>
        <v>0</v>
      </c>
      <c r="AE142" s="6" t="s">
        <v>140</v>
      </c>
      <c r="AF142" s="6" t="s">
        <v>1063</v>
      </c>
      <c r="AG142" s="6" t="s">
        <v>176</v>
      </c>
      <c r="AH142" s="6" t="s">
        <v>162</v>
      </c>
      <c r="AI142" s="6" t="s">
        <v>1857</v>
      </c>
      <c r="AJ142" s="6" t="s">
        <v>1857</v>
      </c>
      <c r="AK142" s="6" t="s">
        <v>1857</v>
      </c>
      <c r="AL142" s="6" t="s">
        <v>1857</v>
      </c>
      <c r="AM142" s="6" t="s">
        <v>1857</v>
      </c>
      <c r="AN142" s="6" t="s">
        <v>1857</v>
      </c>
      <c r="AO142" s="6" t="s">
        <v>1857</v>
      </c>
      <c r="AP142" s="6" t="s">
        <v>1857</v>
      </c>
      <c r="AQ142" s="6" t="s">
        <v>1857</v>
      </c>
      <c r="AR142" s="6" t="s">
        <v>1857</v>
      </c>
      <c r="AS142" s="6" t="s">
        <v>1857</v>
      </c>
      <c r="AT142" s="6" t="s">
        <v>1857</v>
      </c>
    </row>
    <row r="143" spans="1:46" ht="17.25" customHeight="1" x14ac:dyDescent="0.3">
      <c r="A143" t="s">
        <v>144</v>
      </c>
      <c r="B143" t="s">
        <v>1408</v>
      </c>
      <c r="C143" t="s">
        <v>997</v>
      </c>
      <c r="D143" t="str">
        <f t="shared" si="22"/>
        <v>Camden city, Camden County</v>
      </c>
      <c r="E143" t="s">
        <v>1830</v>
      </c>
      <c r="F143" t="s">
        <v>1816</v>
      </c>
      <c r="G143" s="22">
        <f>COUNTIFS('Raw Data from UFBs'!$A$3:$A$3000,'Summary By Town'!$A143,'Raw Data from UFBs'!$E$3:$E$3000,'Summary By Town'!$G$2)</f>
        <v>33</v>
      </c>
      <c r="H143" s="5">
        <f>SUMIFS('Raw Data from UFBs'!F$3:F$3000,'Raw Data from UFBs'!$A$3:$A$3000,'Summary By Town'!$A143,'Raw Data from UFBs'!$E$3:$E$3000,'Summary By Town'!$G$2)</f>
        <v>2931439.5400000005</v>
      </c>
      <c r="I143" s="5">
        <f>SUMIFS('Raw Data from UFBs'!G$3:G$3000,'Raw Data from UFBs'!$A$3:$A$3000,'Summary By Town'!$A143,'Raw Data from UFBs'!$E$3:$E$3000,'Summary By Town'!$G$2)</f>
        <v>182621900</v>
      </c>
      <c r="J143" s="23">
        <f t="shared" si="23"/>
        <v>6253716.0634672176</v>
      </c>
      <c r="K143" s="22">
        <f>COUNTIFS('Raw Data from UFBs'!$A$3:$A$3000,'Summary By Town'!$A143,'Raw Data from UFBs'!$E$3:$E$3000,'Summary By Town'!$K$2)</f>
        <v>14</v>
      </c>
      <c r="L143" s="5">
        <f>SUMIFS('Raw Data from UFBs'!F$3:F$3000,'Raw Data from UFBs'!$A$3:$A$3000,'Summary By Town'!$A143,'Raw Data from UFBs'!$E$3:$E$3000,'Summary By Town'!$K$2)</f>
        <v>1647616.38</v>
      </c>
      <c r="M143" s="5">
        <f>SUMIFS('Raw Data from UFBs'!G$3:G$3000,'Raw Data from UFBs'!$A$3:$A$3000,'Summary By Town'!$A143,'Raw Data from UFBs'!$E$3:$E$3000,'Summary By Town'!$K$2)</f>
        <v>377915500</v>
      </c>
      <c r="N143" s="23">
        <f t="shared" si="24"/>
        <v>12941362.634948192</v>
      </c>
      <c r="O143" s="22">
        <f>COUNTIFS('Raw Data from UFBs'!$A$3:$A$3000,'Summary By Town'!$A143,'Raw Data from UFBs'!$E$3:$E$3000,'Summary By Town'!$O$2)</f>
        <v>1</v>
      </c>
      <c r="P143" s="5">
        <f>SUMIFS('Raw Data from UFBs'!F$3:F$3000,'Raw Data from UFBs'!$A$3:$A$3000,'Summary By Town'!$A143,'Raw Data from UFBs'!$E$3:$E$3000,'Summary By Town'!$O$2)</f>
        <v>99045.32</v>
      </c>
      <c r="Q143" s="5">
        <f>SUMIFS('Raw Data from UFBs'!G$3:G$3000,'Raw Data from UFBs'!$A$3:$A$3000,'Summary By Town'!$A143,'Raw Data from UFBs'!$E$3:$E$3000,'Summary By Town'!$O$2)</f>
        <v>5603600</v>
      </c>
      <c r="R143" s="23">
        <f t="shared" si="25"/>
        <v>191890.03801430663</v>
      </c>
      <c r="S143" s="22">
        <f t="shared" si="26"/>
        <v>48</v>
      </c>
      <c r="T143" s="5">
        <f t="shared" si="27"/>
        <v>4678101.24</v>
      </c>
      <c r="U143" s="5">
        <f t="shared" si="28"/>
        <v>566141000</v>
      </c>
      <c r="V143" s="23">
        <f t="shared" si="29"/>
        <v>19386968.736429714</v>
      </c>
      <c r="W143" s="62">
        <v>4527970464</v>
      </c>
      <c r="X143" s="63">
        <v>3.4244064175584734</v>
      </c>
      <c r="Y143" s="64">
        <v>0.49946190211051755</v>
      </c>
      <c r="Z143" s="5">
        <f t="shared" si="30"/>
        <v>7346518.9376583509</v>
      </c>
      <c r="AA143" s="9">
        <f t="shared" si="31"/>
        <v>0.12503195515543894</v>
      </c>
      <c r="AB143" s="62">
        <v>206235527.06</v>
      </c>
      <c r="AC143" s="7">
        <f t="shared" si="32"/>
        <v>3.5621985418259346E-2</v>
      </c>
      <c r="AE143" s="6" t="s">
        <v>162</v>
      </c>
      <c r="AF143" s="6" t="s">
        <v>1007</v>
      </c>
      <c r="AG143" s="6" t="s">
        <v>1011</v>
      </c>
      <c r="AH143" s="6" t="s">
        <v>155</v>
      </c>
      <c r="AI143" s="6" t="s">
        <v>1002</v>
      </c>
      <c r="AJ143" s="6" t="s">
        <v>177</v>
      </c>
      <c r="AK143" s="6" t="s">
        <v>1857</v>
      </c>
      <c r="AL143" s="6" t="s">
        <v>1857</v>
      </c>
      <c r="AM143" s="6" t="s">
        <v>1857</v>
      </c>
      <c r="AN143" s="6" t="s">
        <v>1857</v>
      </c>
      <c r="AO143" s="6" t="s">
        <v>1857</v>
      </c>
      <c r="AP143" s="6" t="s">
        <v>1857</v>
      </c>
      <c r="AQ143" s="6" t="s">
        <v>1857</v>
      </c>
      <c r="AR143" s="6" t="s">
        <v>1857</v>
      </c>
      <c r="AS143" s="6" t="s">
        <v>1857</v>
      </c>
      <c r="AT143" s="6" t="s">
        <v>1857</v>
      </c>
    </row>
    <row r="144" spans="1:46" ht="17.25" customHeight="1" x14ac:dyDescent="0.3">
      <c r="A144" t="s">
        <v>154</v>
      </c>
      <c r="B144" t="s">
        <v>1409</v>
      </c>
      <c r="C144" t="s">
        <v>997</v>
      </c>
      <c r="D144" t="str">
        <f t="shared" si="22"/>
        <v>Chesilhurst borough, Camden County</v>
      </c>
      <c r="E144" t="s">
        <v>1830</v>
      </c>
      <c r="F144" t="s">
        <v>1820</v>
      </c>
      <c r="G144" s="22">
        <f>COUNTIFS('Raw Data from UFBs'!$A$3:$A$3000,'Summary By Town'!$A144,'Raw Data from UFBs'!$E$3:$E$3000,'Summary By Town'!$G$2)</f>
        <v>1</v>
      </c>
      <c r="H144" s="5">
        <f>SUMIFS('Raw Data from UFBs'!F$3:F$3000,'Raw Data from UFBs'!$A$3:$A$3000,'Summary By Town'!$A144,'Raw Data from UFBs'!$E$3:$E$3000,'Summary By Town'!$G$2)</f>
        <v>106900.37</v>
      </c>
      <c r="I144" s="5">
        <f>SUMIFS('Raw Data from UFBs'!G$3:G$3000,'Raw Data from UFBs'!$A$3:$A$3000,'Summary By Town'!$A144,'Raw Data from UFBs'!$E$3:$E$3000,'Summary By Town'!$G$2)</f>
        <v>3074500</v>
      </c>
      <c r="J144" s="23">
        <f t="shared" si="23"/>
        <v>118231.34087649823</v>
      </c>
      <c r="K144" s="22">
        <f>COUNTIFS('Raw Data from UFBs'!$A$3:$A$3000,'Summary By Town'!$A144,'Raw Data from UFBs'!$E$3:$E$3000,'Summary By Town'!$K$2)</f>
        <v>0</v>
      </c>
      <c r="L144" s="5">
        <f>SUMIFS('Raw Data from UFBs'!F$3:F$3000,'Raw Data from UFBs'!$A$3:$A$3000,'Summary By Town'!$A144,'Raw Data from UFBs'!$E$3:$E$3000,'Summary By Town'!$K$2)</f>
        <v>0</v>
      </c>
      <c r="M144" s="5">
        <f>SUMIFS('Raw Data from UFBs'!G$3:G$3000,'Raw Data from UFBs'!$A$3:$A$3000,'Summary By Town'!$A144,'Raw Data from UFBs'!$E$3:$E$3000,'Summary By Town'!$K$2)</f>
        <v>0</v>
      </c>
      <c r="N144" s="23">
        <f t="shared" si="24"/>
        <v>0</v>
      </c>
      <c r="O144" s="22">
        <f>COUNTIFS('Raw Data from UFBs'!$A$3:$A$3000,'Summary By Town'!$A144,'Raw Data from UFBs'!$E$3:$E$3000,'Summary By Town'!$O$2)</f>
        <v>0</v>
      </c>
      <c r="P144" s="5">
        <f>SUMIFS('Raw Data from UFBs'!F$3:F$3000,'Raw Data from UFBs'!$A$3:$A$3000,'Summary By Town'!$A144,'Raw Data from UFBs'!$E$3:$E$3000,'Summary By Town'!$O$2)</f>
        <v>0</v>
      </c>
      <c r="Q144" s="5">
        <f>SUMIFS('Raw Data from UFBs'!G$3:G$3000,'Raw Data from UFBs'!$A$3:$A$3000,'Summary By Town'!$A144,'Raw Data from UFBs'!$E$3:$E$3000,'Summary By Town'!$O$2)</f>
        <v>0</v>
      </c>
      <c r="R144" s="23">
        <f t="shared" si="25"/>
        <v>0</v>
      </c>
      <c r="S144" s="22">
        <f t="shared" si="26"/>
        <v>1</v>
      </c>
      <c r="T144" s="5">
        <f t="shared" si="27"/>
        <v>106900.37</v>
      </c>
      <c r="U144" s="5">
        <f t="shared" si="28"/>
        <v>3074500</v>
      </c>
      <c r="V144" s="23">
        <f t="shared" si="29"/>
        <v>118231.34087649823</v>
      </c>
      <c r="W144" s="62">
        <v>108894500</v>
      </c>
      <c r="X144" s="63">
        <v>3.8455469467067238</v>
      </c>
      <c r="Y144" s="64">
        <v>0.51551018977998297</v>
      </c>
      <c r="Z144" s="5">
        <f t="shared" si="30"/>
        <v>5841.2309469350648</v>
      </c>
      <c r="AA144" s="9">
        <f t="shared" si="31"/>
        <v>2.8233749179251477E-2</v>
      </c>
      <c r="AB144" s="62">
        <v>4034937.74</v>
      </c>
      <c r="AC144" s="7">
        <f t="shared" si="32"/>
        <v>1.4476632164676386E-3</v>
      </c>
      <c r="AE144" s="6" t="s">
        <v>193</v>
      </c>
      <c r="AF144" s="6" t="s">
        <v>1010</v>
      </c>
      <c r="AG144" s="6" t="s">
        <v>1857</v>
      </c>
      <c r="AH144" s="6" t="s">
        <v>1857</v>
      </c>
      <c r="AI144" s="6" t="s">
        <v>1857</v>
      </c>
      <c r="AJ144" s="6" t="s">
        <v>1857</v>
      </c>
      <c r="AK144" s="6" t="s">
        <v>1857</v>
      </c>
      <c r="AL144" s="6" t="s">
        <v>1857</v>
      </c>
      <c r="AM144" s="6" t="s">
        <v>1857</v>
      </c>
      <c r="AN144" s="6" t="s">
        <v>1857</v>
      </c>
      <c r="AO144" s="6" t="s">
        <v>1857</v>
      </c>
      <c r="AP144" s="6" t="s">
        <v>1857</v>
      </c>
      <c r="AQ144" s="6" t="s">
        <v>1857</v>
      </c>
      <c r="AR144" s="6" t="s">
        <v>1857</v>
      </c>
      <c r="AS144" s="6" t="s">
        <v>1857</v>
      </c>
      <c r="AT144" s="6" t="s">
        <v>1857</v>
      </c>
    </row>
    <row r="145" spans="1:46" ht="17.25" customHeight="1" x14ac:dyDescent="0.3">
      <c r="A145" t="s">
        <v>1000</v>
      </c>
      <c r="B145" t="s">
        <v>1410</v>
      </c>
      <c r="C145" t="s">
        <v>997</v>
      </c>
      <c r="D145" t="str">
        <f t="shared" si="22"/>
        <v>Clementon borough, Camden County</v>
      </c>
      <c r="E145" t="s">
        <v>1830</v>
      </c>
      <c r="F145" t="s">
        <v>1815</v>
      </c>
      <c r="G145" s="22">
        <f>COUNTIFS('Raw Data from UFBs'!$A$3:$A$3000,'Summary By Town'!$A145,'Raw Data from UFBs'!$E$3:$E$3000,'Summary By Town'!$G$2)</f>
        <v>0</v>
      </c>
      <c r="H145" s="5">
        <f>SUMIFS('Raw Data from UFBs'!F$3:F$3000,'Raw Data from UFBs'!$A$3:$A$3000,'Summary By Town'!$A145,'Raw Data from UFBs'!$E$3:$E$3000,'Summary By Town'!$G$2)</f>
        <v>0</v>
      </c>
      <c r="I145" s="5">
        <f>SUMIFS('Raw Data from UFBs'!G$3:G$3000,'Raw Data from UFBs'!$A$3:$A$3000,'Summary By Town'!$A145,'Raw Data from UFBs'!$E$3:$E$3000,'Summary By Town'!$G$2)</f>
        <v>0</v>
      </c>
      <c r="J145" s="23">
        <f t="shared" si="23"/>
        <v>0</v>
      </c>
      <c r="K145" s="22">
        <f>COUNTIFS('Raw Data from UFBs'!$A$3:$A$3000,'Summary By Town'!$A145,'Raw Data from UFBs'!$E$3:$E$3000,'Summary By Town'!$K$2)</f>
        <v>0</v>
      </c>
      <c r="L145" s="5">
        <f>SUMIFS('Raw Data from UFBs'!F$3:F$3000,'Raw Data from UFBs'!$A$3:$A$3000,'Summary By Town'!$A145,'Raw Data from UFBs'!$E$3:$E$3000,'Summary By Town'!$K$2)</f>
        <v>0</v>
      </c>
      <c r="M145" s="5">
        <f>SUMIFS('Raw Data from UFBs'!G$3:G$3000,'Raw Data from UFBs'!$A$3:$A$3000,'Summary By Town'!$A145,'Raw Data from UFBs'!$E$3:$E$3000,'Summary By Town'!$K$2)</f>
        <v>0</v>
      </c>
      <c r="N145" s="23">
        <f t="shared" si="24"/>
        <v>0</v>
      </c>
      <c r="O145" s="22">
        <f>COUNTIFS('Raw Data from UFBs'!$A$3:$A$3000,'Summary By Town'!$A145,'Raw Data from UFBs'!$E$3:$E$3000,'Summary By Town'!$O$2)</f>
        <v>0</v>
      </c>
      <c r="P145" s="5">
        <f>SUMIFS('Raw Data from UFBs'!F$3:F$3000,'Raw Data from UFBs'!$A$3:$A$3000,'Summary By Town'!$A145,'Raw Data from UFBs'!$E$3:$E$3000,'Summary By Town'!$O$2)</f>
        <v>0</v>
      </c>
      <c r="Q145" s="5">
        <f>SUMIFS('Raw Data from UFBs'!G$3:G$3000,'Raw Data from UFBs'!$A$3:$A$3000,'Summary By Town'!$A145,'Raw Data from UFBs'!$E$3:$E$3000,'Summary By Town'!$O$2)</f>
        <v>0</v>
      </c>
      <c r="R145" s="23">
        <f t="shared" si="25"/>
        <v>0</v>
      </c>
      <c r="S145" s="22">
        <f t="shared" si="26"/>
        <v>0</v>
      </c>
      <c r="T145" s="5">
        <f t="shared" si="27"/>
        <v>0</v>
      </c>
      <c r="U145" s="5">
        <f t="shared" si="28"/>
        <v>0</v>
      </c>
      <c r="V145" s="23">
        <f t="shared" si="29"/>
        <v>0</v>
      </c>
      <c r="W145" s="62">
        <v>289602011</v>
      </c>
      <c r="X145" s="63">
        <v>4.4314533829158469</v>
      </c>
      <c r="Y145" s="64">
        <v>0.40462507442760215</v>
      </c>
      <c r="Z145" s="5">
        <f t="shared" si="30"/>
        <v>0</v>
      </c>
      <c r="AA145" s="9">
        <f t="shared" si="31"/>
        <v>0</v>
      </c>
      <c r="AB145" s="62">
        <v>7404034</v>
      </c>
      <c r="AC145" s="7">
        <f t="shared" si="32"/>
        <v>0</v>
      </c>
      <c r="AE145" s="6" t="s">
        <v>183</v>
      </c>
      <c r="AF145" s="6" t="s">
        <v>141</v>
      </c>
      <c r="AG145" s="6" t="s">
        <v>169</v>
      </c>
      <c r="AH145" s="6" t="s">
        <v>1857</v>
      </c>
      <c r="AI145" s="6" t="s">
        <v>1857</v>
      </c>
      <c r="AJ145" s="6" t="s">
        <v>1857</v>
      </c>
      <c r="AK145" s="6" t="s">
        <v>1857</v>
      </c>
      <c r="AL145" s="6" t="s">
        <v>1857</v>
      </c>
      <c r="AM145" s="6" t="s">
        <v>1857</v>
      </c>
      <c r="AN145" s="6" t="s">
        <v>1857</v>
      </c>
      <c r="AO145" s="6" t="s">
        <v>1857</v>
      </c>
      <c r="AP145" s="6" t="s">
        <v>1857</v>
      </c>
      <c r="AQ145" s="6" t="s">
        <v>1857</v>
      </c>
      <c r="AR145" s="6" t="s">
        <v>1857</v>
      </c>
      <c r="AS145" s="6" t="s">
        <v>1857</v>
      </c>
      <c r="AT145" s="6" t="s">
        <v>1857</v>
      </c>
    </row>
    <row r="146" spans="1:46" ht="17.25" customHeight="1" x14ac:dyDescent="0.3">
      <c r="A146" t="s">
        <v>155</v>
      </c>
      <c r="B146" t="s">
        <v>1411</v>
      </c>
      <c r="C146" t="s">
        <v>997</v>
      </c>
      <c r="D146" t="str">
        <f t="shared" si="22"/>
        <v>Collingswood borough, Camden County</v>
      </c>
      <c r="E146" t="s">
        <v>1830</v>
      </c>
      <c r="F146" t="s">
        <v>1819</v>
      </c>
      <c r="G146" s="22">
        <f>COUNTIFS('Raw Data from UFBs'!$A$3:$A$3000,'Summary By Town'!$A146,'Raw Data from UFBs'!$E$3:$E$3000,'Summary By Town'!$G$2)</f>
        <v>0</v>
      </c>
      <c r="H146" s="5">
        <f>SUMIFS('Raw Data from UFBs'!F$3:F$3000,'Raw Data from UFBs'!$A$3:$A$3000,'Summary By Town'!$A146,'Raw Data from UFBs'!$E$3:$E$3000,'Summary By Town'!$G$2)</f>
        <v>0</v>
      </c>
      <c r="I146" s="5">
        <f>SUMIFS('Raw Data from UFBs'!G$3:G$3000,'Raw Data from UFBs'!$A$3:$A$3000,'Summary By Town'!$A146,'Raw Data from UFBs'!$E$3:$E$3000,'Summary By Town'!$G$2)</f>
        <v>0</v>
      </c>
      <c r="J146" s="23">
        <f t="shared" si="23"/>
        <v>0</v>
      </c>
      <c r="K146" s="22">
        <f>COUNTIFS('Raw Data from UFBs'!$A$3:$A$3000,'Summary By Town'!$A146,'Raw Data from UFBs'!$E$3:$E$3000,'Summary By Town'!$K$2)</f>
        <v>2</v>
      </c>
      <c r="L146" s="5">
        <f>SUMIFS('Raw Data from UFBs'!F$3:F$3000,'Raw Data from UFBs'!$A$3:$A$3000,'Summary By Town'!$A146,'Raw Data from UFBs'!$E$3:$E$3000,'Summary By Town'!$K$2)</f>
        <v>21196.09</v>
      </c>
      <c r="M146" s="5">
        <f>SUMIFS('Raw Data from UFBs'!G$3:G$3000,'Raw Data from UFBs'!$A$3:$A$3000,'Summary By Town'!$A146,'Raw Data from UFBs'!$E$3:$E$3000,'Summary By Town'!$K$2)</f>
        <v>2476700</v>
      </c>
      <c r="N146" s="23">
        <f t="shared" si="24"/>
        <v>94655.77626053337</v>
      </c>
      <c r="O146" s="22">
        <f>COUNTIFS('Raw Data from UFBs'!$A$3:$A$3000,'Summary By Town'!$A146,'Raw Data from UFBs'!$E$3:$E$3000,'Summary By Town'!$O$2)</f>
        <v>6</v>
      </c>
      <c r="P146" s="5">
        <f>SUMIFS('Raw Data from UFBs'!F$3:F$3000,'Raw Data from UFBs'!$A$3:$A$3000,'Summary By Town'!$A146,'Raw Data from UFBs'!$E$3:$E$3000,'Summary By Town'!$O$2)</f>
        <v>2891226.67</v>
      </c>
      <c r="Q146" s="5">
        <f>SUMIFS('Raw Data from UFBs'!G$3:G$3000,'Raw Data from UFBs'!$A$3:$A$3000,'Summary By Town'!$A146,'Raw Data from UFBs'!$E$3:$E$3000,'Summary By Town'!$O$2)</f>
        <v>152827900</v>
      </c>
      <c r="R146" s="23">
        <f t="shared" si="25"/>
        <v>5840854.1643183138</v>
      </c>
      <c r="S146" s="22">
        <f t="shared" si="26"/>
        <v>8</v>
      </c>
      <c r="T146" s="5">
        <f t="shared" si="27"/>
        <v>2912422.76</v>
      </c>
      <c r="U146" s="5">
        <f t="shared" si="28"/>
        <v>155304600</v>
      </c>
      <c r="V146" s="23">
        <f t="shared" si="29"/>
        <v>5935509.9405788472</v>
      </c>
      <c r="W146" s="62">
        <v>1409432300</v>
      </c>
      <c r="X146" s="63">
        <v>3.8218506989354131</v>
      </c>
      <c r="Y146" s="64">
        <v>0.30408082416846677</v>
      </c>
      <c r="Z146" s="5">
        <f t="shared" si="30"/>
        <v>919262.84140354244</v>
      </c>
      <c r="AA146" s="9">
        <f t="shared" si="31"/>
        <v>0.11018947132118372</v>
      </c>
      <c r="AB146" s="62">
        <v>20050490.619999997</v>
      </c>
      <c r="AC146" s="7">
        <f t="shared" si="32"/>
        <v>4.5847398890408925E-2</v>
      </c>
      <c r="AE146" s="6" t="s">
        <v>1007</v>
      </c>
      <c r="AF146" s="6" t="s">
        <v>1011</v>
      </c>
      <c r="AG146" s="6" t="s">
        <v>1002</v>
      </c>
      <c r="AH146" s="6" t="s">
        <v>144</v>
      </c>
      <c r="AI146" s="6" t="s">
        <v>177</v>
      </c>
      <c r="AJ146" s="6" t="s">
        <v>1857</v>
      </c>
      <c r="AK146" s="6" t="s">
        <v>1857</v>
      </c>
      <c r="AL146" s="6" t="s">
        <v>1857</v>
      </c>
      <c r="AM146" s="6" t="s">
        <v>1857</v>
      </c>
      <c r="AN146" s="6" t="s">
        <v>1857</v>
      </c>
      <c r="AO146" s="6" t="s">
        <v>1857</v>
      </c>
      <c r="AP146" s="6" t="s">
        <v>1857</v>
      </c>
      <c r="AQ146" s="6" t="s">
        <v>1857</v>
      </c>
      <c r="AR146" s="6" t="s">
        <v>1857</v>
      </c>
      <c r="AS146" s="6" t="s">
        <v>1857</v>
      </c>
      <c r="AT146" s="6" t="s">
        <v>1857</v>
      </c>
    </row>
    <row r="147" spans="1:46" ht="17.25" customHeight="1" x14ac:dyDescent="0.3">
      <c r="A147" t="s">
        <v>1001</v>
      </c>
      <c r="B147" t="s">
        <v>1412</v>
      </c>
      <c r="C147" t="s">
        <v>997</v>
      </c>
      <c r="D147" t="str">
        <f t="shared" si="22"/>
        <v>Gibbsboro borough, Camden County</v>
      </c>
      <c r="E147" t="s">
        <v>1830</v>
      </c>
      <c r="F147" t="s">
        <v>1815</v>
      </c>
      <c r="G147" s="22">
        <f>COUNTIFS('Raw Data from UFBs'!$A$3:$A$3000,'Summary By Town'!$A147,'Raw Data from UFBs'!$E$3:$E$3000,'Summary By Town'!$G$2)</f>
        <v>0</v>
      </c>
      <c r="H147" s="5">
        <f>SUMIFS('Raw Data from UFBs'!F$3:F$3000,'Raw Data from UFBs'!$A$3:$A$3000,'Summary By Town'!$A147,'Raw Data from UFBs'!$E$3:$E$3000,'Summary By Town'!$G$2)</f>
        <v>0</v>
      </c>
      <c r="I147" s="5">
        <f>SUMIFS('Raw Data from UFBs'!G$3:G$3000,'Raw Data from UFBs'!$A$3:$A$3000,'Summary By Town'!$A147,'Raw Data from UFBs'!$E$3:$E$3000,'Summary By Town'!$G$2)</f>
        <v>0</v>
      </c>
      <c r="J147" s="23">
        <f t="shared" si="23"/>
        <v>0</v>
      </c>
      <c r="K147" s="22">
        <f>COUNTIFS('Raw Data from UFBs'!$A$3:$A$3000,'Summary By Town'!$A147,'Raw Data from UFBs'!$E$3:$E$3000,'Summary By Town'!$K$2)</f>
        <v>0</v>
      </c>
      <c r="L147" s="5">
        <f>SUMIFS('Raw Data from UFBs'!F$3:F$3000,'Raw Data from UFBs'!$A$3:$A$3000,'Summary By Town'!$A147,'Raw Data from UFBs'!$E$3:$E$3000,'Summary By Town'!$K$2)</f>
        <v>0</v>
      </c>
      <c r="M147" s="5">
        <f>SUMIFS('Raw Data from UFBs'!G$3:G$3000,'Raw Data from UFBs'!$A$3:$A$3000,'Summary By Town'!$A147,'Raw Data from UFBs'!$E$3:$E$3000,'Summary By Town'!$K$2)</f>
        <v>0</v>
      </c>
      <c r="N147" s="23">
        <f t="shared" si="24"/>
        <v>0</v>
      </c>
      <c r="O147" s="22">
        <f>COUNTIFS('Raw Data from UFBs'!$A$3:$A$3000,'Summary By Town'!$A147,'Raw Data from UFBs'!$E$3:$E$3000,'Summary By Town'!$O$2)</f>
        <v>0</v>
      </c>
      <c r="P147" s="5">
        <f>SUMIFS('Raw Data from UFBs'!F$3:F$3000,'Raw Data from UFBs'!$A$3:$A$3000,'Summary By Town'!$A147,'Raw Data from UFBs'!$E$3:$E$3000,'Summary By Town'!$O$2)</f>
        <v>0</v>
      </c>
      <c r="Q147" s="5">
        <f>SUMIFS('Raw Data from UFBs'!G$3:G$3000,'Raw Data from UFBs'!$A$3:$A$3000,'Summary By Town'!$A147,'Raw Data from UFBs'!$E$3:$E$3000,'Summary By Town'!$O$2)</f>
        <v>0</v>
      </c>
      <c r="R147" s="23">
        <f t="shared" si="25"/>
        <v>0</v>
      </c>
      <c r="S147" s="22">
        <f t="shared" si="26"/>
        <v>0</v>
      </c>
      <c r="T147" s="5">
        <f t="shared" si="27"/>
        <v>0</v>
      </c>
      <c r="U147" s="5">
        <f t="shared" si="28"/>
        <v>0</v>
      </c>
      <c r="V147" s="23">
        <f t="shared" si="29"/>
        <v>0</v>
      </c>
      <c r="W147" s="62">
        <v>277420400</v>
      </c>
      <c r="X147" s="63">
        <v>4.2588704168498932</v>
      </c>
      <c r="Y147" s="64">
        <v>0.2549785553947157</v>
      </c>
      <c r="Z147" s="5">
        <f t="shared" si="30"/>
        <v>0</v>
      </c>
      <c r="AA147" s="9">
        <f t="shared" si="31"/>
        <v>0</v>
      </c>
      <c r="AB147" s="62">
        <v>3667460.18</v>
      </c>
      <c r="AC147" s="7">
        <f t="shared" si="32"/>
        <v>0</v>
      </c>
      <c r="AE147" s="6" t="s">
        <v>169</v>
      </c>
      <c r="AF147" s="6" t="s">
        <v>188</v>
      </c>
      <c r="AG147" s="6" t="s">
        <v>1857</v>
      </c>
      <c r="AH147" s="6" t="s">
        <v>1857</v>
      </c>
      <c r="AI147" s="6" t="s">
        <v>1857</v>
      </c>
      <c r="AJ147" s="6" t="s">
        <v>1857</v>
      </c>
      <c r="AK147" s="6" t="s">
        <v>1857</v>
      </c>
      <c r="AL147" s="6" t="s">
        <v>1857</v>
      </c>
      <c r="AM147" s="6" t="s">
        <v>1857</v>
      </c>
      <c r="AN147" s="6" t="s">
        <v>1857</v>
      </c>
      <c r="AO147" s="6" t="s">
        <v>1857</v>
      </c>
      <c r="AP147" s="6" t="s">
        <v>1857</v>
      </c>
      <c r="AQ147" s="6" t="s">
        <v>1857</v>
      </c>
      <c r="AR147" s="6" t="s">
        <v>1857</v>
      </c>
      <c r="AS147" s="6" t="s">
        <v>1857</v>
      </c>
      <c r="AT147" s="6" t="s">
        <v>1857</v>
      </c>
    </row>
    <row r="148" spans="1:46" ht="17.25" customHeight="1" x14ac:dyDescent="0.3">
      <c r="A148" t="s">
        <v>162</v>
      </c>
      <c r="B148" t="s">
        <v>1413</v>
      </c>
      <c r="C148" t="s">
        <v>997</v>
      </c>
      <c r="D148" t="str">
        <f t="shared" si="22"/>
        <v>Gloucester City city, Camden County</v>
      </c>
      <c r="E148" t="s">
        <v>1830</v>
      </c>
      <c r="F148" t="s">
        <v>1819</v>
      </c>
      <c r="G148" s="22">
        <f>COUNTIFS('Raw Data from UFBs'!$A$3:$A$3000,'Summary By Town'!$A148,'Raw Data from UFBs'!$E$3:$E$3000,'Summary By Town'!$G$2)</f>
        <v>0</v>
      </c>
      <c r="H148" s="5">
        <f>SUMIFS('Raw Data from UFBs'!F$3:F$3000,'Raw Data from UFBs'!$A$3:$A$3000,'Summary By Town'!$A148,'Raw Data from UFBs'!$E$3:$E$3000,'Summary By Town'!$G$2)</f>
        <v>0</v>
      </c>
      <c r="I148" s="5">
        <f>SUMIFS('Raw Data from UFBs'!G$3:G$3000,'Raw Data from UFBs'!$A$3:$A$3000,'Summary By Town'!$A148,'Raw Data from UFBs'!$E$3:$E$3000,'Summary By Town'!$G$2)</f>
        <v>0</v>
      </c>
      <c r="J148" s="23">
        <f t="shared" si="23"/>
        <v>0</v>
      </c>
      <c r="K148" s="22">
        <f>COUNTIFS('Raw Data from UFBs'!$A$3:$A$3000,'Summary By Town'!$A148,'Raw Data from UFBs'!$E$3:$E$3000,'Summary By Town'!$K$2)</f>
        <v>0</v>
      </c>
      <c r="L148" s="5">
        <f>SUMIFS('Raw Data from UFBs'!F$3:F$3000,'Raw Data from UFBs'!$A$3:$A$3000,'Summary By Town'!$A148,'Raw Data from UFBs'!$E$3:$E$3000,'Summary By Town'!$K$2)</f>
        <v>0</v>
      </c>
      <c r="M148" s="5">
        <f>SUMIFS('Raw Data from UFBs'!G$3:G$3000,'Raw Data from UFBs'!$A$3:$A$3000,'Summary By Town'!$A148,'Raw Data from UFBs'!$E$3:$E$3000,'Summary By Town'!$K$2)</f>
        <v>0</v>
      </c>
      <c r="N148" s="23">
        <f t="shared" si="24"/>
        <v>0</v>
      </c>
      <c r="O148" s="22">
        <f>COUNTIFS('Raw Data from UFBs'!$A$3:$A$3000,'Summary By Town'!$A148,'Raw Data from UFBs'!$E$3:$E$3000,'Summary By Town'!$O$2)</f>
        <v>0</v>
      </c>
      <c r="P148" s="5">
        <f>SUMIFS('Raw Data from UFBs'!F$3:F$3000,'Raw Data from UFBs'!$A$3:$A$3000,'Summary By Town'!$A148,'Raw Data from UFBs'!$E$3:$E$3000,'Summary By Town'!$O$2)</f>
        <v>0</v>
      </c>
      <c r="Q148" s="5">
        <f>SUMIFS('Raw Data from UFBs'!G$3:G$3000,'Raw Data from UFBs'!$A$3:$A$3000,'Summary By Town'!$A148,'Raw Data from UFBs'!$E$3:$E$3000,'Summary By Town'!$O$2)</f>
        <v>0</v>
      </c>
      <c r="R148" s="23">
        <f t="shared" si="25"/>
        <v>0</v>
      </c>
      <c r="S148" s="22">
        <f t="shared" si="26"/>
        <v>0</v>
      </c>
      <c r="T148" s="5">
        <f t="shared" si="27"/>
        <v>0</v>
      </c>
      <c r="U148" s="5">
        <f t="shared" si="28"/>
        <v>0</v>
      </c>
      <c r="V148" s="23">
        <f t="shared" si="29"/>
        <v>0</v>
      </c>
      <c r="W148" s="62">
        <v>695976600</v>
      </c>
      <c r="X148" s="63">
        <v>5.0035869126125201</v>
      </c>
      <c r="Y148" s="64">
        <v>0.57056352668970356</v>
      </c>
      <c r="Z148" s="5">
        <f t="shared" si="30"/>
        <v>0</v>
      </c>
      <c r="AA148" s="9">
        <f t="shared" si="31"/>
        <v>0</v>
      </c>
      <c r="AB148" s="62">
        <v>24392114.539999999</v>
      </c>
      <c r="AC148" s="7">
        <f t="shared" si="32"/>
        <v>0</v>
      </c>
      <c r="AE148" s="6" t="s">
        <v>140</v>
      </c>
      <c r="AF148" s="6" t="s">
        <v>999</v>
      </c>
      <c r="AG148" s="6" t="s">
        <v>1063</v>
      </c>
      <c r="AH148" s="6" t="s">
        <v>176</v>
      </c>
      <c r="AI148" s="6" t="s">
        <v>1002</v>
      </c>
      <c r="AJ148" s="6" t="s">
        <v>144</v>
      </c>
      <c r="AK148" s="6" t="s">
        <v>1857</v>
      </c>
      <c r="AL148" s="6" t="s">
        <v>1857</v>
      </c>
      <c r="AM148" s="6" t="s">
        <v>1857</v>
      </c>
      <c r="AN148" s="6" t="s">
        <v>1857</v>
      </c>
      <c r="AO148" s="6" t="s">
        <v>1857</v>
      </c>
      <c r="AP148" s="6" t="s">
        <v>1857</v>
      </c>
      <c r="AQ148" s="6" t="s">
        <v>1857</v>
      </c>
      <c r="AR148" s="6" t="s">
        <v>1857</v>
      </c>
      <c r="AS148" s="6" t="s">
        <v>1857</v>
      </c>
      <c r="AT148" s="6" t="s">
        <v>1857</v>
      </c>
    </row>
    <row r="149" spans="1:46" ht="17.25" customHeight="1" x14ac:dyDescent="0.3">
      <c r="A149" t="s">
        <v>1003</v>
      </c>
      <c r="B149" t="s">
        <v>1414</v>
      </c>
      <c r="C149" t="s">
        <v>997</v>
      </c>
      <c r="D149" t="str">
        <f t="shared" si="22"/>
        <v>Haddonfield borough, Camden County</v>
      </c>
      <c r="E149" t="s">
        <v>1830</v>
      </c>
      <c r="F149" t="s">
        <v>1815</v>
      </c>
      <c r="G149" s="22">
        <f>COUNTIFS('Raw Data from UFBs'!$A$3:$A$3000,'Summary By Town'!$A149,'Raw Data from UFBs'!$E$3:$E$3000,'Summary By Town'!$G$2)</f>
        <v>1</v>
      </c>
      <c r="H149" s="5">
        <f>SUMIFS('Raw Data from UFBs'!F$3:F$3000,'Raw Data from UFBs'!$A$3:$A$3000,'Summary By Town'!$A149,'Raw Data from UFBs'!$E$3:$E$3000,'Summary By Town'!$G$2)</f>
        <v>5548</v>
      </c>
      <c r="I149" s="5">
        <f>SUMIFS('Raw Data from UFBs'!G$3:G$3000,'Raw Data from UFBs'!$A$3:$A$3000,'Summary By Town'!$A149,'Raw Data from UFBs'!$E$3:$E$3000,'Summary By Town'!$G$2)</f>
        <v>3072000</v>
      </c>
      <c r="J149" s="23">
        <f t="shared" si="23"/>
        <v>97904.836461879691</v>
      </c>
      <c r="K149" s="22">
        <f>COUNTIFS('Raw Data from UFBs'!$A$3:$A$3000,'Summary By Town'!$A149,'Raw Data from UFBs'!$E$3:$E$3000,'Summary By Town'!$K$2)</f>
        <v>0</v>
      </c>
      <c r="L149" s="5">
        <f>SUMIFS('Raw Data from UFBs'!F$3:F$3000,'Raw Data from UFBs'!$A$3:$A$3000,'Summary By Town'!$A149,'Raw Data from UFBs'!$E$3:$E$3000,'Summary By Town'!$K$2)</f>
        <v>0</v>
      </c>
      <c r="M149" s="5">
        <f>SUMIFS('Raw Data from UFBs'!G$3:G$3000,'Raw Data from UFBs'!$A$3:$A$3000,'Summary By Town'!$A149,'Raw Data from UFBs'!$E$3:$E$3000,'Summary By Town'!$K$2)</f>
        <v>0</v>
      </c>
      <c r="N149" s="23">
        <f t="shared" si="24"/>
        <v>0</v>
      </c>
      <c r="O149" s="22">
        <f>COUNTIFS('Raw Data from UFBs'!$A$3:$A$3000,'Summary By Town'!$A149,'Raw Data from UFBs'!$E$3:$E$3000,'Summary By Town'!$O$2)</f>
        <v>0</v>
      </c>
      <c r="P149" s="5">
        <f>SUMIFS('Raw Data from UFBs'!F$3:F$3000,'Raw Data from UFBs'!$A$3:$A$3000,'Summary By Town'!$A149,'Raw Data from UFBs'!$E$3:$E$3000,'Summary By Town'!$O$2)</f>
        <v>0</v>
      </c>
      <c r="Q149" s="5">
        <f>SUMIFS('Raw Data from UFBs'!G$3:G$3000,'Raw Data from UFBs'!$A$3:$A$3000,'Summary By Town'!$A149,'Raw Data from UFBs'!$E$3:$E$3000,'Summary By Town'!$O$2)</f>
        <v>0</v>
      </c>
      <c r="R149" s="23">
        <f t="shared" si="25"/>
        <v>0</v>
      </c>
      <c r="S149" s="22">
        <f t="shared" si="26"/>
        <v>1</v>
      </c>
      <c r="T149" s="5">
        <f t="shared" si="27"/>
        <v>5548</v>
      </c>
      <c r="U149" s="5">
        <f t="shared" si="28"/>
        <v>3072000</v>
      </c>
      <c r="V149" s="23">
        <f t="shared" si="29"/>
        <v>97904.836461879691</v>
      </c>
      <c r="W149" s="62">
        <v>2631976344</v>
      </c>
      <c r="X149" s="63">
        <v>3.1870063952434795</v>
      </c>
      <c r="Y149" s="64">
        <v>0.18785675277260711</v>
      </c>
      <c r="Z149" s="5">
        <f t="shared" si="30"/>
        <v>17349.855394079437</v>
      </c>
      <c r="AA149" s="9">
        <f t="shared" si="31"/>
        <v>1.1671837427426361E-3</v>
      </c>
      <c r="AB149" s="62">
        <v>21539827.09</v>
      </c>
      <c r="AC149" s="7">
        <f t="shared" si="32"/>
        <v>8.0547793264943227E-4</v>
      </c>
      <c r="AE149" s="6" t="s">
        <v>1006</v>
      </c>
      <c r="AF149" s="6" t="s">
        <v>1009</v>
      </c>
      <c r="AG149" s="6" t="s">
        <v>136</v>
      </c>
      <c r="AH149" s="6" t="s">
        <v>168</v>
      </c>
      <c r="AI149" s="6" t="s">
        <v>996</v>
      </c>
      <c r="AJ149" s="6" t="s">
        <v>1002</v>
      </c>
      <c r="AK149" s="6" t="s">
        <v>145</v>
      </c>
      <c r="AL149" s="6" t="s">
        <v>1857</v>
      </c>
      <c r="AM149" s="6" t="s">
        <v>1857</v>
      </c>
      <c r="AN149" s="6" t="s">
        <v>1857</v>
      </c>
      <c r="AO149" s="6" t="s">
        <v>1857</v>
      </c>
      <c r="AP149" s="6" t="s">
        <v>1857</v>
      </c>
      <c r="AQ149" s="6" t="s">
        <v>1857</v>
      </c>
      <c r="AR149" s="6" t="s">
        <v>1857</v>
      </c>
      <c r="AS149" s="6" t="s">
        <v>1857</v>
      </c>
      <c r="AT149" s="6" t="s">
        <v>1857</v>
      </c>
    </row>
    <row r="150" spans="1:46" ht="17.25" customHeight="1" x14ac:dyDescent="0.3">
      <c r="A150" t="s">
        <v>168</v>
      </c>
      <c r="B150" t="s">
        <v>1415</v>
      </c>
      <c r="C150" t="s">
        <v>997</v>
      </c>
      <c r="D150" t="str">
        <f t="shared" si="22"/>
        <v>Haddon Heights borough, Camden County</v>
      </c>
      <c r="E150" t="s">
        <v>1830</v>
      </c>
      <c r="F150" t="s">
        <v>1815</v>
      </c>
      <c r="G150" s="22">
        <f>COUNTIFS('Raw Data from UFBs'!$A$3:$A$3000,'Summary By Town'!$A150,'Raw Data from UFBs'!$E$3:$E$3000,'Summary By Town'!$G$2)</f>
        <v>2</v>
      </c>
      <c r="H150" s="5">
        <f>SUMIFS('Raw Data from UFBs'!F$3:F$3000,'Raw Data from UFBs'!$A$3:$A$3000,'Summary By Town'!$A150,'Raw Data from UFBs'!$E$3:$E$3000,'Summary By Town'!$G$2)</f>
        <v>55776.130000000005</v>
      </c>
      <c r="I150" s="5">
        <f>SUMIFS('Raw Data from UFBs'!G$3:G$3000,'Raw Data from UFBs'!$A$3:$A$3000,'Summary By Town'!$A150,'Raw Data from UFBs'!$E$3:$E$3000,'Summary By Town'!$G$2)</f>
        <v>12723500</v>
      </c>
      <c r="J150" s="23">
        <f t="shared" si="23"/>
        <v>433010.42223265854</v>
      </c>
      <c r="K150" s="22">
        <f>COUNTIFS('Raw Data from UFBs'!$A$3:$A$3000,'Summary By Town'!$A150,'Raw Data from UFBs'!$E$3:$E$3000,'Summary By Town'!$K$2)</f>
        <v>0</v>
      </c>
      <c r="L150" s="5">
        <f>SUMIFS('Raw Data from UFBs'!F$3:F$3000,'Raw Data from UFBs'!$A$3:$A$3000,'Summary By Town'!$A150,'Raw Data from UFBs'!$E$3:$E$3000,'Summary By Town'!$K$2)</f>
        <v>0</v>
      </c>
      <c r="M150" s="5">
        <f>SUMIFS('Raw Data from UFBs'!G$3:G$3000,'Raw Data from UFBs'!$A$3:$A$3000,'Summary By Town'!$A150,'Raw Data from UFBs'!$E$3:$E$3000,'Summary By Town'!$K$2)</f>
        <v>0</v>
      </c>
      <c r="N150" s="23">
        <f t="shared" si="24"/>
        <v>0</v>
      </c>
      <c r="O150" s="22">
        <f>COUNTIFS('Raw Data from UFBs'!$A$3:$A$3000,'Summary By Town'!$A150,'Raw Data from UFBs'!$E$3:$E$3000,'Summary By Town'!$O$2)</f>
        <v>0</v>
      </c>
      <c r="P150" s="5">
        <f>SUMIFS('Raw Data from UFBs'!F$3:F$3000,'Raw Data from UFBs'!$A$3:$A$3000,'Summary By Town'!$A150,'Raw Data from UFBs'!$E$3:$E$3000,'Summary By Town'!$O$2)</f>
        <v>0</v>
      </c>
      <c r="Q150" s="5">
        <f>SUMIFS('Raw Data from UFBs'!G$3:G$3000,'Raw Data from UFBs'!$A$3:$A$3000,'Summary By Town'!$A150,'Raw Data from UFBs'!$E$3:$E$3000,'Summary By Town'!$O$2)</f>
        <v>0</v>
      </c>
      <c r="R150" s="23">
        <f t="shared" si="25"/>
        <v>0</v>
      </c>
      <c r="S150" s="22">
        <f t="shared" si="26"/>
        <v>2</v>
      </c>
      <c r="T150" s="5">
        <f t="shared" si="27"/>
        <v>55776.130000000005</v>
      </c>
      <c r="U150" s="5">
        <f t="shared" si="28"/>
        <v>12723500</v>
      </c>
      <c r="V150" s="23">
        <f t="shared" si="29"/>
        <v>433010.42223265854</v>
      </c>
      <c r="W150" s="62">
        <v>944103900</v>
      </c>
      <c r="X150" s="63">
        <v>3.4032335617767009</v>
      </c>
      <c r="Y150" s="64">
        <v>0.24207360248100948</v>
      </c>
      <c r="Z150" s="5">
        <f t="shared" si="30"/>
        <v>91318.46410013354</v>
      </c>
      <c r="AA150" s="9">
        <f t="shared" si="31"/>
        <v>1.3476800593663473E-2</v>
      </c>
      <c r="AB150" s="62">
        <v>9143018.6400000006</v>
      </c>
      <c r="AC150" s="7">
        <f t="shared" si="32"/>
        <v>9.9877805892927204E-3</v>
      </c>
      <c r="AE150" s="6" t="s">
        <v>140</v>
      </c>
      <c r="AF150" s="6" t="s">
        <v>136</v>
      </c>
      <c r="AG150" s="6" t="s">
        <v>176</v>
      </c>
      <c r="AH150" s="6" t="s">
        <v>996</v>
      </c>
      <c r="AI150" s="6" t="s">
        <v>1003</v>
      </c>
      <c r="AJ150" s="6" t="s">
        <v>1857</v>
      </c>
      <c r="AK150" s="6" t="s">
        <v>1857</v>
      </c>
      <c r="AL150" s="6" t="s">
        <v>1857</v>
      </c>
      <c r="AM150" s="6" t="s">
        <v>1857</v>
      </c>
      <c r="AN150" s="6" t="s">
        <v>1857</v>
      </c>
      <c r="AO150" s="6" t="s">
        <v>1857</v>
      </c>
      <c r="AP150" s="6" t="s">
        <v>1857</v>
      </c>
      <c r="AQ150" s="6" t="s">
        <v>1857</v>
      </c>
      <c r="AR150" s="6" t="s">
        <v>1857</v>
      </c>
      <c r="AS150" s="6" t="s">
        <v>1857</v>
      </c>
      <c r="AT150" s="6" t="s">
        <v>1857</v>
      </c>
    </row>
    <row r="151" spans="1:46" ht="17.25" customHeight="1" x14ac:dyDescent="0.3">
      <c r="A151" t="s">
        <v>1004</v>
      </c>
      <c r="B151" t="s">
        <v>1416</v>
      </c>
      <c r="C151" t="s">
        <v>997</v>
      </c>
      <c r="D151" t="str">
        <f t="shared" si="22"/>
        <v>Hi-Nella borough, Camden County</v>
      </c>
      <c r="E151" t="s">
        <v>1830</v>
      </c>
      <c r="F151" t="s">
        <v>1819</v>
      </c>
      <c r="G151" s="22">
        <f>COUNTIFS('Raw Data from UFBs'!$A$3:$A$3000,'Summary By Town'!$A151,'Raw Data from UFBs'!$E$3:$E$3000,'Summary By Town'!$G$2)</f>
        <v>0</v>
      </c>
      <c r="H151" s="5">
        <f>SUMIFS('Raw Data from UFBs'!F$3:F$3000,'Raw Data from UFBs'!$A$3:$A$3000,'Summary By Town'!$A151,'Raw Data from UFBs'!$E$3:$E$3000,'Summary By Town'!$G$2)</f>
        <v>0</v>
      </c>
      <c r="I151" s="5">
        <f>SUMIFS('Raw Data from UFBs'!G$3:G$3000,'Raw Data from UFBs'!$A$3:$A$3000,'Summary By Town'!$A151,'Raw Data from UFBs'!$E$3:$E$3000,'Summary By Town'!$G$2)</f>
        <v>0</v>
      </c>
      <c r="J151" s="23">
        <f t="shared" si="23"/>
        <v>0</v>
      </c>
      <c r="K151" s="22">
        <f>COUNTIFS('Raw Data from UFBs'!$A$3:$A$3000,'Summary By Town'!$A151,'Raw Data from UFBs'!$E$3:$E$3000,'Summary By Town'!$K$2)</f>
        <v>0</v>
      </c>
      <c r="L151" s="5">
        <f>SUMIFS('Raw Data from UFBs'!F$3:F$3000,'Raw Data from UFBs'!$A$3:$A$3000,'Summary By Town'!$A151,'Raw Data from UFBs'!$E$3:$E$3000,'Summary By Town'!$K$2)</f>
        <v>0</v>
      </c>
      <c r="M151" s="5">
        <f>SUMIFS('Raw Data from UFBs'!G$3:G$3000,'Raw Data from UFBs'!$A$3:$A$3000,'Summary By Town'!$A151,'Raw Data from UFBs'!$E$3:$E$3000,'Summary By Town'!$K$2)</f>
        <v>0</v>
      </c>
      <c r="N151" s="23">
        <f t="shared" si="24"/>
        <v>0</v>
      </c>
      <c r="O151" s="22">
        <f>COUNTIFS('Raw Data from UFBs'!$A$3:$A$3000,'Summary By Town'!$A151,'Raw Data from UFBs'!$E$3:$E$3000,'Summary By Town'!$O$2)</f>
        <v>0</v>
      </c>
      <c r="P151" s="5">
        <f>SUMIFS('Raw Data from UFBs'!F$3:F$3000,'Raw Data from UFBs'!$A$3:$A$3000,'Summary By Town'!$A151,'Raw Data from UFBs'!$E$3:$E$3000,'Summary By Town'!$O$2)</f>
        <v>0</v>
      </c>
      <c r="Q151" s="5">
        <f>SUMIFS('Raw Data from UFBs'!G$3:G$3000,'Raw Data from UFBs'!$A$3:$A$3000,'Summary By Town'!$A151,'Raw Data from UFBs'!$E$3:$E$3000,'Summary By Town'!$O$2)</f>
        <v>0</v>
      </c>
      <c r="R151" s="23">
        <f t="shared" si="25"/>
        <v>0</v>
      </c>
      <c r="S151" s="22">
        <f t="shared" si="26"/>
        <v>0</v>
      </c>
      <c r="T151" s="5">
        <f t="shared" si="27"/>
        <v>0</v>
      </c>
      <c r="U151" s="5">
        <f t="shared" si="28"/>
        <v>0</v>
      </c>
      <c r="V151" s="23">
        <f t="shared" si="29"/>
        <v>0</v>
      </c>
      <c r="W151" s="62">
        <v>43554800</v>
      </c>
      <c r="X151" s="63">
        <v>5.5914135991149934</v>
      </c>
      <c r="Y151" s="64">
        <v>0.29358997847744178</v>
      </c>
      <c r="Z151" s="5">
        <f t="shared" si="30"/>
        <v>0</v>
      </c>
      <c r="AA151" s="9">
        <f t="shared" si="31"/>
        <v>0</v>
      </c>
      <c r="AB151" s="62">
        <v>1039510.22</v>
      </c>
      <c r="AC151" s="7">
        <f t="shared" si="32"/>
        <v>0</v>
      </c>
      <c r="AE151" s="6" t="s">
        <v>1008</v>
      </c>
      <c r="AF151" s="6" t="s">
        <v>164</v>
      </c>
      <c r="AG151" s="6" t="s">
        <v>185</v>
      </c>
      <c r="AH151" s="6" t="s">
        <v>1857</v>
      </c>
      <c r="AI151" s="6" t="s">
        <v>1857</v>
      </c>
      <c r="AJ151" s="6" t="s">
        <v>1857</v>
      </c>
      <c r="AK151" s="6" t="s">
        <v>1857</v>
      </c>
      <c r="AL151" s="6" t="s">
        <v>1857</v>
      </c>
      <c r="AM151" s="6" t="s">
        <v>1857</v>
      </c>
      <c r="AN151" s="6" t="s">
        <v>1857</v>
      </c>
      <c r="AO151" s="6" t="s">
        <v>1857</v>
      </c>
      <c r="AP151" s="6" t="s">
        <v>1857</v>
      </c>
      <c r="AQ151" s="6" t="s">
        <v>1857</v>
      </c>
      <c r="AR151" s="6" t="s">
        <v>1857</v>
      </c>
      <c r="AS151" s="6" t="s">
        <v>1857</v>
      </c>
      <c r="AT151" s="6" t="s">
        <v>1857</v>
      </c>
    </row>
    <row r="152" spans="1:46" ht="17.25" customHeight="1" x14ac:dyDescent="0.3">
      <c r="A152" t="s">
        <v>1005</v>
      </c>
      <c r="B152" t="s">
        <v>1417</v>
      </c>
      <c r="C152" t="s">
        <v>997</v>
      </c>
      <c r="D152" t="str">
        <f t="shared" si="22"/>
        <v>Laurel Springs borough, Camden County</v>
      </c>
      <c r="E152" t="s">
        <v>1830</v>
      </c>
      <c r="F152" t="s">
        <v>1815</v>
      </c>
      <c r="G152" s="22">
        <f>COUNTIFS('Raw Data from UFBs'!$A$3:$A$3000,'Summary By Town'!$A152,'Raw Data from UFBs'!$E$3:$E$3000,'Summary By Town'!$G$2)</f>
        <v>0</v>
      </c>
      <c r="H152" s="5">
        <f>SUMIFS('Raw Data from UFBs'!F$3:F$3000,'Raw Data from UFBs'!$A$3:$A$3000,'Summary By Town'!$A152,'Raw Data from UFBs'!$E$3:$E$3000,'Summary By Town'!$G$2)</f>
        <v>0</v>
      </c>
      <c r="I152" s="5">
        <f>SUMIFS('Raw Data from UFBs'!G$3:G$3000,'Raw Data from UFBs'!$A$3:$A$3000,'Summary By Town'!$A152,'Raw Data from UFBs'!$E$3:$E$3000,'Summary By Town'!$G$2)</f>
        <v>0</v>
      </c>
      <c r="J152" s="23">
        <f t="shared" si="23"/>
        <v>0</v>
      </c>
      <c r="K152" s="22">
        <f>COUNTIFS('Raw Data from UFBs'!$A$3:$A$3000,'Summary By Town'!$A152,'Raw Data from UFBs'!$E$3:$E$3000,'Summary By Town'!$K$2)</f>
        <v>0</v>
      </c>
      <c r="L152" s="5">
        <f>SUMIFS('Raw Data from UFBs'!F$3:F$3000,'Raw Data from UFBs'!$A$3:$A$3000,'Summary By Town'!$A152,'Raw Data from UFBs'!$E$3:$E$3000,'Summary By Town'!$K$2)</f>
        <v>0</v>
      </c>
      <c r="M152" s="5">
        <f>SUMIFS('Raw Data from UFBs'!G$3:G$3000,'Raw Data from UFBs'!$A$3:$A$3000,'Summary By Town'!$A152,'Raw Data from UFBs'!$E$3:$E$3000,'Summary By Town'!$K$2)</f>
        <v>0</v>
      </c>
      <c r="N152" s="23">
        <f t="shared" si="24"/>
        <v>0</v>
      </c>
      <c r="O152" s="22">
        <f>COUNTIFS('Raw Data from UFBs'!$A$3:$A$3000,'Summary By Town'!$A152,'Raw Data from UFBs'!$E$3:$E$3000,'Summary By Town'!$O$2)</f>
        <v>1</v>
      </c>
      <c r="P152" s="5">
        <f>SUMIFS('Raw Data from UFBs'!F$3:F$3000,'Raw Data from UFBs'!$A$3:$A$3000,'Summary By Town'!$A152,'Raw Data from UFBs'!$E$3:$E$3000,'Summary By Town'!$O$2)</f>
        <v>5143.95</v>
      </c>
      <c r="Q152" s="5">
        <f>SUMIFS('Raw Data from UFBs'!G$3:G$3000,'Raw Data from UFBs'!$A$3:$A$3000,'Summary By Town'!$A152,'Raw Data from UFBs'!$E$3:$E$3000,'Summary By Town'!$O$2)</f>
        <v>437900</v>
      </c>
      <c r="R152" s="23">
        <f t="shared" si="25"/>
        <v>23607.866031291465</v>
      </c>
      <c r="S152" s="22">
        <f t="shared" si="26"/>
        <v>1</v>
      </c>
      <c r="T152" s="5">
        <f t="shared" si="27"/>
        <v>5143.95</v>
      </c>
      <c r="U152" s="5">
        <f t="shared" si="28"/>
        <v>437900</v>
      </c>
      <c r="V152" s="23">
        <f t="shared" si="29"/>
        <v>23607.866031291465</v>
      </c>
      <c r="W152" s="62">
        <v>124983284</v>
      </c>
      <c r="X152" s="63">
        <v>5.3911546086529949</v>
      </c>
      <c r="Y152" s="64">
        <v>0.35508312850645479</v>
      </c>
      <c r="Z152" s="5">
        <f t="shared" si="30"/>
        <v>6556.2250688714576</v>
      </c>
      <c r="AA152" s="9">
        <f t="shared" si="31"/>
        <v>3.503668538586328E-3</v>
      </c>
      <c r="AB152" s="62">
        <v>3941000</v>
      </c>
      <c r="AC152" s="7">
        <f t="shared" si="32"/>
        <v>1.6635942828904992E-3</v>
      </c>
      <c r="AE152" s="6" t="s">
        <v>169</v>
      </c>
      <c r="AF152" s="6" t="s">
        <v>1008</v>
      </c>
      <c r="AG152" s="6" t="s">
        <v>1857</v>
      </c>
      <c r="AH152" s="6" t="s">
        <v>1857</v>
      </c>
      <c r="AI152" s="6" t="s">
        <v>1857</v>
      </c>
      <c r="AJ152" s="6" t="s">
        <v>1857</v>
      </c>
      <c r="AK152" s="6" t="s">
        <v>1857</v>
      </c>
      <c r="AL152" s="6" t="s">
        <v>1857</v>
      </c>
      <c r="AM152" s="6" t="s">
        <v>1857</v>
      </c>
      <c r="AN152" s="6" t="s">
        <v>1857</v>
      </c>
      <c r="AO152" s="6" t="s">
        <v>1857</v>
      </c>
      <c r="AP152" s="6" t="s">
        <v>1857</v>
      </c>
      <c r="AQ152" s="6" t="s">
        <v>1857</v>
      </c>
      <c r="AR152" s="6" t="s">
        <v>1857</v>
      </c>
      <c r="AS152" s="6" t="s">
        <v>1857</v>
      </c>
      <c r="AT152" s="6" t="s">
        <v>1857</v>
      </c>
    </row>
    <row r="153" spans="1:46" ht="17.25" customHeight="1" x14ac:dyDescent="0.3">
      <c r="A153" t="s">
        <v>1006</v>
      </c>
      <c r="B153" t="s">
        <v>1418</v>
      </c>
      <c r="C153" t="s">
        <v>997</v>
      </c>
      <c r="D153" t="str">
        <f t="shared" si="22"/>
        <v>Lawnside borough, Camden County</v>
      </c>
      <c r="E153" t="s">
        <v>1830</v>
      </c>
      <c r="F153" t="s">
        <v>1815</v>
      </c>
      <c r="G153" s="22">
        <f>COUNTIFS('Raw Data from UFBs'!$A$3:$A$3000,'Summary By Town'!$A153,'Raw Data from UFBs'!$E$3:$E$3000,'Summary By Town'!$G$2)</f>
        <v>0</v>
      </c>
      <c r="H153" s="5">
        <f>SUMIFS('Raw Data from UFBs'!F$3:F$3000,'Raw Data from UFBs'!$A$3:$A$3000,'Summary By Town'!$A153,'Raw Data from UFBs'!$E$3:$E$3000,'Summary By Town'!$G$2)</f>
        <v>0</v>
      </c>
      <c r="I153" s="5">
        <f>SUMIFS('Raw Data from UFBs'!G$3:G$3000,'Raw Data from UFBs'!$A$3:$A$3000,'Summary By Town'!$A153,'Raw Data from UFBs'!$E$3:$E$3000,'Summary By Town'!$G$2)</f>
        <v>0</v>
      </c>
      <c r="J153" s="23">
        <f t="shared" si="23"/>
        <v>0</v>
      </c>
      <c r="K153" s="22">
        <f>COUNTIFS('Raw Data from UFBs'!$A$3:$A$3000,'Summary By Town'!$A153,'Raw Data from UFBs'!$E$3:$E$3000,'Summary By Town'!$K$2)</f>
        <v>1</v>
      </c>
      <c r="L153" s="5">
        <f>SUMIFS('Raw Data from UFBs'!F$3:F$3000,'Raw Data from UFBs'!$A$3:$A$3000,'Summary By Town'!$A153,'Raw Data from UFBs'!$E$3:$E$3000,'Summary By Town'!$K$2)</f>
        <v>688000</v>
      </c>
      <c r="M153" s="5">
        <f>SUMIFS('Raw Data from UFBs'!G$3:G$3000,'Raw Data from UFBs'!$A$3:$A$3000,'Summary By Town'!$A153,'Raw Data from UFBs'!$E$3:$E$3000,'Summary By Town'!$K$2)</f>
        <v>0</v>
      </c>
      <c r="N153" s="23">
        <f t="shared" si="24"/>
        <v>0</v>
      </c>
      <c r="O153" s="22">
        <f>COUNTIFS('Raw Data from UFBs'!$A$3:$A$3000,'Summary By Town'!$A153,'Raw Data from UFBs'!$E$3:$E$3000,'Summary By Town'!$O$2)</f>
        <v>0</v>
      </c>
      <c r="P153" s="5">
        <f>SUMIFS('Raw Data from UFBs'!F$3:F$3000,'Raw Data from UFBs'!$A$3:$A$3000,'Summary By Town'!$A153,'Raw Data from UFBs'!$E$3:$E$3000,'Summary By Town'!$O$2)</f>
        <v>0</v>
      </c>
      <c r="Q153" s="5">
        <f>SUMIFS('Raw Data from UFBs'!G$3:G$3000,'Raw Data from UFBs'!$A$3:$A$3000,'Summary By Town'!$A153,'Raw Data from UFBs'!$E$3:$E$3000,'Summary By Town'!$O$2)</f>
        <v>0</v>
      </c>
      <c r="R153" s="23">
        <f t="shared" si="25"/>
        <v>0</v>
      </c>
      <c r="S153" s="22">
        <f t="shared" si="26"/>
        <v>1</v>
      </c>
      <c r="T153" s="5">
        <f t="shared" si="27"/>
        <v>688000</v>
      </c>
      <c r="U153" s="5">
        <f t="shared" si="28"/>
        <v>0</v>
      </c>
      <c r="V153" s="23">
        <f t="shared" si="29"/>
        <v>0</v>
      </c>
      <c r="W153" s="62">
        <v>277167900</v>
      </c>
      <c r="X153" s="63">
        <v>4.5139766759609294</v>
      </c>
      <c r="Y153" s="64">
        <v>0.2896911554905961</v>
      </c>
      <c r="Z153" s="5">
        <f t="shared" si="30"/>
        <v>-199307.51497753011</v>
      </c>
      <c r="AA153" s="9">
        <f t="shared" si="31"/>
        <v>0</v>
      </c>
      <c r="AB153" s="62">
        <v>6218000</v>
      </c>
      <c r="AC153" s="7">
        <f t="shared" si="32"/>
        <v>-3.2053315371104875E-2</v>
      </c>
      <c r="AE153" s="6" t="s">
        <v>185</v>
      </c>
      <c r="AF153" s="6" t="s">
        <v>710</v>
      </c>
      <c r="AG153" s="6" t="s">
        <v>188</v>
      </c>
      <c r="AH153" s="6" t="s">
        <v>1009</v>
      </c>
      <c r="AI153" s="6" t="s">
        <v>136</v>
      </c>
      <c r="AJ153" s="6" t="s">
        <v>1003</v>
      </c>
      <c r="AK153" s="6" t="s">
        <v>145</v>
      </c>
      <c r="AL153" s="6" t="s">
        <v>1857</v>
      </c>
      <c r="AM153" s="6" t="s">
        <v>1857</v>
      </c>
      <c r="AN153" s="6" t="s">
        <v>1857</v>
      </c>
      <c r="AO153" s="6" t="s">
        <v>1857</v>
      </c>
      <c r="AP153" s="6" t="s">
        <v>1857</v>
      </c>
      <c r="AQ153" s="6" t="s">
        <v>1857</v>
      </c>
      <c r="AR153" s="6" t="s">
        <v>1857</v>
      </c>
      <c r="AS153" s="6" t="s">
        <v>1857</v>
      </c>
      <c r="AT153" s="6" t="s">
        <v>1857</v>
      </c>
    </row>
    <row r="154" spans="1:46" ht="17.25" customHeight="1" x14ac:dyDescent="0.3">
      <c r="A154" t="s">
        <v>169</v>
      </c>
      <c r="B154" t="s">
        <v>1419</v>
      </c>
      <c r="C154" t="s">
        <v>997</v>
      </c>
      <c r="D154" t="str">
        <f t="shared" si="22"/>
        <v>Lindenwold borough, Camden County</v>
      </c>
      <c r="E154" t="s">
        <v>1830</v>
      </c>
      <c r="F154" t="s">
        <v>1819</v>
      </c>
      <c r="G154" s="22">
        <f>COUNTIFS('Raw Data from UFBs'!$A$3:$A$3000,'Summary By Town'!$A154,'Raw Data from UFBs'!$E$3:$E$3000,'Summary By Town'!$G$2)</f>
        <v>4</v>
      </c>
      <c r="H154" s="5">
        <f>SUMIFS('Raw Data from UFBs'!F$3:F$3000,'Raw Data from UFBs'!$A$3:$A$3000,'Summary By Town'!$A154,'Raw Data from UFBs'!$E$3:$E$3000,'Summary By Town'!$G$2)</f>
        <v>518839.8</v>
      </c>
      <c r="I154" s="5">
        <f>SUMIFS('Raw Data from UFBs'!G$3:G$3000,'Raw Data from UFBs'!$A$3:$A$3000,'Summary By Town'!$A154,'Raw Data from UFBs'!$E$3:$E$3000,'Summary By Town'!$G$2)</f>
        <v>27418400</v>
      </c>
      <c r="J154" s="23">
        <f t="shared" si="23"/>
        <v>1308637.9772409662</v>
      </c>
      <c r="K154" s="22">
        <f>COUNTIFS('Raw Data from UFBs'!$A$3:$A$3000,'Summary By Town'!$A154,'Raw Data from UFBs'!$E$3:$E$3000,'Summary By Town'!$K$2)</f>
        <v>0</v>
      </c>
      <c r="L154" s="5">
        <f>SUMIFS('Raw Data from UFBs'!F$3:F$3000,'Raw Data from UFBs'!$A$3:$A$3000,'Summary By Town'!$A154,'Raw Data from UFBs'!$E$3:$E$3000,'Summary By Town'!$K$2)</f>
        <v>0</v>
      </c>
      <c r="M154" s="5">
        <f>SUMIFS('Raw Data from UFBs'!G$3:G$3000,'Raw Data from UFBs'!$A$3:$A$3000,'Summary By Town'!$A154,'Raw Data from UFBs'!$E$3:$E$3000,'Summary By Town'!$K$2)</f>
        <v>0</v>
      </c>
      <c r="N154" s="23">
        <f t="shared" si="24"/>
        <v>0</v>
      </c>
      <c r="O154" s="22">
        <f>COUNTIFS('Raw Data from UFBs'!$A$3:$A$3000,'Summary By Town'!$A154,'Raw Data from UFBs'!$E$3:$E$3000,'Summary By Town'!$O$2)</f>
        <v>0</v>
      </c>
      <c r="P154" s="5">
        <f>SUMIFS('Raw Data from UFBs'!F$3:F$3000,'Raw Data from UFBs'!$A$3:$A$3000,'Summary By Town'!$A154,'Raw Data from UFBs'!$E$3:$E$3000,'Summary By Town'!$O$2)</f>
        <v>0</v>
      </c>
      <c r="Q154" s="5">
        <f>SUMIFS('Raw Data from UFBs'!G$3:G$3000,'Raw Data from UFBs'!$A$3:$A$3000,'Summary By Town'!$A154,'Raw Data from UFBs'!$E$3:$E$3000,'Summary By Town'!$O$2)</f>
        <v>0</v>
      </c>
      <c r="R154" s="23">
        <f t="shared" si="25"/>
        <v>0</v>
      </c>
      <c r="S154" s="22">
        <f t="shared" si="26"/>
        <v>4</v>
      </c>
      <c r="T154" s="5">
        <f t="shared" si="27"/>
        <v>518839.8</v>
      </c>
      <c r="U154" s="5">
        <f t="shared" si="28"/>
        <v>27418400</v>
      </c>
      <c r="V154" s="23">
        <f t="shared" si="29"/>
        <v>1308637.9772409662</v>
      </c>
      <c r="W154" s="62">
        <v>764181984</v>
      </c>
      <c r="X154" s="63">
        <v>4.7728458890415419</v>
      </c>
      <c r="Y154" s="64">
        <v>0.35902764051564129</v>
      </c>
      <c r="Z154" s="5">
        <f t="shared" si="30"/>
        <v>283559.37605837832</v>
      </c>
      <c r="AA154" s="9">
        <f t="shared" si="31"/>
        <v>3.5879411676891876E-2</v>
      </c>
      <c r="AB154" s="62">
        <v>19437786</v>
      </c>
      <c r="AC154" s="7">
        <f t="shared" si="32"/>
        <v>1.4588049074024084E-2</v>
      </c>
      <c r="AE154" s="6" t="s">
        <v>183</v>
      </c>
      <c r="AF154" s="6" t="s">
        <v>141</v>
      </c>
      <c r="AG154" s="6" t="s">
        <v>1000</v>
      </c>
      <c r="AH154" s="6" t="s">
        <v>142</v>
      </c>
      <c r="AI154" s="6" t="s">
        <v>1005</v>
      </c>
      <c r="AJ154" s="6" t="s">
        <v>1008</v>
      </c>
      <c r="AK154" s="6" t="s">
        <v>1001</v>
      </c>
      <c r="AL154" s="6" t="s">
        <v>164</v>
      </c>
      <c r="AM154" s="6" t="s">
        <v>185</v>
      </c>
      <c r="AN154" s="6" t="s">
        <v>188</v>
      </c>
      <c r="AO154" s="6" t="s">
        <v>1857</v>
      </c>
      <c r="AP154" s="6" t="s">
        <v>1857</v>
      </c>
      <c r="AQ154" s="6" t="s">
        <v>1857</v>
      </c>
      <c r="AR154" s="6" t="s">
        <v>1857</v>
      </c>
      <c r="AS154" s="6" t="s">
        <v>1857</v>
      </c>
      <c r="AT154" s="6" t="s">
        <v>1857</v>
      </c>
    </row>
    <row r="155" spans="1:46" ht="17.25" customHeight="1" x14ac:dyDescent="0.3">
      <c r="A155" t="s">
        <v>710</v>
      </c>
      <c r="B155" t="s">
        <v>1420</v>
      </c>
      <c r="C155" t="s">
        <v>997</v>
      </c>
      <c r="D155" t="str">
        <f t="shared" si="22"/>
        <v>Magnolia borough, Camden County</v>
      </c>
      <c r="E155" t="s">
        <v>1830</v>
      </c>
      <c r="F155" t="s">
        <v>1815</v>
      </c>
      <c r="G155" s="22">
        <f>COUNTIFS('Raw Data from UFBs'!$A$3:$A$3000,'Summary By Town'!$A155,'Raw Data from UFBs'!$E$3:$E$3000,'Summary By Town'!$G$2)</f>
        <v>0</v>
      </c>
      <c r="H155" s="5">
        <f>SUMIFS('Raw Data from UFBs'!F$3:F$3000,'Raw Data from UFBs'!$A$3:$A$3000,'Summary By Town'!$A155,'Raw Data from UFBs'!$E$3:$E$3000,'Summary By Town'!$G$2)</f>
        <v>0</v>
      </c>
      <c r="I155" s="5">
        <f>SUMIFS('Raw Data from UFBs'!G$3:G$3000,'Raw Data from UFBs'!$A$3:$A$3000,'Summary By Town'!$A155,'Raw Data from UFBs'!$E$3:$E$3000,'Summary By Town'!$G$2)</f>
        <v>0</v>
      </c>
      <c r="J155" s="23">
        <f t="shared" si="23"/>
        <v>0</v>
      </c>
      <c r="K155" s="22">
        <f>COUNTIFS('Raw Data from UFBs'!$A$3:$A$3000,'Summary By Town'!$A155,'Raw Data from UFBs'!$E$3:$E$3000,'Summary By Town'!$K$2)</f>
        <v>1</v>
      </c>
      <c r="L155" s="5">
        <f>SUMIFS('Raw Data from UFBs'!F$3:F$3000,'Raw Data from UFBs'!$A$3:$A$3000,'Summary By Town'!$A155,'Raw Data from UFBs'!$E$3:$E$3000,'Summary By Town'!$K$2)</f>
        <v>425685.38</v>
      </c>
      <c r="M155" s="5">
        <f>SUMIFS('Raw Data from UFBs'!G$3:G$3000,'Raw Data from UFBs'!$A$3:$A$3000,'Summary By Town'!$A155,'Raw Data from UFBs'!$E$3:$E$3000,'Summary By Town'!$K$2)</f>
        <v>0</v>
      </c>
      <c r="N155" s="23">
        <f t="shared" si="24"/>
        <v>0</v>
      </c>
      <c r="O155" s="22">
        <f>COUNTIFS('Raw Data from UFBs'!$A$3:$A$3000,'Summary By Town'!$A155,'Raw Data from UFBs'!$E$3:$E$3000,'Summary By Town'!$O$2)</f>
        <v>0</v>
      </c>
      <c r="P155" s="5">
        <f>SUMIFS('Raw Data from UFBs'!F$3:F$3000,'Raw Data from UFBs'!$A$3:$A$3000,'Summary By Town'!$A155,'Raw Data from UFBs'!$E$3:$E$3000,'Summary By Town'!$O$2)</f>
        <v>0</v>
      </c>
      <c r="Q155" s="5">
        <f>SUMIFS('Raw Data from UFBs'!G$3:G$3000,'Raw Data from UFBs'!$A$3:$A$3000,'Summary By Town'!$A155,'Raw Data from UFBs'!$E$3:$E$3000,'Summary By Town'!$O$2)</f>
        <v>0</v>
      </c>
      <c r="R155" s="23">
        <f t="shared" si="25"/>
        <v>0</v>
      </c>
      <c r="S155" s="22">
        <f t="shared" si="26"/>
        <v>1</v>
      </c>
      <c r="T155" s="5">
        <f t="shared" si="27"/>
        <v>425685.38</v>
      </c>
      <c r="U155" s="5">
        <f t="shared" si="28"/>
        <v>0</v>
      </c>
      <c r="V155" s="23">
        <f t="shared" si="29"/>
        <v>0</v>
      </c>
      <c r="W155" s="62">
        <v>308633500</v>
      </c>
      <c r="X155" s="63">
        <v>4.6833721107862729</v>
      </c>
      <c r="Y155" s="64">
        <v>0.26598844176440178</v>
      </c>
      <c r="Z155" s="5">
        <f t="shared" si="30"/>
        <v>-113227.39090808724</v>
      </c>
      <c r="AA155" s="9">
        <f t="shared" si="31"/>
        <v>0</v>
      </c>
      <c r="AB155" s="62">
        <v>5850953</v>
      </c>
      <c r="AC155" s="7">
        <f t="shared" si="32"/>
        <v>-1.9351957007360553E-2</v>
      </c>
      <c r="AE155" s="6" t="s">
        <v>164</v>
      </c>
      <c r="AF155" s="6" t="s">
        <v>185</v>
      </c>
      <c r="AG155" s="6" t="s">
        <v>184</v>
      </c>
      <c r="AH155" s="6" t="s">
        <v>1006</v>
      </c>
      <c r="AI155" s="6" t="s">
        <v>136</v>
      </c>
      <c r="AJ155" s="6" t="s">
        <v>1857</v>
      </c>
      <c r="AK155" s="6" t="s">
        <v>1857</v>
      </c>
      <c r="AL155" s="6" t="s">
        <v>1857</v>
      </c>
      <c r="AM155" s="6" t="s">
        <v>1857</v>
      </c>
      <c r="AN155" s="6" t="s">
        <v>1857</v>
      </c>
      <c r="AO155" s="6" t="s">
        <v>1857</v>
      </c>
      <c r="AP155" s="6" t="s">
        <v>1857</v>
      </c>
      <c r="AQ155" s="6" t="s">
        <v>1857</v>
      </c>
      <c r="AR155" s="6" t="s">
        <v>1857</v>
      </c>
      <c r="AS155" s="6" t="s">
        <v>1857</v>
      </c>
      <c r="AT155" s="6" t="s">
        <v>1857</v>
      </c>
    </row>
    <row r="156" spans="1:46" ht="17.25" customHeight="1" x14ac:dyDescent="0.3">
      <c r="A156" t="s">
        <v>173</v>
      </c>
      <c r="B156" t="s">
        <v>1421</v>
      </c>
      <c r="C156" t="s">
        <v>997</v>
      </c>
      <c r="D156" t="str">
        <f t="shared" si="22"/>
        <v>Merchantville borough, Camden County</v>
      </c>
      <c r="E156" t="s">
        <v>1830</v>
      </c>
      <c r="F156" t="s">
        <v>1819</v>
      </c>
      <c r="G156" s="22">
        <f>COUNTIFS('Raw Data from UFBs'!$A$3:$A$3000,'Summary By Town'!$A156,'Raw Data from UFBs'!$E$3:$E$3000,'Summary By Town'!$G$2)</f>
        <v>2</v>
      </c>
      <c r="H156" s="5">
        <f>SUMIFS('Raw Data from UFBs'!F$3:F$3000,'Raw Data from UFBs'!$A$3:$A$3000,'Summary By Town'!$A156,'Raw Data from UFBs'!$E$3:$E$3000,'Summary By Town'!$G$2)</f>
        <v>67913.91</v>
      </c>
      <c r="I156" s="5">
        <f>SUMIFS('Raw Data from UFBs'!G$3:G$3000,'Raw Data from UFBs'!$A$3:$A$3000,'Summary By Town'!$A156,'Raw Data from UFBs'!$E$3:$E$3000,'Summary By Town'!$G$2)</f>
        <v>9349000</v>
      </c>
      <c r="J156" s="23">
        <f t="shared" si="23"/>
        <v>474269.47547686961</v>
      </c>
      <c r="K156" s="22">
        <f>COUNTIFS('Raw Data from UFBs'!$A$3:$A$3000,'Summary By Town'!$A156,'Raw Data from UFBs'!$E$3:$E$3000,'Summary By Town'!$K$2)</f>
        <v>0</v>
      </c>
      <c r="L156" s="5">
        <f>SUMIFS('Raw Data from UFBs'!F$3:F$3000,'Raw Data from UFBs'!$A$3:$A$3000,'Summary By Town'!$A156,'Raw Data from UFBs'!$E$3:$E$3000,'Summary By Town'!$K$2)</f>
        <v>0</v>
      </c>
      <c r="M156" s="5">
        <f>SUMIFS('Raw Data from UFBs'!G$3:G$3000,'Raw Data from UFBs'!$A$3:$A$3000,'Summary By Town'!$A156,'Raw Data from UFBs'!$E$3:$E$3000,'Summary By Town'!$K$2)</f>
        <v>0</v>
      </c>
      <c r="N156" s="23">
        <f t="shared" si="24"/>
        <v>0</v>
      </c>
      <c r="O156" s="22">
        <f>COUNTIFS('Raw Data from UFBs'!$A$3:$A$3000,'Summary By Town'!$A156,'Raw Data from UFBs'!$E$3:$E$3000,'Summary By Town'!$O$2)</f>
        <v>0</v>
      </c>
      <c r="P156" s="5">
        <f>SUMIFS('Raw Data from UFBs'!F$3:F$3000,'Raw Data from UFBs'!$A$3:$A$3000,'Summary By Town'!$A156,'Raw Data from UFBs'!$E$3:$E$3000,'Summary By Town'!$O$2)</f>
        <v>0</v>
      </c>
      <c r="Q156" s="5">
        <f>SUMIFS('Raw Data from UFBs'!G$3:G$3000,'Raw Data from UFBs'!$A$3:$A$3000,'Summary By Town'!$A156,'Raw Data from UFBs'!$E$3:$E$3000,'Summary By Town'!$O$2)</f>
        <v>0</v>
      </c>
      <c r="R156" s="23">
        <f t="shared" si="25"/>
        <v>0</v>
      </c>
      <c r="S156" s="22">
        <f t="shared" si="26"/>
        <v>2</v>
      </c>
      <c r="T156" s="5">
        <f t="shared" si="27"/>
        <v>67913.91</v>
      </c>
      <c r="U156" s="5">
        <f t="shared" si="28"/>
        <v>9349000</v>
      </c>
      <c r="V156" s="23">
        <f t="shared" si="29"/>
        <v>474269.47547686961</v>
      </c>
      <c r="W156" s="62">
        <v>286011100</v>
      </c>
      <c r="X156" s="63">
        <v>5.0729433680272713</v>
      </c>
      <c r="Y156" s="64">
        <v>0.32169929381404883</v>
      </c>
      <c r="Z156" s="5">
        <f t="shared" si="30"/>
        <v>130724.29845131742</v>
      </c>
      <c r="AA156" s="9">
        <f t="shared" si="31"/>
        <v>3.2687542546425648E-2</v>
      </c>
      <c r="AB156" s="62">
        <v>5867782.0300000003</v>
      </c>
      <c r="AC156" s="7">
        <f t="shared" si="32"/>
        <v>2.2278315346917786E-2</v>
      </c>
      <c r="AE156" s="6" t="s">
        <v>145</v>
      </c>
      <c r="AF156" s="6" t="s">
        <v>177</v>
      </c>
      <c r="AG156" s="6" t="s">
        <v>1857</v>
      </c>
      <c r="AH156" s="6" t="s">
        <v>1857</v>
      </c>
      <c r="AI156" s="6" t="s">
        <v>1857</v>
      </c>
      <c r="AJ156" s="6" t="s">
        <v>1857</v>
      </c>
      <c r="AK156" s="6" t="s">
        <v>1857</v>
      </c>
      <c r="AL156" s="6" t="s">
        <v>1857</v>
      </c>
      <c r="AM156" s="6" t="s">
        <v>1857</v>
      </c>
      <c r="AN156" s="6" t="s">
        <v>1857</v>
      </c>
      <c r="AO156" s="6" t="s">
        <v>1857</v>
      </c>
      <c r="AP156" s="6" t="s">
        <v>1857</v>
      </c>
      <c r="AQ156" s="6" t="s">
        <v>1857</v>
      </c>
      <c r="AR156" s="6" t="s">
        <v>1857</v>
      </c>
      <c r="AS156" s="6" t="s">
        <v>1857</v>
      </c>
      <c r="AT156" s="6" t="s">
        <v>1857</v>
      </c>
    </row>
    <row r="157" spans="1:46" ht="17.25" customHeight="1" x14ac:dyDescent="0.3">
      <c r="A157" t="s">
        <v>176</v>
      </c>
      <c r="B157" t="s">
        <v>1422</v>
      </c>
      <c r="C157" t="s">
        <v>997</v>
      </c>
      <c r="D157" t="str">
        <f t="shared" si="22"/>
        <v>Mount Ephraim borough, Camden County</v>
      </c>
      <c r="E157" t="s">
        <v>1830</v>
      </c>
      <c r="F157" t="s">
        <v>1815</v>
      </c>
      <c r="G157" s="22">
        <f>COUNTIFS('Raw Data from UFBs'!$A$3:$A$3000,'Summary By Town'!$A157,'Raw Data from UFBs'!$E$3:$E$3000,'Summary By Town'!$G$2)</f>
        <v>1</v>
      </c>
      <c r="H157" s="5">
        <f>SUMIFS('Raw Data from UFBs'!F$3:F$3000,'Raw Data from UFBs'!$A$3:$A$3000,'Summary By Town'!$A157,'Raw Data from UFBs'!$E$3:$E$3000,'Summary By Town'!$G$2)</f>
        <v>38000</v>
      </c>
      <c r="I157" s="5">
        <f>SUMIFS('Raw Data from UFBs'!G$3:G$3000,'Raw Data from UFBs'!$A$3:$A$3000,'Summary By Town'!$A157,'Raw Data from UFBs'!$E$3:$E$3000,'Summary By Town'!$G$2)</f>
        <v>3835000</v>
      </c>
      <c r="J157" s="23">
        <f t="shared" si="23"/>
        <v>197714.26569890365</v>
      </c>
      <c r="K157" s="22">
        <f>COUNTIFS('Raw Data from UFBs'!$A$3:$A$3000,'Summary By Town'!$A157,'Raw Data from UFBs'!$E$3:$E$3000,'Summary By Town'!$K$2)</f>
        <v>0</v>
      </c>
      <c r="L157" s="5">
        <f>SUMIFS('Raw Data from UFBs'!F$3:F$3000,'Raw Data from UFBs'!$A$3:$A$3000,'Summary By Town'!$A157,'Raw Data from UFBs'!$E$3:$E$3000,'Summary By Town'!$K$2)</f>
        <v>0</v>
      </c>
      <c r="M157" s="5">
        <f>SUMIFS('Raw Data from UFBs'!G$3:G$3000,'Raw Data from UFBs'!$A$3:$A$3000,'Summary By Town'!$A157,'Raw Data from UFBs'!$E$3:$E$3000,'Summary By Town'!$K$2)</f>
        <v>0</v>
      </c>
      <c r="N157" s="23">
        <f t="shared" si="24"/>
        <v>0</v>
      </c>
      <c r="O157" s="22">
        <f>COUNTIFS('Raw Data from UFBs'!$A$3:$A$3000,'Summary By Town'!$A157,'Raw Data from UFBs'!$E$3:$E$3000,'Summary By Town'!$O$2)</f>
        <v>0</v>
      </c>
      <c r="P157" s="5">
        <f>SUMIFS('Raw Data from UFBs'!F$3:F$3000,'Raw Data from UFBs'!$A$3:$A$3000,'Summary By Town'!$A157,'Raw Data from UFBs'!$E$3:$E$3000,'Summary By Town'!$O$2)</f>
        <v>0</v>
      </c>
      <c r="Q157" s="5">
        <f>SUMIFS('Raw Data from UFBs'!G$3:G$3000,'Raw Data from UFBs'!$A$3:$A$3000,'Summary By Town'!$A157,'Raw Data from UFBs'!$E$3:$E$3000,'Summary By Town'!$O$2)</f>
        <v>0</v>
      </c>
      <c r="R157" s="23">
        <f t="shared" si="25"/>
        <v>0</v>
      </c>
      <c r="S157" s="22">
        <f t="shared" si="26"/>
        <v>1</v>
      </c>
      <c r="T157" s="5">
        <f t="shared" si="27"/>
        <v>38000</v>
      </c>
      <c r="U157" s="5">
        <f t="shared" si="28"/>
        <v>3835000</v>
      </c>
      <c r="V157" s="23">
        <f t="shared" si="29"/>
        <v>197714.26569890365</v>
      </c>
      <c r="W157" s="62">
        <v>297295475</v>
      </c>
      <c r="X157" s="63">
        <v>5.1555219217445538</v>
      </c>
      <c r="Y157" s="64">
        <v>0.32181961185825281</v>
      </c>
      <c r="Z157" s="5">
        <f t="shared" si="30"/>
        <v>51399.18299544703</v>
      </c>
      <c r="AA157" s="9">
        <f t="shared" si="31"/>
        <v>1.2899624523380317E-2</v>
      </c>
      <c r="AB157" s="62">
        <v>6933898.9199999999</v>
      </c>
      <c r="AC157" s="7">
        <f t="shared" si="32"/>
        <v>7.4127390070818956E-3</v>
      </c>
      <c r="AE157" s="6" t="s">
        <v>140</v>
      </c>
      <c r="AF157" s="6" t="s">
        <v>999</v>
      </c>
      <c r="AG157" s="6" t="s">
        <v>168</v>
      </c>
      <c r="AH157" s="6" t="s">
        <v>996</v>
      </c>
      <c r="AI157" s="6" t="s">
        <v>162</v>
      </c>
      <c r="AJ157" s="6" t="s">
        <v>1002</v>
      </c>
      <c r="AK157" s="6" t="s">
        <v>1857</v>
      </c>
      <c r="AL157" s="6" t="s">
        <v>1857</v>
      </c>
      <c r="AM157" s="6" t="s">
        <v>1857</v>
      </c>
      <c r="AN157" s="6" t="s">
        <v>1857</v>
      </c>
      <c r="AO157" s="6" t="s">
        <v>1857</v>
      </c>
      <c r="AP157" s="6" t="s">
        <v>1857</v>
      </c>
      <c r="AQ157" s="6" t="s">
        <v>1857</v>
      </c>
      <c r="AR157" s="6" t="s">
        <v>1857</v>
      </c>
      <c r="AS157" s="6" t="s">
        <v>1857</v>
      </c>
      <c r="AT157" s="6" t="s">
        <v>1857</v>
      </c>
    </row>
    <row r="158" spans="1:46" ht="17.25" customHeight="1" x14ac:dyDescent="0.3">
      <c r="A158" t="s">
        <v>1007</v>
      </c>
      <c r="B158" t="s">
        <v>1423</v>
      </c>
      <c r="C158" t="s">
        <v>997</v>
      </c>
      <c r="D158" t="str">
        <f t="shared" si="22"/>
        <v>Oaklyn borough, Camden County</v>
      </c>
      <c r="E158" t="s">
        <v>1830</v>
      </c>
      <c r="F158" t="s">
        <v>1815</v>
      </c>
      <c r="G158" s="22">
        <f>COUNTIFS('Raw Data from UFBs'!$A$3:$A$3000,'Summary By Town'!$A158,'Raw Data from UFBs'!$E$3:$E$3000,'Summary By Town'!$G$2)</f>
        <v>0</v>
      </c>
      <c r="H158" s="5">
        <f>SUMIFS('Raw Data from UFBs'!F$3:F$3000,'Raw Data from UFBs'!$A$3:$A$3000,'Summary By Town'!$A158,'Raw Data from UFBs'!$E$3:$E$3000,'Summary By Town'!$G$2)</f>
        <v>0</v>
      </c>
      <c r="I158" s="5">
        <f>SUMIFS('Raw Data from UFBs'!G$3:G$3000,'Raw Data from UFBs'!$A$3:$A$3000,'Summary By Town'!$A158,'Raw Data from UFBs'!$E$3:$E$3000,'Summary By Town'!$G$2)</f>
        <v>0</v>
      </c>
      <c r="J158" s="23">
        <f t="shared" si="23"/>
        <v>0</v>
      </c>
      <c r="K158" s="22">
        <f>COUNTIFS('Raw Data from UFBs'!$A$3:$A$3000,'Summary By Town'!$A158,'Raw Data from UFBs'!$E$3:$E$3000,'Summary By Town'!$K$2)</f>
        <v>0</v>
      </c>
      <c r="L158" s="5">
        <f>SUMIFS('Raw Data from UFBs'!F$3:F$3000,'Raw Data from UFBs'!$A$3:$A$3000,'Summary By Town'!$A158,'Raw Data from UFBs'!$E$3:$E$3000,'Summary By Town'!$K$2)</f>
        <v>0</v>
      </c>
      <c r="M158" s="5">
        <f>SUMIFS('Raw Data from UFBs'!G$3:G$3000,'Raw Data from UFBs'!$A$3:$A$3000,'Summary By Town'!$A158,'Raw Data from UFBs'!$E$3:$E$3000,'Summary By Town'!$K$2)</f>
        <v>0</v>
      </c>
      <c r="N158" s="23">
        <f t="shared" si="24"/>
        <v>0</v>
      </c>
      <c r="O158" s="22">
        <f>COUNTIFS('Raw Data from UFBs'!$A$3:$A$3000,'Summary By Town'!$A158,'Raw Data from UFBs'!$E$3:$E$3000,'Summary By Town'!$O$2)</f>
        <v>0</v>
      </c>
      <c r="P158" s="5">
        <f>SUMIFS('Raw Data from UFBs'!F$3:F$3000,'Raw Data from UFBs'!$A$3:$A$3000,'Summary By Town'!$A158,'Raw Data from UFBs'!$E$3:$E$3000,'Summary By Town'!$O$2)</f>
        <v>0</v>
      </c>
      <c r="Q158" s="5">
        <f>SUMIFS('Raw Data from UFBs'!G$3:G$3000,'Raw Data from UFBs'!$A$3:$A$3000,'Summary By Town'!$A158,'Raw Data from UFBs'!$E$3:$E$3000,'Summary By Town'!$O$2)</f>
        <v>0</v>
      </c>
      <c r="R158" s="23">
        <f t="shared" si="25"/>
        <v>0</v>
      </c>
      <c r="S158" s="22">
        <f t="shared" si="26"/>
        <v>0</v>
      </c>
      <c r="T158" s="5">
        <f t="shared" si="27"/>
        <v>0</v>
      </c>
      <c r="U158" s="5">
        <f t="shared" si="28"/>
        <v>0</v>
      </c>
      <c r="V158" s="23">
        <f t="shared" si="29"/>
        <v>0</v>
      </c>
      <c r="W158" s="62">
        <v>279664000</v>
      </c>
      <c r="X158" s="63">
        <v>5.0966143831998636</v>
      </c>
      <c r="Y158" s="64">
        <v>0.33277601424341297</v>
      </c>
      <c r="Z158" s="5">
        <f t="shared" si="30"/>
        <v>0</v>
      </c>
      <c r="AA158" s="9">
        <f t="shared" si="31"/>
        <v>0</v>
      </c>
      <c r="AB158" s="62">
        <v>7024342.9900000002</v>
      </c>
      <c r="AC158" s="7">
        <f t="shared" si="32"/>
        <v>0</v>
      </c>
      <c r="AE158" s="6" t="s">
        <v>998</v>
      </c>
      <c r="AF158" s="6" t="s">
        <v>996</v>
      </c>
      <c r="AG158" s="6" t="s">
        <v>155</v>
      </c>
      <c r="AH158" s="6" t="s">
        <v>1002</v>
      </c>
      <c r="AI158" s="6" t="s">
        <v>144</v>
      </c>
      <c r="AJ158" s="6" t="s">
        <v>1857</v>
      </c>
      <c r="AK158" s="6" t="s">
        <v>1857</v>
      </c>
      <c r="AL158" s="6" t="s">
        <v>1857</v>
      </c>
      <c r="AM158" s="6" t="s">
        <v>1857</v>
      </c>
      <c r="AN158" s="6" t="s">
        <v>1857</v>
      </c>
      <c r="AO158" s="6" t="s">
        <v>1857</v>
      </c>
      <c r="AP158" s="6" t="s">
        <v>1857</v>
      </c>
      <c r="AQ158" s="6" t="s">
        <v>1857</v>
      </c>
      <c r="AR158" s="6" t="s">
        <v>1857</v>
      </c>
      <c r="AS158" s="6" t="s">
        <v>1857</v>
      </c>
      <c r="AT158" s="6" t="s">
        <v>1857</v>
      </c>
    </row>
    <row r="159" spans="1:46" ht="17.25" customHeight="1" x14ac:dyDescent="0.3">
      <c r="A159" t="s">
        <v>183</v>
      </c>
      <c r="B159" t="s">
        <v>1424</v>
      </c>
      <c r="C159" t="s">
        <v>997</v>
      </c>
      <c r="D159" t="str">
        <f t="shared" si="22"/>
        <v>Pine Hill borough, Camden County</v>
      </c>
      <c r="E159" t="s">
        <v>1830</v>
      </c>
      <c r="F159" t="s">
        <v>1819</v>
      </c>
      <c r="G159" s="22">
        <f>COUNTIFS('Raw Data from UFBs'!$A$3:$A$3000,'Summary By Town'!$A159,'Raw Data from UFBs'!$E$3:$E$3000,'Summary By Town'!$G$2)</f>
        <v>0</v>
      </c>
      <c r="H159" s="5">
        <f>SUMIFS('Raw Data from UFBs'!F$3:F$3000,'Raw Data from UFBs'!$A$3:$A$3000,'Summary By Town'!$A159,'Raw Data from UFBs'!$E$3:$E$3000,'Summary By Town'!$G$2)</f>
        <v>0</v>
      </c>
      <c r="I159" s="5">
        <f>SUMIFS('Raw Data from UFBs'!G$3:G$3000,'Raw Data from UFBs'!$A$3:$A$3000,'Summary By Town'!$A159,'Raw Data from UFBs'!$E$3:$E$3000,'Summary By Town'!$G$2)</f>
        <v>0</v>
      </c>
      <c r="J159" s="23">
        <f t="shared" si="23"/>
        <v>0</v>
      </c>
      <c r="K159" s="22">
        <f>COUNTIFS('Raw Data from UFBs'!$A$3:$A$3000,'Summary By Town'!$A159,'Raw Data from UFBs'!$E$3:$E$3000,'Summary By Town'!$K$2)</f>
        <v>0</v>
      </c>
      <c r="L159" s="5">
        <f>SUMIFS('Raw Data from UFBs'!F$3:F$3000,'Raw Data from UFBs'!$A$3:$A$3000,'Summary By Town'!$A159,'Raw Data from UFBs'!$E$3:$E$3000,'Summary By Town'!$K$2)</f>
        <v>0</v>
      </c>
      <c r="M159" s="5">
        <f>SUMIFS('Raw Data from UFBs'!G$3:G$3000,'Raw Data from UFBs'!$A$3:$A$3000,'Summary By Town'!$A159,'Raw Data from UFBs'!$E$3:$E$3000,'Summary By Town'!$K$2)</f>
        <v>0</v>
      </c>
      <c r="N159" s="23">
        <f t="shared" si="24"/>
        <v>0</v>
      </c>
      <c r="O159" s="22">
        <f>COUNTIFS('Raw Data from UFBs'!$A$3:$A$3000,'Summary By Town'!$A159,'Raw Data from UFBs'!$E$3:$E$3000,'Summary By Town'!$O$2)</f>
        <v>2</v>
      </c>
      <c r="P159" s="5">
        <f>SUMIFS('Raw Data from UFBs'!F$3:F$3000,'Raw Data from UFBs'!$A$3:$A$3000,'Summary By Town'!$A159,'Raw Data from UFBs'!$E$3:$E$3000,'Summary By Town'!$O$2)</f>
        <v>1284345</v>
      </c>
      <c r="Q159" s="5">
        <f>SUMIFS('Raw Data from UFBs'!G$3:G$3000,'Raw Data from UFBs'!$A$3:$A$3000,'Summary By Town'!$A159,'Raw Data from UFBs'!$E$3:$E$3000,'Summary By Town'!$O$2)</f>
        <v>33817200</v>
      </c>
      <c r="R159" s="23">
        <f t="shared" si="25"/>
        <v>1733268.1897853152</v>
      </c>
      <c r="S159" s="22">
        <f t="shared" si="26"/>
        <v>2</v>
      </c>
      <c r="T159" s="5">
        <f t="shared" si="27"/>
        <v>1284345</v>
      </c>
      <c r="U159" s="5">
        <f t="shared" si="28"/>
        <v>33817200</v>
      </c>
      <c r="V159" s="23">
        <f t="shared" si="29"/>
        <v>1733268.1897853152</v>
      </c>
      <c r="W159" s="62">
        <v>568807300</v>
      </c>
      <c r="X159" s="63">
        <v>5.1254042019602899</v>
      </c>
      <c r="Y159" s="64">
        <v>0.25952158586808782</v>
      </c>
      <c r="Z159" s="5">
        <f t="shared" si="30"/>
        <v>116505.25814604557</v>
      </c>
      <c r="AA159" s="9">
        <f t="shared" si="31"/>
        <v>5.9452823478179692E-2</v>
      </c>
      <c r="AB159" s="62">
        <v>11413271.01</v>
      </c>
      <c r="AC159" s="7">
        <f t="shared" si="32"/>
        <v>1.020787625598015E-2</v>
      </c>
      <c r="AE159" s="6" t="s">
        <v>193</v>
      </c>
      <c r="AF159" s="6" t="s">
        <v>141</v>
      </c>
      <c r="AG159" s="6" t="s">
        <v>1000</v>
      </c>
      <c r="AH159" s="6" t="s">
        <v>169</v>
      </c>
      <c r="AI159" s="6" t="s">
        <v>164</v>
      </c>
      <c r="AJ159" s="6" t="s">
        <v>1857</v>
      </c>
      <c r="AK159" s="6" t="s">
        <v>1857</v>
      </c>
      <c r="AL159" s="6" t="s">
        <v>1857</v>
      </c>
      <c r="AM159" s="6" t="s">
        <v>1857</v>
      </c>
      <c r="AN159" s="6" t="s">
        <v>1857</v>
      </c>
      <c r="AO159" s="6" t="s">
        <v>1857</v>
      </c>
      <c r="AP159" s="6" t="s">
        <v>1857</v>
      </c>
      <c r="AQ159" s="6" t="s">
        <v>1857</v>
      </c>
      <c r="AR159" s="6" t="s">
        <v>1857</v>
      </c>
      <c r="AS159" s="6" t="s">
        <v>1857</v>
      </c>
      <c r="AT159" s="6" t="s">
        <v>1857</v>
      </c>
    </row>
    <row r="160" spans="1:46" ht="17.25" customHeight="1" x14ac:dyDescent="0.3">
      <c r="A160" t="s">
        <v>184</v>
      </c>
      <c r="B160" t="s">
        <v>1425</v>
      </c>
      <c r="C160" t="s">
        <v>997</v>
      </c>
      <c r="D160" t="str">
        <f t="shared" si="22"/>
        <v>Runnemede borough, Camden County</v>
      </c>
      <c r="E160" t="s">
        <v>1830</v>
      </c>
      <c r="F160" t="s">
        <v>1815</v>
      </c>
      <c r="G160" s="22">
        <f>COUNTIFS('Raw Data from UFBs'!$A$3:$A$3000,'Summary By Town'!$A160,'Raw Data from UFBs'!$E$3:$E$3000,'Summary By Town'!$G$2)</f>
        <v>0</v>
      </c>
      <c r="H160" s="5">
        <f>SUMIFS('Raw Data from UFBs'!F$3:F$3000,'Raw Data from UFBs'!$A$3:$A$3000,'Summary By Town'!$A160,'Raw Data from UFBs'!$E$3:$E$3000,'Summary By Town'!$G$2)</f>
        <v>0</v>
      </c>
      <c r="I160" s="5">
        <f>SUMIFS('Raw Data from UFBs'!G$3:G$3000,'Raw Data from UFBs'!$A$3:$A$3000,'Summary By Town'!$A160,'Raw Data from UFBs'!$E$3:$E$3000,'Summary By Town'!$G$2)</f>
        <v>0</v>
      </c>
      <c r="J160" s="23">
        <f t="shared" si="23"/>
        <v>0</v>
      </c>
      <c r="K160" s="22">
        <f>COUNTIFS('Raw Data from UFBs'!$A$3:$A$3000,'Summary By Town'!$A160,'Raw Data from UFBs'!$E$3:$E$3000,'Summary By Town'!$K$2)</f>
        <v>0</v>
      </c>
      <c r="L160" s="5">
        <f>SUMIFS('Raw Data from UFBs'!F$3:F$3000,'Raw Data from UFBs'!$A$3:$A$3000,'Summary By Town'!$A160,'Raw Data from UFBs'!$E$3:$E$3000,'Summary By Town'!$K$2)</f>
        <v>0</v>
      </c>
      <c r="M160" s="5">
        <f>SUMIFS('Raw Data from UFBs'!G$3:G$3000,'Raw Data from UFBs'!$A$3:$A$3000,'Summary By Town'!$A160,'Raw Data from UFBs'!$E$3:$E$3000,'Summary By Town'!$K$2)</f>
        <v>0</v>
      </c>
      <c r="N160" s="23">
        <f t="shared" si="24"/>
        <v>0</v>
      </c>
      <c r="O160" s="22">
        <f>COUNTIFS('Raw Data from UFBs'!$A$3:$A$3000,'Summary By Town'!$A160,'Raw Data from UFBs'!$E$3:$E$3000,'Summary By Town'!$O$2)</f>
        <v>0</v>
      </c>
      <c r="P160" s="5">
        <f>SUMIFS('Raw Data from UFBs'!F$3:F$3000,'Raw Data from UFBs'!$A$3:$A$3000,'Summary By Town'!$A160,'Raw Data from UFBs'!$E$3:$E$3000,'Summary By Town'!$O$2)</f>
        <v>0</v>
      </c>
      <c r="Q160" s="5">
        <f>SUMIFS('Raw Data from UFBs'!G$3:G$3000,'Raw Data from UFBs'!$A$3:$A$3000,'Summary By Town'!$A160,'Raw Data from UFBs'!$E$3:$E$3000,'Summary By Town'!$O$2)</f>
        <v>0</v>
      </c>
      <c r="R160" s="23">
        <f t="shared" si="25"/>
        <v>0</v>
      </c>
      <c r="S160" s="22">
        <f t="shared" si="26"/>
        <v>0</v>
      </c>
      <c r="T160" s="5">
        <f t="shared" si="27"/>
        <v>0</v>
      </c>
      <c r="U160" s="5">
        <f t="shared" si="28"/>
        <v>0</v>
      </c>
      <c r="V160" s="23">
        <f t="shared" si="29"/>
        <v>0</v>
      </c>
      <c r="W160" s="62">
        <v>579413576</v>
      </c>
      <c r="X160" s="63">
        <v>4.3688386300298632</v>
      </c>
      <c r="Y160" s="64">
        <v>0.28320189293653381</v>
      </c>
      <c r="Z160" s="5">
        <f t="shared" si="30"/>
        <v>0</v>
      </c>
      <c r="AA160" s="9">
        <f t="shared" si="31"/>
        <v>0</v>
      </c>
      <c r="AB160" s="62">
        <v>9706466.629999999</v>
      </c>
      <c r="AC160" s="7">
        <f t="shared" si="32"/>
        <v>0</v>
      </c>
      <c r="AE160" s="6" t="s">
        <v>164</v>
      </c>
      <c r="AF160" s="6" t="s">
        <v>710</v>
      </c>
      <c r="AG160" s="6" t="s">
        <v>253</v>
      </c>
      <c r="AH160" s="6" t="s">
        <v>140</v>
      </c>
      <c r="AI160" s="6" t="s">
        <v>136</v>
      </c>
      <c r="AJ160" s="6" t="s">
        <v>1857</v>
      </c>
      <c r="AK160" s="6" t="s">
        <v>1857</v>
      </c>
      <c r="AL160" s="6" t="s">
        <v>1857</v>
      </c>
      <c r="AM160" s="6" t="s">
        <v>1857</v>
      </c>
      <c r="AN160" s="6" t="s">
        <v>1857</v>
      </c>
      <c r="AO160" s="6" t="s">
        <v>1857</v>
      </c>
      <c r="AP160" s="6" t="s">
        <v>1857</v>
      </c>
      <c r="AQ160" s="6" t="s">
        <v>1857</v>
      </c>
      <c r="AR160" s="6" t="s">
        <v>1857</v>
      </c>
      <c r="AS160" s="6" t="s">
        <v>1857</v>
      </c>
      <c r="AT160" s="6" t="s">
        <v>1857</v>
      </c>
    </row>
    <row r="161" spans="1:46" ht="17.25" customHeight="1" x14ac:dyDescent="0.3">
      <c r="A161" t="s">
        <v>185</v>
      </c>
      <c r="B161" t="s">
        <v>1426</v>
      </c>
      <c r="C161" t="s">
        <v>997</v>
      </c>
      <c r="D161" t="str">
        <f t="shared" si="22"/>
        <v>Somerdale borough, Camden County</v>
      </c>
      <c r="E161" t="s">
        <v>1830</v>
      </c>
      <c r="F161" t="s">
        <v>1815</v>
      </c>
      <c r="G161" s="22">
        <f>COUNTIFS('Raw Data from UFBs'!$A$3:$A$3000,'Summary By Town'!$A161,'Raw Data from UFBs'!$E$3:$E$3000,'Summary By Town'!$G$2)</f>
        <v>1</v>
      </c>
      <c r="H161" s="5">
        <f>SUMIFS('Raw Data from UFBs'!F$3:F$3000,'Raw Data from UFBs'!$A$3:$A$3000,'Summary By Town'!$A161,'Raw Data from UFBs'!$E$3:$E$3000,'Summary By Town'!$G$2)</f>
        <v>16107.82</v>
      </c>
      <c r="I161" s="5">
        <f>SUMIFS('Raw Data from UFBs'!G$3:G$3000,'Raw Data from UFBs'!$A$3:$A$3000,'Summary By Town'!$A161,'Raw Data from UFBs'!$E$3:$E$3000,'Summary By Town'!$G$2)</f>
        <v>371612.14953271032</v>
      </c>
      <c r="J161" s="23">
        <f t="shared" si="23"/>
        <v>16574.931859925302</v>
      </c>
      <c r="K161" s="22">
        <f>COUNTIFS('Raw Data from UFBs'!$A$3:$A$3000,'Summary By Town'!$A161,'Raw Data from UFBs'!$E$3:$E$3000,'Summary By Town'!$K$2)</f>
        <v>1</v>
      </c>
      <c r="L161" s="5">
        <f>SUMIFS('Raw Data from UFBs'!F$3:F$3000,'Raw Data from UFBs'!$A$3:$A$3000,'Summary By Town'!$A161,'Raw Data from UFBs'!$E$3:$E$3000,'Summary By Town'!$K$2)</f>
        <v>410016</v>
      </c>
      <c r="M161" s="5">
        <f>SUMIFS('Raw Data from UFBs'!G$3:G$3000,'Raw Data from UFBs'!$A$3:$A$3000,'Summary By Town'!$A161,'Raw Data from UFBs'!$E$3:$E$3000,'Summary By Town'!$K$2)</f>
        <v>9600000</v>
      </c>
      <c r="N161" s="23">
        <f t="shared" si="24"/>
        <v>428186.60814876499</v>
      </c>
      <c r="O161" s="22">
        <f>COUNTIFS('Raw Data from UFBs'!$A$3:$A$3000,'Summary By Town'!$A161,'Raw Data from UFBs'!$E$3:$E$3000,'Summary By Town'!$O$2)</f>
        <v>0</v>
      </c>
      <c r="P161" s="5">
        <f>SUMIFS('Raw Data from UFBs'!F$3:F$3000,'Raw Data from UFBs'!$A$3:$A$3000,'Summary By Town'!$A161,'Raw Data from UFBs'!$E$3:$E$3000,'Summary By Town'!$O$2)</f>
        <v>0</v>
      </c>
      <c r="Q161" s="5">
        <f>SUMIFS('Raw Data from UFBs'!G$3:G$3000,'Raw Data from UFBs'!$A$3:$A$3000,'Summary By Town'!$A161,'Raw Data from UFBs'!$E$3:$E$3000,'Summary By Town'!$O$2)</f>
        <v>0</v>
      </c>
      <c r="R161" s="23">
        <f t="shared" si="25"/>
        <v>0</v>
      </c>
      <c r="S161" s="22">
        <f t="shared" si="26"/>
        <v>2</v>
      </c>
      <c r="T161" s="5">
        <f t="shared" si="27"/>
        <v>426123.82</v>
      </c>
      <c r="U161" s="5">
        <f t="shared" si="28"/>
        <v>9971612.1495327111</v>
      </c>
      <c r="V161" s="23">
        <f t="shared" si="29"/>
        <v>444761.54000869032</v>
      </c>
      <c r="W161" s="62">
        <v>377675600</v>
      </c>
      <c r="X161" s="63">
        <v>4.4602771682163018</v>
      </c>
      <c r="Y161" s="64">
        <v>0.26902879636732169</v>
      </c>
      <c r="Z161" s="5">
        <f t="shared" si="30"/>
        <v>5014.0833809691048</v>
      </c>
      <c r="AA161" s="9">
        <f t="shared" si="31"/>
        <v>2.6402585047942496E-2</v>
      </c>
      <c r="AB161" s="62">
        <v>7258527.6299999999</v>
      </c>
      <c r="AC161" s="7">
        <f t="shared" si="32"/>
        <v>6.9078518903001058E-4</v>
      </c>
      <c r="AE161" s="6" t="s">
        <v>169</v>
      </c>
      <c r="AF161" s="6" t="s">
        <v>1008</v>
      </c>
      <c r="AG161" s="6" t="s">
        <v>1004</v>
      </c>
      <c r="AH161" s="6" t="s">
        <v>164</v>
      </c>
      <c r="AI161" s="6" t="s">
        <v>710</v>
      </c>
      <c r="AJ161" s="6" t="s">
        <v>188</v>
      </c>
      <c r="AK161" s="6" t="s">
        <v>1006</v>
      </c>
      <c r="AL161" s="6" t="s">
        <v>145</v>
      </c>
      <c r="AM161" s="6" t="s">
        <v>1857</v>
      </c>
      <c r="AN161" s="6" t="s">
        <v>1857</v>
      </c>
      <c r="AO161" s="6" t="s">
        <v>1857</v>
      </c>
      <c r="AP161" s="6" t="s">
        <v>1857</v>
      </c>
      <c r="AQ161" s="6" t="s">
        <v>1857</v>
      </c>
      <c r="AR161" s="6" t="s">
        <v>1857</v>
      </c>
      <c r="AS161" s="6" t="s">
        <v>1857</v>
      </c>
      <c r="AT161" s="6" t="s">
        <v>1857</v>
      </c>
    </row>
    <row r="162" spans="1:46" ht="17.25" customHeight="1" x14ac:dyDescent="0.3">
      <c r="A162" t="s">
        <v>1008</v>
      </c>
      <c r="B162" t="s">
        <v>1427</v>
      </c>
      <c r="C162" t="s">
        <v>997</v>
      </c>
      <c r="D162" t="str">
        <f t="shared" si="22"/>
        <v>Stratford borough, Camden County</v>
      </c>
      <c r="E162" t="s">
        <v>1830</v>
      </c>
      <c r="F162" t="s">
        <v>1815</v>
      </c>
      <c r="G162" s="22">
        <f>COUNTIFS('Raw Data from UFBs'!$A$3:$A$3000,'Summary By Town'!$A162,'Raw Data from UFBs'!$E$3:$E$3000,'Summary By Town'!$G$2)</f>
        <v>0</v>
      </c>
      <c r="H162" s="5">
        <f>SUMIFS('Raw Data from UFBs'!F$3:F$3000,'Raw Data from UFBs'!$A$3:$A$3000,'Summary By Town'!$A162,'Raw Data from UFBs'!$E$3:$E$3000,'Summary By Town'!$G$2)</f>
        <v>0</v>
      </c>
      <c r="I162" s="5">
        <f>SUMIFS('Raw Data from UFBs'!G$3:G$3000,'Raw Data from UFBs'!$A$3:$A$3000,'Summary By Town'!$A162,'Raw Data from UFBs'!$E$3:$E$3000,'Summary By Town'!$G$2)</f>
        <v>0</v>
      </c>
      <c r="J162" s="23">
        <f t="shared" si="23"/>
        <v>0</v>
      </c>
      <c r="K162" s="22">
        <f>COUNTIFS('Raw Data from UFBs'!$A$3:$A$3000,'Summary By Town'!$A162,'Raw Data from UFBs'!$E$3:$E$3000,'Summary By Town'!$K$2)</f>
        <v>1</v>
      </c>
      <c r="L162" s="5">
        <f>SUMIFS('Raw Data from UFBs'!F$3:F$3000,'Raw Data from UFBs'!$A$3:$A$3000,'Summary By Town'!$A162,'Raw Data from UFBs'!$E$3:$E$3000,'Summary By Town'!$K$2)</f>
        <v>122740.4</v>
      </c>
      <c r="M162" s="5">
        <f>SUMIFS('Raw Data from UFBs'!G$3:G$3000,'Raw Data from UFBs'!$A$3:$A$3000,'Summary By Town'!$A162,'Raw Data from UFBs'!$E$3:$E$3000,'Summary By Town'!$K$2)</f>
        <v>4265000</v>
      </c>
      <c r="N162" s="23">
        <f t="shared" si="24"/>
        <v>197121.64664439458</v>
      </c>
      <c r="O162" s="22">
        <f>COUNTIFS('Raw Data from UFBs'!$A$3:$A$3000,'Summary By Town'!$A162,'Raw Data from UFBs'!$E$3:$E$3000,'Summary By Town'!$O$2)</f>
        <v>0</v>
      </c>
      <c r="P162" s="5">
        <f>SUMIFS('Raw Data from UFBs'!F$3:F$3000,'Raw Data from UFBs'!$A$3:$A$3000,'Summary By Town'!$A162,'Raw Data from UFBs'!$E$3:$E$3000,'Summary By Town'!$O$2)</f>
        <v>0</v>
      </c>
      <c r="Q162" s="5">
        <f>SUMIFS('Raw Data from UFBs'!G$3:G$3000,'Raw Data from UFBs'!$A$3:$A$3000,'Summary By Town'!$A162,'Raw Data from UFBs'!$E$3:$E$3000,'Summary By Town'!$O$2)</f>
        <v>0</v>
      </c>
      <c r="R162" s="23">
        <f t="shared" si="25"/>
        <v>0</v>
      </c>
      <c r="S162" s="22">
        <f t="shared" si="26"/>
        <v>1</v>
      </c>
      <c r="T162" s="5">
        <f t="shared" si="27"/>
        <v>122740.4</v>
      </c>
      <c r="U162" s="5">
        <f t="shared" si="28"/>
        <v>4265000</v>
      </c>
      <c r="V162" s="23">
        <f t="shared" si="29"/>
        <v>197121.64664439458</v>
      </c>
      <c r="W162" s="62">
        <v>575845878</v>
      </c>
      <c r="X162" s="63">
        <v>4.6218440010409045</v>
      </c>
      <c r="Y162" s="64">
        <v>0.23246344665824689</v>
      </c>
      <c r="Z162" s="5">
        <f t="shared" si="30"/>
        <v>17290.920961693126</v>
      </c>
      <c r="AA162" s="9">
        <f t="shared" si="31"/>
        <v>7.4064956665366635E-3</v>
      </c>
      <c r="AB162" s="62">
        <v>8309876.6299999999</v>
      </c>
      <c r="AC162" s="7">
        <f t="shared" si="32"/>
        <v>2.0807674688298142E-3</v>
      </c>
      <c r="AE162" s="6" t="s">
        <v>1005</v>
      </c>
      <c r="AF162" s="6" t="s">
        <v>169</v>
      </c>
      <c r="AG162" s="6" t="s">
        <v>1004</v>
      </c>
      <c r="AH162" s="6" t="s">
        <v>164</v>
      </c>
      <c r="AI162" s="6" t="s">
        <v>185</v>
      </c>
      <c r="AJ162" s="6" t="s">
        <v>1857</v>
      </c>
      <c r="AK162" s="6" t="s">
        <v>1857</v>
      </c>
      <c r="AL162" s="6" t="s">
        <v>1857</v>
      </c>
      <c r="AM162" s="6" t="s">
        <v>1857</v>
      </c>
      <c r="AN162" s="6" t="s">
        <v>1857</v>
      </c>
      <c r="AO162" s="6" t="s">
        <v>1857</v>
      </c>
      <c r="AP162" s="6" t="s">
        <v>1857</v>
      </c>
      <c r="AQ162" s="6" t="s">
        <v>1857</v>
      </c>
      <c r="AR162" s="6" t="s">
        <v>1857</v>
      </c>
      <c r="AS162" s="6" t="s">
        <v>1857</v>
      </c>
      <c r="AT162" s="6" t="s">
        <v>1857</v>
      </c>
    </row>
    <row r="163" spans="1:46" ht="17.25" customHeight="1" x14ac:dyDescent="0.3">
      <c r="A163" t="s">
        <v>1009</v>
      </c>
      <c r="B163" t="s">
        <v>1428</v>
      </c>
      <c r="C163" t="s">
        <v>997</v>
      </c>
      <c r="D163" t="str">
        <f t="shared" si="22"/>
        <v>Tavistock borough, Camden County</v>
      </c>
      <c r="E163" t="s">
        <v>1830</v>
      </c>
      <c r="F163" t="s">
        <v>1815</v>
      </c>
      <c r="G163" s="22">
        <f>COUNTIFS('Raw Data from UFBs'!$A$3:$A$3000,'Summary By Town'!$A163,'Raw Data from UFBs'!$E$3:$E$3000,'Summary By Town'!$G$2)</f>
        <v>0</v>
      </c>
      <c r="H163" s="5">
        <f>SUMIFS('Raw Data from UFBs'!F$3:F$3000,'Raw Data from UFBs'!$A$3:$A$3000,'Summary By Town'!$A163,'Raw Data from UFBs'!$E$3:$E$3000,'Summary By Town'!$G$2)</f>
        <v>0</v>
      </c>
      <c r="I163" s="5">
        <f>SUMIFS('Raw Data from UFBs'!G$3:G$3000,'Raw Data from UFBs'!$A$3:$A$3000,'Summary By Town'!$A163,'Raw Data from UFBs'!$E$3:$E$3000,'Summary By Town'!$G$2)</f>
        <v>0</v>
      </c>
      <c r="J163" s="23">
        <f t="shared" si="23"/>
        <v>0</v>
      </c>
      <c r="K163" s="22">
        <f>COUNTIFS('Raw Data from UFBs'!$A$3:$A$3000,'Summary By Town'!$A163,'Raw Data from UFBs'!$E$3:$E$3000,'Summary By Town'!$K$2)</f>
        <v>0</v>
      </c>
      <c r="L163" s="5">
        <f>SUMIFS('Raw Data from UFBs'!F$3:F$3000,'Raw Data from UFBs'!$A$3:$A$3000,'Summary By Town'!$A163,'Raw Data from UFBs'!$E$3:$E$3000,'Summary By Town'!$K$2)</f>
        <v>0</v>
      </c>
      <c r="M163" s="5">
        <f>SUMIFS('Raw Data from UFBs'!G$3:G$3000,'Raw Data from UFBs'!$A$3:$A$3000,'Summary By Town'!$A163,'Raw Data from UFBs'!$E$3:$E$3000,'Summary By Town'!$K$2)</f>
        <v>0</v>
      </c>
      <c r="N163" s="23">
        <f t="shared" si="24"/>
        <v>0</v>
      </c>
      <c r="O163" s="22">
        <f>COUNTIFS('Raw Data from UFBs'!$A$3:$A$3000,'Summary By Town'!$A163,'Raw Data from UFBs'!$E$3:$E$3000,'Summary By Town'!$O$2)</f>
        <v>0</v>
      </c>
      <c r="P163" s="5">
        <f>SUMIFS('Raw Data from UFBs'!F$3:F$3000,'Raw Data from UFBs'!$A$3:$A$3000,'Summary By Town'!$A163,'Raw Data from UFBs'!$E$3:$E$3000,'Summary By Town'!$O$2)</f>
        <v>0</v>
      </c>
      <c r="Q163" s="5">
        <f>SUMIFS('Raw Data from UFBs'!G$3:G$3000,'Raw Data from UFBs'!$A$3:$A$3000,'Summary By Town'!$A163,'Raw Data from UFBs'!$E$3:$E$3000,'Summary By Town'!$O$2)</f>
        <v>0</v>
      </c>
      <c r="R163" s="23">
        <f t="shared" si="25"/>
        <v>0</v>
      </c>
      <c r="S163" s="22">
        <f t="shared" si="26"/>
        <v>0</v>
      </c>
      <c r="T163" s="5">
        <f t="shared" si="27"/>
        <v>0</v>
      </c>
      <c r="U163" s="5">
        <f t="shared" si="28"/>
        <v>0</v>
      </c>
      <c r="V163" s="23">
        <f t="shared" si="29"/>
        <v>0</v>
      </c>
      <c r="W163" s="62">
        <v>26269696</v>
      </c>
      <c r="X163" s="63">
        <v>1.4469059745145159</v>
      </c>
      <c r="Y163" s="64">
        <v>0.44736254719343438</v>
      </c>
      <c r="Z163" s="5">
        <f t="shared" si="30"/>
        <v>0</v>
      </c>
      <c r="AA163" s="9">
        <f t="shared" si="31"/>
        <v>0</v>
      </c>
      <c r="AB163" s="62">
        <v>183641</v>
      </c>
      <c r="AC163" s="7">
        <f t="shared" si="32"/>
        <v>0</v>
      </c>
      <c r="AE163" s="6" t="s">
        <v>1006</v>
      </c>
      <c r="AF163" s="6" t="s">
        <v>136</v>
      </c>
      <c r="AG163" s="6" t="s">
        <v>1003</v>
      </c>
      <c r="AH163" s="6" t="s">
        <v>1857</v>
      </c>
      <c r="AI163" s="6" t="s">
        <v>1857</v>
      </c>
      <c r="AJ163" s="6" t="s">
        <v>1857</v>
      </c>
      <c r="AK163" s="6" t="s">
        <v>1857</v>
      </c>
      <c r="AL163" s="6" t="s">
        <v>1857</v>
      </c>
      <c r="AM163" s="6" t="s">
        <v>1857</v>
      </c>
      <c r="AN163" s="6" t="s">
        <v>1857</v>
      </c>
      <c r="AO163" s="6" t="s">
        <v>1857</v>
      </c>
      <c r="AP163" s="6" t="s">
        <v>1857</v>
      </c>
      <c r="AQ163" s="6" t="s">
        <v>1857</v>
      </c>
      <c r="AR163" s="6" t="s">
        <v>1857</v>
      </c>
      <c r="AS163" s="6" t="s">
        <v>1857</v>
      </c>
      <c r="AT163" s="6" t="s">
        <v>1857</v>
      </c>
    </row>
    <row r="164" spans="1:46" ht="17.25" customHeight="1" x14ac:dyDescent="0.3">
      <c r="A164" t="s">
        <v>1011</v>
      </c>
      <c r="B164" t="s">
        <v>1429</v>
      </c>
      <c r="C164" t="s">
        <v>997</v>
      </c>
      <c r="D164" t="str">
        <f t="shared" si="22"/>
        <v>Woodlynne borough, Camden County</v>
      </c>
      <c r="E164" t="s">
        <v>1830</v>
      </c>
      <c r="F164" t="s">
        <v>1819</v>
      </c>
      <c r="G164" s="22">
        <f>COUNTIFS('Raw Data from UFBs'!$A$3:$A$3000,'Summary By Town'!$A164,'Raw Data from UFBs'!$E$3:$E$3000,'Summary By Town'!$G$2)</f>
        <v>0</v>
      </c>
      <c r="H164" s="5">
        <f>SUMIFS('Raw Data from UFBs'!F$3:F$3000,'Raw Data from UFBs'!$A$3:$A$3000,'Summary By Town'!$A164,'Raw Data from UFBs'!$E$3:$E$3000,'Summary By Town'!$G$2)</f>
        <v>0</v>
      </c>
      <c r="I164" s="5">
        <f>SUMIFS('Raw Data from UFBs'!G$3:G$3000,'Raw Data from UFBs'!$A$3:$A$3000,'Summary By Town'!$A164,'Raw Data from UFBs'!$E$3:$E$3000,'Summary By Town'!$G$2)</f>
        <v>0</v>
      </c>
      <c r="J164" s="23">
        <f t="shared" si="23"/>
        <v>0</v>
      </c>
      <c r="K164" s="22">
        <f>COUNTIFS('Raw Data from UFBs'!$A$3:$A$3000,'Summary By Town'!$A164,'Raw Data from UFBs'!$E$3:$E$3000,'Summary By Town'!$K$2)</f>
        <v>0</v>
      </c>
      <c r="L164" s="5">
        <f>SUMIFS('Raw Data from UFBs'!F$3:F$3000,'Raw Data from UFBs'!$A$3:$A$3000,'Summary By Town'!$A164,'Raw Data from UFBs'!$E$3:$E$3000,'Summary By Town'!$K$2)</f>
        <v>0</v>
      </c>
      <c r="M164" s="5">
        <f>SUMIFS('Raw Data from UFBs'!G$3:G$3000,'Raw Data from UFBs'!$A$3:$A$3000,'Summary By Town'!$A164,'Raw Data from UFBs'!$E$3:$E$3000,'Summary By Town'!$K$2)</f>
        <v>0</v>
      </c>
      <c r="N164" s="23">
        <f t="shared" si="24"/>
        <v>0</v>
      </c>
      <c r="O164" s="22">
        <f>COUNTIFS('Raw Data from UFBs'!$A$3:$A$3000,'Summary By Town'!$A164,'Raw Data from UFBs'!$E$3:$E$3000,'Summary By Town'!$O$2)</f>
        <v>0</v>
      </c>
      <c r="P164" s="5">
        <f>SUMIFS('Raw Data from UFBs'!F$3:F$3000,'Raw Data from UFBs'!$A$3:$A$3000,'Summary By Town'!$A164,'Raw Data from UFBs'!$E$3:$E$3000,'Summary By Town'!$O$2)</f>
        <v>0</v>
      </c>
      <c r="Q164" s="5">
        <f>SUMIFS('Raw Data from UFBs'!G$3:G$3000,'Raw Data from UFBs'!$A$3:$A$3000,'Summary By Town'!$A164,'Raw Data from UFBs'!$E$3:$E$3000,'Summary By Town'!$O$2)</f>
        <v>0</v>
      </c>
      <c r="R164" s="23">
        <f t="shared" si="25"/>
        <v>0</v>
      </c>
      <c r="S164" s="22">
        <f t="shared" si="26"/>
        <v>0</v>
      </c>
      <c r="T164" s="5">
        <f t="shared" si="27"/>
        <v>0</v>
      </c>
      <c r="U164" s="5">
        <f t="shared" si="28"/>
        <v>0</v>
      </c>
      <c r="V164" s="23">
        <f t="shared" si="29"/>
        <v>0</v>
      </c>
      <c r="W164" s="62">
        <v>73534259</v>
      </c>
      <c r="X164" s="63">
        <v>7.9114186672663598</v>
      </c>
      <c r="Y164" s="64">
        <v>0.43126557346675393</v>
      </c>
      <c r="Z164" s="5">
        <f t="shared" si="30"/>
        <v>0</v>
      </c>
      <c r="AA164" s="9">
        <f t="shared" si="31"/>
        <v>0</v>
      </c>
      <c r="AB164" s="62">
        <v>3296170.7399999998</v>
      </c>
      <c r="AC164" s="7">
        <f t="shared" si="32"/>
        <v>0</v>
      </c>
      <c r="AE164" s="6" t="s">
        <v>155</v>
      </c>
      <c r="AF164" s="6" t="s">
        <v>144</v>
      </c>
      <c r="AG164" s="6" t="s">
        <v>1857</v>
      </c>
      <c r="AH164" s="6" t="s">
        <v>1857</v>
      </c>
      <c r="AI164" s="6" t="s">
        <v>1857</v>
      </c>
      <c r="AJ164" s="6" t="s">
        <v>1857</v>
      </c>
      <c r="AK164" s="6" t="s">
        <v>1857</v>
      </c>
      <c r="AL164" s="6" t="s">
        <v>1857</v>
      </c>
      <c r="AM164" s="6" t="s">
        <v>1857</v>
      </c>
      <c r="AN164" s="6" t="s">
        <v>1857</v>
      </c>
      <c r="AO164" s="6" t="s">
        <v>1857</v>
      </c>
      <c r="AP164" s="6" t="s">
        <v>1857</v>
      </c>
      <c r="AQ164" s="6" t="s">
        <v>1857</v>
      </c>
      <c r="AR164" s="6" t="s">
        <v>1857</v>
      </c>
      <c r="AS164" s="6" t="s">
        <v>1857</v>
      </c>
      <c r="AT164" s="6" t="s">
        <v>1857</v>
      </c>
    </row>
    <row r="165" spans="1:46" ht="17.25" customHeight="1" x14ac:dyDescent="0.3">
      <c r="A165" t="s">
        <v>142</v>
      </c>
      <c r="B165" t="s">
        <v>1430</v>
      </c>
      <c r="C165" t="s">
        <v>997</v>
      </c>
      <c r="D165" t="str">
        <f t="shared" si="22"/>
        <v>Berlin township, Camden County</v>
      </c>
      <c r="E165" t="s">
        <v>1830</v>
      </c>
      <c r="F165" t="s">
        <v>1817</v>
      </c>
      <c r="G165" s="22">
        <f>COUNTIFS('Raw Data from UFBs'!$A$3:$A$3000,'Summary By Town'!$A165,'Raw Data from UFBs'!$E$3:$E$3000,'Summary By Town'!$G$2)</f>
        <v>1</v>
      </c>
      <c r="H165" s="5">
        <f>SUMIFS('Raw Data from UFBs'!F$3:F$3000,'Raw Data from UFBs'!$A$3:$A$3000,'Summary By Town'!$A165,'Raw Data from UFBs'!$E$3:$E$3000,'Summary By Town'!$G$2)</f>
        <v>20183</v>
      </c>
      <c r="I165" s="5">
        <f>SUMIFS('Raw Data from UFBs'!G$3:G$3000,'Raw Data from UFBs'!$A$3:$A$3000,'Summary By Town'!$A165,'Raw Data from UFBs'!$E$3:$E$3000,'Summary By Town'!$G$2)</f>
        <v>5748600</v>
      </c>
      <c r="J165" s="23">
        <f t="shared" si="23"/>
        <v>220427.47207770776</v>
      </c>
      <c r="K165" s="22">
        <f>COUNTIFS('Raw Data from UFBs'!$A$3:$A$3000,'Summary By Town'!$A165,'Raw Data from UFBs'!$E$3:$E$3000,'Summary By Town'!$K$2)</f>
        <v>0</v>
      </c>
      <c r="L165" s="5">
        <f>SUMIFS('Raw Data from UFBs'!F$3:F$3000,'Raw Data from UFBs'!$A$3:$A$3000,'Summary By Town'!$A165,'Raw Data from UFBs'!$E$3:$E$3000,'Summary By Town'!$K$2)</f>
        <v>0</v>
      </c>
      <c r="M165" s="5">
        <f>SUMIFS('Raw Data from UFBs'!G$3:G$3000,'Raw Data from UFBs'!$A$3:$A$3000,'Summary By Town'!$A165,'Raw Data from UFBs'!$E$3:$E$3000,'Summary By Town'!$K$2)</f>
        <v>0</v>
      </c>
      <c r="N165" s="23">
        <f t="shared" si="24"/>
        <v>0</v>
      </c>
      <c r="O165" s="22">
        <f>COUNTIFS('Raw Data from UFBs'!$A$3:$A$3000,'Summary By Town'!$A165,'Raw Data from UFBs'!$E$3:$E$3000,'Summary By Town'!$O$2)</f>
        <v>0</v>
      </c>
      <c r="P165" s="5">
        <f>SUMIFS('Raw Data from UFBs'!F$3:F$3000,'Raw Data from UFBs'!$A$3:$A$3000,'Summary By Town'!$A165,'Raw Data from UFBs'!$E$3:$E$3000,'Summary By Town'!$O$2)</f>
        <v>0</v>
      </c>
      <c r="Q165" s="5">
        <f>SUMIFS('Raw Data from UFBs'!G$3:G$3000,'Raw Data from UFBs'!$A$3:$A$3000,'Summary By Town'!$A165,'Raw Data from UFBs'!$E$3:$E$3000,'Summary By Town'!$O$2)</f>
        <v>0</v>
      </c>
      <c r="R165" s="23">
        <f t="shared" si="25"/>
        <v>0</v>
      </c>
      <c r="S165" s="22">
        <f t="shared" si="26"/>
        <v>1</v>
      </c>
      <c r="T165" s="5">
        <f t="shared" si="27"/>
        <v>20183</v>
      </c>
      <c r="U165" s="5">
        <f t="shared" si="28"/>
        <v>5748600</v>
      </c>
      <c r="V165" s="23">
        <f t="shared" si="29"/>
        <v>220427.47207770776</v>
      </c>
      <c r="W165" s="62">
        <v>686186080</v>
      </c>
      <c r="X165" s="63">
        <v>3.83445485992603</v>
      </c>
      <c r="Y165" s="64">
        <v>0.34055722738293032</v>
      </c>
      <c r="Z165" s="5">
        <f t="shared" si="30"/>
        <v>68194.702209542767</v>
      </c>
      <c r="AA165" s="9">
        <f t="shared" si="31"/>
        <v>8.3776109244302951E-3</v>
      </c>
      <c r="AB165" s="62">
        <v>11681295.469999999</v>
      </c>
      <c r="AC165" s="7">
        <f t="shared" si="32"/>
        <v>5.8379400114209057E-3</v>
      </c>
      <c r="AE165" s="6" t="s">
        <v>1010</v>
      </c>
      <c r="AF165" s="6" t="s">
        <v>141</v>
      </c>
      <c r="AG165" s="6" t="s">
        <v>169</v>
      </c>
      <c r="AH165" s="6" t="s">
        <v>188</v>
      </c>
      <c r="AI165" s="6" t="s">
        <v>109</v>
      </c>
      <c r="AJ165" s="6" t="s">
        <v>1857</v>
      </c>
      <c r="AK165" s="6" t="s">
        <v>1857</v>
      </c>
      <c r="AL165" s="6" t="s">
        <v>1857</v>
      </c>
      <c r="AM165" s="6" t="s">
        <v>1857</v>
      </c>
      <c r="AN165" s="6" t="s">
        <v>1857</v>
      </c>
      <c r="AO165" s="6" t="s">
        <v>1857</v>
      </c>
      <c r="AP165" s="6" t="s">
        <v>1857</v>
      </c>
      <c r="AQ165" s="6" t="s">
        <v>1857</v>
      </c>
      <c r="AR165" s="6" t="s">
        <v>1857</v>
      </c>
      <c r="AS165" s="6" t="s">
        <v>1857</v>
      </c>
      <c r="AT165" s="6" t="s">
        <v>1857</v>
      </c>
    </row>
    <row r="166" spans="1:46" ht="17.25" customHeight="1" x14ac:dyDescent="0.3">
      <c r="A166" t="s">
        <v>145</v>
      </c>
      <c r="B166" t="s">
        <v>1431</v>
      </c>
      <c r="C166" t="s">
        <v>997</v>
      </c>
      <c r="D166" t="str">
        <f t="shared" si="22"/>
        <v>Cherry Hill township, Camden County</v>
      </c>
      <c r="E166" t="s">
        <v>1830</v>
      </c>
      <c r="F166" t="s">
        <v>1815</v>
      </c>
      <c r="G166" s="22">
        <f>COUNTIFS('Raw Data from UFBs'!$A$3:$A$3000,'Summary By Town'!$A166,'Raw Data from UFBs'!$E$3:$E$3000,'Summary By Town'!$G$2)</f>
        <v>10</v>
      </c>
      <c r="H166" s="5">
        <f>SUMIFS('Raw Data from UFBs'!F$3:F$3000,'Raw Data from UFBs'!$A$3:$A$3000,'Summary By Town'!$A166,'Raw Data from UFBs'!$E$3:$E$3000,'Summary By Town'!$G$2)</f>
        <v>495866.35000000003</v>
      </c>
      <c r="I166" s="5">
        <f>SUMIFS('Raw Data from UFBs'!G$3:G$3000,'Raw Data from UFBs'!$A$3:$A$3000,'Summary By Town'!$A166,'Raw Data from UFBs'!$E$3:$E$3000,'Summary By Town'!$G$2)</f>
        <v>75584900</v>
      </c>
      <c r="J166" s="23">
        <f t="shared" si="23"/>
        <v>2945384.2374766734</v>
      </c>
      <c r="K166" s="22">
        <f>COUNTIFS('Raw Data from UFBs'!$A$3:$A$3000,'Summary By Town'!$A166,'Raw Data from UFBs'!$E$3:$E$3000,'Summary By Town'!$K$2)</f>
        <v>0</v>
      </c>
      <c r="L166" s="5">
        <f>SUMIFS('Raw Data from UFBs'!F$3:F$3000,'Raw Data from UFBs'!$A$3:$A$3000,'Summary By Town'!$A166,'Raw Data from UFBs'!$E$3:$E$3000,'Summary By Town'!$K$2)</f>
        <v>0</v>
      </c>
      <c r="M166" s="5">
        <f>SUMIFS('Raw Data from UFBs'!G$3:G$3000,'Raw Data from UFBs'!$A$3:$A$3000,'Summary By Town'!$A166,'Raw Data from UFBs'!$E$3:$E$3000,'Summary By Town'!$K$2)</f>
        <v>0</v>
      </c>
      <c r="N166" s="23">
        <f t="shared" si="24"/>
        <v>0</v>
      </c>
      <c r="O166" s="22">
        <f>COUNTIFS('Raw Data from UFBs'!$A$3:$A$3000,'Summary By Town'!$A166,'Raw Data from UFBs'!$E$3:$E$3000,'Summary By Town'!$O$2)</f>
        <v>0</v>
      </c>
      <c r="P166" s="5">
        <f>SUMIFS('Raw Data from UFBs'!F$3:F$3000,'Raw Data from UFBs'!$A$3:$A$3000,'Summary By Town'!$A166,'Raw Data from UFBs'!$E$3:$E$3000,'Summary By Town'!$O$2)</f>
        <v>0</v>
      </c>
      <c r="Q166" s="5">
        <f>SUMIFS('Raw Data from UFBs'!G$3:G$3000,'Raw Data from UFBs'!$A$3:$A$3000,'Summary By Town'!$A166,'Raw Data from UFBs'!$E$3:$E$3000,'Summary By Town'!$O$2)</f>
        <v>0</v>
      </c>
      <c r="R166" s="23">
        <f t="shared" si="25"/>
        <v>0</v>
      </c>
      <c r="S166" s="22">
        <f t="shared" si="26"/>
        <v>10</v>
      </c>
      <c r="T166" s="5">
        <f t="shared" si="27"/>
        <v>495866.35000000003</v>
      </c>
      <c r="U166" s="5">
        <f t="shared" si="28"/>
        <v>75584900</v>
      </c>
      <c r="V166" s="23">
        <f t="shared" si="29"/>
        <v>2945384.2374766734</v>
      </c>
      <c r="W166" s="62">
        <v>9223300361</v>
      </c>
      <c r="X166" s="63">
        <v>3.8967892230811625</v>
      </c>
      <c r="Y166" s="64">
        <v>0.15167938128347142</v>
      </c>
      <c r="Z166" s="5">
        <f t="shared" si="30"/>
        <v>371541.35761525779</v>
      </c>
      <c r="AA166" s="9">
        <f t="shared" si="31"/>
        <v>8.1949949629315771E-3</v>
      </c>
      <c r="AB166" s="62">
        <v>80267003.979999989</v>
      </c>
      <c r="AC166" s="7">
        <f t="shared" si="32"/>
        <v>4.6288180596329997E-3</v>
      </c>
      <c r="AE166" s="6" t="s">
        <v>185</v>
      </c>
      <c r="AF166" s="6" t="s">
        <v>188</v>
      </c>
      <c r="AG166" s="6" t="s">
        <v>1006</v>
      </c>
      <c r="AH166" s="6" t="s">
        <v>1003</v>
      </c>
      <c r="AI166" s="6" t="s">
        <v>109</v>
      </c>
      <c r="AJ166" s="6" t="s">
        <v>1002</v>
      </c>
      <c r="AK166" s="6" t="s">
        <v>173</v>
      </c>
      <c r="AL166" s="6" t="s">
        <v>120</v>
      </c>
      <c r="AM166" s="6" t="s">
        <v>177</v>
      </c>
      <c r="AN166" s="6" t="s">
        <v>128</v>
      </c>
      <c r="AO166" s="6" t="s">
        <v>1857</v>
      </c>
      <c r="AP166" s="6" t="s">
        <v>1857</v>
      </c>
      <c r="AQ166" s="6" t="s">
        <v>1857</v>
      </c>
      <c r="AR166" s="6" t="s">
        <v>1857</v>
      </c>
      <c r="AS166" s="6" t="s">
        <v>1857</v>
      </c>
      <c r="AT166" s="6" t="s">
        <v>1857</v>
      </c>
    </row>
    <row r="167" spans="1:46" ht="17.25" customHeight="1" x14ac:dyDescent="0.3">
      <c r="A167" t="s">
        <v>164</v>
      </c>
      <c r="B167" t="s">
        <v>1432</v>
      </c>
      <c r="C167" t="s">
        <v>997</v>
      </c>
      <c r="D167" t="str">
        <f t="shared" si="22"/>
        <v>Gloucester township, Camden County</v>
      </c>
      <c r="E167" t="s">
        <v>1830</v>
      </c>
      <c r="F167" t="s">
        <v>1817</v>
      </c>
      <c r="G167" s="22">
        <f>COUNTIFS('Raw Data from UFBs'!$A$3:$A$3000,'Summary By Town'!$A167,'Raw Data from UFBs'!$E$3:$E$3000,'Summary By Town'!$G$2)</f>
        <v>3</v>
      </c>
      <c r="H167" s="5">
        <f>SUMIFS('Raw Data from UFBs'!F$3:F$3000,'Raw Data from UFBs'!$A$3:$A$3000,'Summary By Town'!$A167,'Raw Data from UFBs'!$E$3:$E$3000,'Summary By Town'!$G$2)</f>
        <v>282281.84000000003</v>
      </c>
      <c r="I167" s="5">
        <f>SUMIFS('Raw Data from UFBs'!G$3:G$3000,'Raw Data from UFBs'!$A$3:$A$3000,'Summary By Town'!$A167,'Raw Data from UFBs'!$E$3:$E$3000,'Summary By Town'!$G$2)</f>
        <v>20041200</v>
      </c>
      <c r="J167" s="23">
        <f t="shared" si="23"/>
        <v>799373.16160266264</v>
      </c>
      <c r="K167" s="22">
        <f>COUNTIFS('Raw Data from UFBs'!$A$3:$A$3000,'Summary By Town'!$A167,'Raw Data from UFBs'!$E$3:$E$3000,'Summary By Town'!$K$2)</f>
        <v>0</v>
      </c>
      <c r="L167" s="5">
        <f>SUMIFS('Raw Data from UFBs'!F$3:F$3000,'Raw Data from UFBs'!$A$3:$A$3000,'Summary By Town'!$A167,'Raw Data from UFBs'!$E$3:$E$3000,'Summary By Town'!$K$2)</f>
        <v>0</v>
      </c>
      <c r="M167" s="5">
        <f>SUMIFS('Raw Data from UFBs'!G$3:G$3000,'Raw Data from UFBs'!$A$3:$A$3000,'Summary By Town'!$A167,'Raw Data from UFBs'!$E$3:$E$3000,'Summary By Town'!$K$2)</f>
        <v>0</v>
      </c>
      <c r="N167" s="23">
        <f t="shared" si="24"/>
        <v>0</v>
      </c>
      <c r="O167" s="22">
        <f>COUNTIFS('Raw Data from UFBs'!$A$3:$A$3000,'Summary By Town'!$A167,'Raw Data from UFBs'!$E$3:$E$3000,'Summary By Town'!$O$2)</f>
        <v>0</v>
      </c>
      <c r="P167" s="5">
        <f>SUMIFS('Raw Data from UFBs'!F$3:F$3000,'Raw Data from UFBs'!$A$3:$A$3000,'Summary By Town'!$A167,'Raw Data from UFBs'!$E$3:$E$3000,'Summary By Town'!$O$2)</f>
        <v>0</v>
      </c>
      <c r="Q167" s="5">
        <f>SUMIFS('Raw Data from UFBs'!G$3:G$3000,'Raw Data from UFBs'!$A$3:$A$3000,'Summary By Town'!$A167,'Raw Data from UFBs'!$E$3:$E$3000,'Summary By Town'!$O$2)</f>
        <v>0</v>
      </c>
      <c r="R167" s="23">
        <f t="shared" si="25"/>
        <v>0</v>
      </c>
      <c r="S167" s="22">
        <f t="shared" si="26"/>
        <v>3</v>
      </c>
      <c r="T167" s="5">
        <f t="shared" si="27"/>
        <v>282281.84000000003</v>
      </c>
      <c r="U167" s="5">
        <f t="shared" si="28"/>
        <v>20041200</v>
      </c>
      <c r="V167" s="23">
        <f t="shared" si="29"/>
        <v>799373.16160266264</v>
      </c>
      <c r="W167" s="62">
        <v>5256683140</v>
      </c>
      <c r="X167" s="63">
        <v>3.9886491906805115</v>
      </c>
      <c r="Y167" s="64">
        <v>0.32443502678513214</v>
      </c>
      <c r="Z167" s="5">
        <f t="shared" si="30"/>
        <v>167762.53677451922</v>
      </c>
      <c r="AA167" s="9">
        <f t="shared" si="31"/>
        <v>3.8125181728187636E-3</v>
      </c>
      <c r="AB167" s="62">
        <v>75855739.020000011</v>
      </c>
      <c r="AC167" s="7">
        <f t="shared" si="32"/>
        <v>2.2115997937913068E-3</v>
      </c>
      <c r="AE167" s="6" t="s">
        <v>276</v>
      </c>
      <c r="AF167" s="6" t="s">
        <v>193</v>
      </c>
      <c r="AG167" s="6" t="s">
        <v>278</v>
      </c>
      <c r="AH167" s="6" t="s">
        <v>183</v>
      </c>
      <c r="AI167" s="6" t="s">
        <v>169</v>
      </c>
      <c r="AJ167" s="6" t="s">
        <v>1008</v>
      </c>
      <c r="AK167" s="6" t="s">
        <v>1004</v>
      </c>
      <c r="AL167" s="6" t="s">
        <v>185</v>
      </c>
      <c r="AM167" s="6" t="s">
        <v>184</v>
      </c>
      <c r="AN167" s="6" t="s">
        <v>710</v>
      </c>
      <c r="AO167" s="6" t="s">
        <v>253</v>
      </c>
      <c r="AP167" s="6" t="s">
        <v>1857</v>
      </c>
      <c r="AQ167" s="6" t="s">
        <v>1857</v>
      </c>
      <c r="AR167" s="6" t="s">
        <v>1857</v>
      </c>
      <c r="AS167" s="6" t="s">
        <v>1857</v>
      </c>
      <c r="AT167" s="6" t="s">
        <v>1857</v>
      </c>
    </row>
    <row r="168" spans="1:46" ht="17.25" customHeight="1" x14ac:dyDescent="0.3">
      <c r="A168" t="s">
        <v>1002</v>
      </c>
      <c r="B168" t="s">
        <v>1433</v>
      </c>
      <c r="C168" t="s">
        <v>997</v>
      </c>
      <c r="D168" t="str">
        <f t="shared" si="22"/>
        <v>Haddon township, Camden County</v>
      </c>
      <c r="E168" t="s">
        <v>1830</v>
      </c>
      <c r="F168" t="s">
        <v>1815</v>
      </c>
      <c r="G168" s="22">
        <f>COUNTIFS('Raw Data from UFBs'!$A$3:$A$3000,'Summary By Town'!$A168,'Raw Data from UFBs'!$E$3:$E$3000,'Summary By Town'!$G$2)</f>
        <v>2</v>
      </c>
      <c r="H168" s="5">
        <f>SUMIFS('Raw Data from UFBs'!F$3:F$3000,'Raw Data from UFBs'!$A$3:$A$3000,'Summary By Town'!$A168,'Raw Data from UFBs'!$E$3:$E$3000,'Summary By Town'!$G$2)</f>
        <v>67862</v>
      </c>
      <c r="I168" s="5">
        <f>SUMIFS('Raw Data from UFBs'!G$3:G$3000,'Raw Data from UFBs'!$A$3:$A$3000,'Summary By Town'!$A168,'Raw Data from UFBs'!$E$3:$E$3000,'Summary By Town'!$G$2)</f>
        <v>18664000</v>
      </c>
      <c r="J168" s="23">
        <f t="shared" si="23"/>
        <v>713253.43683641742</v>
      </c>
      <c r="K168" s="22">
        <f>COUNTIFS('Raw Data from UFBs'!$A$3:$A$3000,'Summary By Town'!$A168,'Raw Data from UFBs'!$E$3:$E$3000,'Summary By Town'!$K$2)</f>
        <v>0</v>
      </c>
      <c r="L168" s="5">
        <f>SUMIFS('Raw Data from UFBs'!F$3:F$3000,'Raw Data from UFBs'!$A$3:$A$3000,'Summary By Town'!$A168,'Raw Data from UFBs'!$E$3:$E$3000,'Summary By Town'!$K$2)</f>
        <v>0</v>
      </c>
      <c r="M168" s="5">
        <f>SUMIFS('Raw Data from UFBs'!G$3:G$3000,'Raw Data from UFBs'!$A$3:$A$3000,'Summary By Town'!$A168,'Raw Data from UFBs'!$E$3:$E$3000,'Summary By Town'!$K$2)</f>
        <v>0</v>
      </c>
      <c r="N168" s="23">
        <f t="shared" si="24"/>
        <v>0</v>
      </c>
      <c r="O168" s="22">
        <f>COUNTIFS('Raw Data from UFBs'!$A$3:$A$3000,'Summary By Town'!$A168,'Raw Data from UFBs'!$E$3:$E$3000,'Summary By Town'!$O$2)</f>
        <v>3</v>
      </c>
      <c r="P168" s="5">
        <f>SUMIFS('Raw Data from UFBs'!F$3:F$3000,'Raw Data from UFBs'!$A$3:$A$3000,'Summary By Town'!$A168,'Raw Data from UFBs'!$E$3:$E$3000,'Summary By Town'!$O$2)</f>
        <v>750612.93</v>
      </c>
      <c r="Q168" s="5">
        <f>SUMIFS('Raw Data from UFBs'!G$3:G$3000,'Raw Data from UFBs'!$A$3:$A$3000,'Summary By Town'!$A168,'Raw Data from UFBs'!$E$3:$E$3000,'Summary By Town'!$O$2)</f>
        <v>63522400</v>
      </c>
      <c r="R168" s="23">
        <f t="shared" si="25"/>
        <v>2427538.0473691407</v>
      </c>
      <c r="S168" s="22">
        <f t="shared" si="26"/>
        <v>5</v>
      </c>
      <c r="T168" s="5">
        <f t="shared" si="27"/>
        <v>818474.93</v>
      </c>
      <c r="U168" s="5">
        <f t="shared" si="28"/>
        <v>82186400</v>
      </c>
      <c r="V168" s="23">
        <f t="shared" si="29"/>
        <v>3140791.484205558</v>
      </c>
      <c r="W168" s="62">
        <v>1500333117</v>
      </c>
      <c r="X168" s="63">
        <v>3.8215464896936209</v>
      </c>
      <c r="Y168" s="64">
        <v>0.19687681848109309</v>
      </c>
      <c r="Z168" s="5">
        <f t="shared" si="30"/>
        <v>457210.2946979652</v>
      </c>
      <c r="AA168" s="9">
        <f t="shared" si="31"/>
        <v>5.4778768174054776E-2</v>
      </c>
      <c r="AB168" s="62">
        <v>17283000</v>
      </c>
      <c r="AC168" s="7">
        <f t="shared" si="32"/>
        <v>2.6454336324594412E-2</v>
      </c>
      <c r="AE168" s="6" t="s">
        <v>176</v>
      </c>
      <c r="AF168" s="6" t="s">
        <v>998</v>
      </c>
      <c r="AG168" s="6" t="s">
        <v>996</v>
      </c>
      <c r="AH168" s="6" t="s">
        <v>162</v>
      </c>
      <c r="AI168" s="6" t="s">
        <v>1007</v>
      </c>
      <c r="AJ168" s="6" t="s">
        <v>1003</v>
      </c>
      <c r="AK168" s="6" t="s">
        <v>155</v>
      </c>
      <c r="AL168" s="6" t="s">
        <v>145</v>
      </c>
      <c r="AM168" s="6" t="s">
        <v>144</v>
      </c>
      <c r="AN168" s="6" t="s">
        <v>177</v>
      </c>
      <c r="AO168" s="6" t="s">
        <v>1857</v>
      </c>
      <c r="AP168" s="6" t="s">
        <v>1857</v>
      </c>
      <c r="AQ168" s="6" t="s">
        <v>1857</v>
      </c>
      <c r="AR168" s="6" t="s">
        <v>1857</v>
      </c>
      <c r="AS168" s="6" t="s">
        <v>1857</v>
      </c>
      <c r="AT168" s="6" t="s">
        <v>1857</v>
      </c>
    </row>
    <row r="169" spans="1:46" ht="17.25" customHeight="1" x14ac:dyDescent="0.3">
      <c r="A169" t="s">
        <v>177</v>
      </c>
      <c r="B169" t="s">
        <v>1434</v>
      </c>
      <c r="C169" t="s">
        <v>997</v>
      </c>
      <c r="D169" t="str">
        <f t="shared" si="22"/>
        <v>Pennsauken township, Camden County</v>
      </c>
      <c r="E169" t="s">
        <v>1830</v>
      </c>
      <c r="F169" t="s">
        <v>1815</v>
      </c>
      <c r="G169" s="22">
        <f>COUNTIFS('Raw Data from UFBs'!$A$3:$A$3000,'Summary By Town'!$A169,'Raw Data from UFBs'!$E$3:$E$3000,'Summary By Town'!$G$2)</f>
        <v>3</v>
      </c>
      <c r="H169" s="5">
        <f>SUMIFS('Raw Data from UFBs'!F$3:F$3000,'Raw Data from UFBs'!$A$3:$A$3000,'Summary By Town'!$A169,'Raw Data from UFBs'!$E$3:$E$3000,'Summary By Town'!$G$2)</f>
        <v>378987.99</v>
      </c>
      <c r="I169" s="5">
        <f>SUMIFS('Raw Data from UFBs'!G$3:G$3000,'Raw Data from UFBs'!$A$3:$A$3000,'Summary By Town'!$A169,'Raw Data from UFBs'!$E$3:$E$3000,'Summary By Town'!$G$2)</f>
        <v>26689100</v>
      </c>
      <c r="J169" s="23">
        <f t="shared" si="23"/>
        <v>1085906.3710436809</v>
      </c>
      <c r="K169" s="22">
        <f>COUNTIFS('Raw Data from UFBs'!$A$3:$A$3000,'Summary By Town'!$A169,'Raw Data from UFBs'!$E$3:$E$3000,'Summary By Town'!$K$2)</f>
        <v>0</v>
      </c>
      <c r="L169" s="5">
        <f>SUMIFS('Raw Data from UFBs'!F$3:F$3000,'Raw Data from UFBs'!$A$3:$A$3000,'Summary By Town'!$A169,'Raw Data from UFBs'!$E$3:$E$3000,'Summary By Town'!$K$2)</f>
        <v>0</v>
      </c>
      <c r="M169" s="5">
        <f>SUMIFS('Raw Data from UFBs'!G$3:G$3000,'Raw Data from UFBs'!$A$3:$A$3000,'Summary By Town'!$A169,'Raw Data from UFBs'!$E$3:$E$3000,'Summary By Town'!$K$2)</f>
        <v>0</v>
      </c>
      <c r="N169" s="23">
        <f t="shared" si="24"/>
        <v>0</v>
      </c>
      <c r="O169" s="22">
        <f>COUNTIFS('Raw Data from UFBs'!$A$3:$A$3000,'Summary By Town'!$A169,'Raw Data from UFBs'!$E$3:$E$3000,'Summary By Town'!$O$2)</f>
        <v>4</v>
      </c>
      <c r="P169" s="5">
        <f>SUMIFS('Raw Data from UFBs'!F$3:F$3000,'Raw Data from UFBs'!$A$3:$A$3000,'Summary By Town'!$A169,'Raw Data from UFBs'!$E$3:$E$3000,'Summary By Town'!$O$2)</f>
        <v>757519.27</v>
      </c>
      <c r="Q169" s="5">
        <f>SUMIFS('Raw Data from UFBs'!G$3:G$3000,'Raw Data from UFBs'!$A$3:$A$3000,'Summary By Town'!$A169,'Raw Data from UFBs'!$E$3:$E$3000,'Summary By Town'!$O$2)</f>
        <v>24826600</v>
      </c>
      <c r="R169" s="23">
        <f t="shared" si="25"/>
        <v>1010126.3478855806</v>
      </c>
      <c r="S169" s="22">
        <f t="shared" si="26"/>
        <v>7</v>
      </c>
      <c r="T169" s="5">
        <f t="shared" si="27"/>
        <v>1136507.26</v>
      </c>
      <c r="U169" s="5">
        <f t="shared" si="28"/>
        <v>51515700</v>
      </c>
      <c r="V169" s="23">
        <f t="shared" si="29"/>
        <v>2096032.7189292614</v>
      </c>
      <c r="W169" s="62">
        <v>2872297354</v>
      </c>
      <c r="X169" s="63">
        <v>4.0687260756027026</v>
      </c>
      <c r="Y169" s="64">
        <v>0.29646302654047235</v>
      </c>
      <c r="Z169" s="5">
        <f t="shared" si="30"/>
        <v>284463.82159680454</v>
      </c>
      <c r="AA169" s="9">
        <f t="shared" si="31"/>
        <v>1.7935364501261871E-2</v>
      </c>
      <c r="AB169" s="62">
        <v>55926933.890000001</v>
      </c>
      <c r="AC169" s="7">
        <f t="shared" si="32"/>
        <v>5.0863475218631288E-3</v>
      </c>
      <c r="AE169" s="6" t="s">
        <v>155</v>
      </c>
      <c r="AF169" s="6" t="s">
        <v>1002</v>
      </c>
      <c r="AG169" s="6" t="s">
        <v>145</v>
      </c>
      <c r="AH169" s="6" t="s">
        <v>173</v>
      </c>
      <c r="AI169" s="6" t="s">
        <v>144</v>
      </c>
      <c r="AJ169" s="6" t="s">
        <v>120</v>
      </c>
      <c r="AK169" s="6" t="s">
        <v>986</v>
      </c>
      <c r="AL169" s="6" t="s">
        <v>103</v>
      </c>
      <c r="AM169" s="6" t="s">
        <v>1857</v>
      </c>
      <c r="AN169" s="6" t="s">
        <v>1857</v>
      </c>
      <c r="AO169" s="6" t="s">
        <v>1857</v>
      </c>
      <c r="AP169" s="6" t="s">
        <v>1857</v>
      </c>
      <c r="AQ169" s="6" t="s">
        <v>1857</v>
      </c>
      <c r="AR169" s="6" t="s">
        <v>1857</v>
      </c>
      <c r="AS169" s="6" t="s">
        <v>1857</v>
      </c>
      <c r="AT169" s="6" t="s">
        <v>1857</v>
      </c>
    </row>
    <row r="170" spans="1:46" ht="17.25" customHeight="1" x14ac:dyDescent="0.3">
      <c r="A170" t="s">
        <v>188</v>
      </c>
      <c r="B170" t="s">
        <v>1435</v>
      </c>
      <c r="C170" t="s">
        <v>997</v>
      </c>
      <c r="D170" t="str">
        <f t="shared" si="22"/>
        <v>Voorhees township, Camden County</v>
      </c>
      <c r="E170" t="s">
        <v>1830</v>
      </c>
      <c r="F170" t="s">
        <v>1817</v>
      </c>
      <c r="G170" s="22">
        <f>COUNTIFS('Raw Data from UFBs'!$A$3:$A$3000,'Summary By Town'!$A170,'Raw Data from UFBs'!$E$3:$E$3000,'Summary By Town'!$G$2)</f>
        <v>3</v>
      </c>
      <c r="H170" s="5">
        <f>SUMIFS('Raw Data from UFBs'!F$3:F$3000,'Raw Data from UFBs'!$A$3:$A$3000,'Summary By Town'!$A170,'Raw Data from UFBs'!$E$3:$E$3000,'Summary By Town'!$G$2)</f>
        <v>348057.77</v>
      </c>
      <c r="I170" s="5">
        <f>SUMIFS('Raw Data from UFBs'!G$3:G$3000,'Raw Data from UFBs'!$A$3:$A$3000,'Summary By Town'!$A170,'Raw Data from UFBs'!$E$3:$E$3000,'Summary By Town'!$G$2)</f>
        <v>29271600</v>
      </c>
      <c r="J170" s="23">
        <f t="shared" si="23"/>
        <v>1235909.8455514107</v>
      </c>
      <c r="K170" s="22">
        <f>COUNTIFS('Raw Data from UFBs'!$A$3:$A$3000,'Summary By Town'!$A170,'Raw Data from UFBs'!$E$3:$E$3000,'Summary By Town'!$K$2)</f>
        <v>0</v>
      </c>
      <c r="L170" s="5">
        <f>SUMIFS('Raw Data from UFBs'!F$3:F$3000,'Raw Data from UFBs'!$A$3:$A$3000,'Summary By Town'!$A170,'Raw Data from UFBs'!$E$3:$E$3000,'Summary By Town'!$K$2)</f>
        <v>0</v>
      </c>
      <c r="M170" s="5">
        <f>SUMIFS('Raw Data from UFBs'!G$3:G$3000,'Raw Data from UFBs'!$A$3:$A$3000,'Summary By Town'!$A170,'Raw Data from UFBs'!$E$3:$E$3000,'Summary By Town'!$K$2)</f>
        <v>0</v>
      </c>
      <c r="N170" s="23">
        <f t="shared" si="24"/>
        <v>0</v>
      </c>
      <c r="O170" s="22">
        <f>COUNTIFS('Raw Data from UFBs'!$A$3:$A$3000,'Summary By Town'!$A170,'Raw Data from UFBs'!$E$3:$E$3000,'Summary By Town'!$O$2)</f>
        <v>1</v>
      </c>
      <c r="P170" s="5">
        <f>SUMIFS('Raw Data from UFBs'!F$3:F$3000,'Raw Data from UFBs'!$A$3:$A$3000,'Summary By Town'!$A170,'Raw Data from UFBs'!$E$3:$E$3000,'Summary By Town'!$O$2)</f>
        <v>145500</v>
      </c>
      <c r="Q170" s="5">
        <f>SUMIFS('Raw Data from UFBs'!G$3:G$3000,'Raw Data from UFBs'!$A$3:$A$3000,'Summary By Town'!$A170,'Raw Data from UFBs'!$E$3:$E$3000,'Summary By Town'!$O$2)</f>
        <v>12870600</v>
      </c>
      <c r="R170" s="23">
        <f t="shared" si="25"/>
        <v>543424.38603130635</v>
      </c>
      <c r="S170" s="22">
        <f t="shared" si="26"/>
        <v>4</v>
      </c>
      <c r="T170" s="5">
        <f t="shared" si="27"/>
        <v>493557.77</v>
      </c>
      <c r="U170" s="5">
        <f t="shared" si="28"/>
        <v>42142200</v>
      </c>
      <c r="V170" s="23">
        <f t="shared" si="29"/>
        <v>1779334.231582717</v>
      </c>
      <c r="W170" s="62">
        <v>3697118288</v>
      </c>
      <c r="X170" s="63">
        <v>4.2222148620212447</v>
      </c>
      <c r="Y170" s="64">
        <v>0.24350047964112956</v>
      </c>
      <c r="Z170" s="5">
        <f t="shared" si="30"/>
        <v>313087.185106666</v>
      </c>
      <c r="AA170" s="9">
        <f t="shared" si="31"/>
        <v>1.1398661529652415E-2</v>
      </c>
      <c r="AB170" s="62">
        <v>48954000</v>
      </c>
      <c r="AC170" s="7">
        <f t="shared" si="32"/>
        <v>6.3955383647233324E-3</v>
      </c>
      <c r="AE170" s="6" t="s">
        <v>142</v>
      </c>
      <c r="AF170" s="6" t="s">
        <v>169</v>
      </c>
      <c r="AG170" s="6" t="s">
        <v>1001</v>
      </c>
      <c r="AH170" s="6" t="s">
        <v>185</v>
      </c>
      <c r="AI170" s="6" t="s">
        <v>1006</v>
      </c>
      <c r="AJ170" s="6" t="s">
        <v>109</v>
      </c>
      <c r="AK170" s="6" t="s">
        <v>145</v>
      </c>
      <c r="AL170" s="6" t="s">
        <v>1857</v>
      </c>
      <c r="AM170" s="6" t="s">
        <v>1857</v>
      </c>
      <c r="AN170" s="6" t="s">
        <v>1857</v>
      </c>
      <c r="AO170" s="6" t="s">
        <v>1857</v>
      </c>
      <c r="AP170" s="6" t="s">
        <v>1857</v>
      </c>
      <c r="AQ170" s="6" t="s">
        <v>1857</v>
      </c>
      <c r="AR170" s="6" t="s">
        <v>1857</v>
      </c>
      <c r="AS170" s="6" t="s">
        <v>1857</v>
      </c>
      <c r="AT170" s="6" t="s">
        <v>1857</v>
      </c>
    </row>
    <row r="171" spans="1:46" ht="17.25" customHeight="1" x14ac:dyDescent="0.3">
      <c r="A171" t="s">
        <v>1010</v>
      </c>
      <c r="B171" t="s">
        <v>1436</v>
      </c>
      <c r="C171" t="s">
        <v>997</v>
      </c>
      <c r="D171" t="str">
        <f t="shared" si="22"/>
        <v>Waterford township, Camden County</v>
      </c>
      <c r="E171" t="s">
        <v>1830</v>
      </c>
      <c r="F171" t="s">
        <v>1818</v>
      </c>
      <c r="G171" s="22">
        <f>COUNTIFS('Raw Data from UFBs'!$A$3:$A$3000,'Summary By Town'!$A171,'Raw Data from UFBs'!$E$3:$E$3000,'Summary By Town'!$G$2)</f>
        <v>0</v>
      </c>
      <c r="H171" s="5">
        <f>SUMIFS('Raw Data from UFBs'!F$3:F$3000,'Raw Data from UFBs'!$A$3:$A$3000,'Summary By Town'!$A171,'Raw Data from UFBs'!$E$3:$E$3000,'Summary By Town'!$G$2)</f>
        <v>0</v>
      </c>
      <c r="I171" s="5">
        <f>SUMIFS('Raw Data from UFBs'!G$3:G$3000,'Raw Data from UFBs'!$A$3:$A$3000,'Summary By Town'!$A171,'Raw Data from UFBs'!$E$3:$E$3000,'Summary By Town'!$G$2)</f>
        <v>0</v>
      </c>
      <c r="J171" s="23">
        <f t="shared" si="23"/>
        <v>0</v>
      </c>
      <c r="K171" s="22">
        <f>COUNTIFS('Raw Data from UFBs'!$A$3:$A$3000,'Summary By Town'!$A171,'Raw Data from UFBs'!$E$3:$E$3000,'Summary By Town'!$K$2)</f>
        <v>0</v>
      </c>
      <c r="L171" s="5">
        <f>SUMIFS('Raw Data from UFBs'!F$3:F$3000,'Raw Data from UFBs'!$A$3:$A$3000,'Summary By Town'!$A171,'Raw Data from UFBs'!$E$3:$E$3000,'Summary By Town'!$K$2)</f>
        <v>0</v>
      </c>
      <c r="M171" s="5">
        <f>SUMIFS('Raw Data from UFBs'!G$3:G$3000,'Raw Data from UFBs'!$A$3:$A$3000,'Summary By Town'!$A171,'Raw Data from UFBs'!$E$3:$E$3000,'Summary By Town'!$K$2)</f>
        <v>0</v>
      </c>
      <c r="N171" s="23">
        <f t="shared" si="24"/>
        <v>0</v>
      </c>
      <c r="O171" s="22">
        <f>COUNTIFS('Raw Data from UFBs'!$A$3:$A$3000,'Summary By Town'!$A171,'Raw Data from UFBs'!$E$3:$E$3000,'Summary By Town'!$O$2)</f>
        <v>0</v>
      </c>
      <c r="P171" s="5">
        <f>SUMIFS('Raw Data from UFBs'!F$3:F$3000,'Raw Data from UFBs'!$A$3:$A$3000,'Summary By Town'!$A171,'Raw Data from UFBs'!$E$3:$E$3000,'Summary By Town'!$O$2)</f>
        <v>0</v>
      </c>
      <c r="Q171" s="5">
        <f>SUMIFS('Raw Data from UFBs'!G$3:G$3000,'Raw Data from UFBs'!$A$3:$A$3000,'Summary By Town'!$A171,'Raw Data from UFBs'!$E$3:$E$3000,'Summary By Town'!$O$2)</f>
        <v>0</v>
      </c>
      <c r="R171" s="23">
        <f t="shared" si="25"/>
        <v>0</v>
      </c>
      <c r="S171" s="22">
        <f t="shared" si="26"/>
        <v>0</v>
      </c>
      <c r="T171" s="5">
        <f t="shared" si="27"/>
        <v>0</v>
      </c>
      <c r="U171" s="5">
        <f t="shared" si="28"/>
        <v>0</v>
      </c>
      <c r="V171" s="23">
        <f t="shared" si="29"/>
        <v>0</v>
      </c>
      <c r="W171" s="62">
        <v>831049072</v>
      </c>
      <c r="X171" s="63">
        <v>4.2962130449360973</v>
      </c>
      <c r="Y171" s="64">
        <v>0.28641470050548878</v>
      </c>
      <c r="Z171" s="5">
        <f t="shared" si="30"/>
        <v>0</v>
      </c>
      <c r="AA171" s="9">
        <f t="shared" si="31"/>
        <v>0</v>
      </c>
      <c r="AB171" s="62">
        <v>13038465.460000001</v>
      </c>
      <c r="AC171" s="7">
        <f t="shared" si="32"/>
        <v>0</v>
      </c>
      <c r="AE171" s="6" t="s">
        <v>29</v>
      </c>
      <c r="AF171" s="6" t="s">
        <v>154</v>
      </c>
      <c r="AG171" s="6" t="s">
        <v>193</v>
      </c>
      <c r="AH171" s="6" t="s">
        <v>141</v>
      </c>
      <c r="AI171" s="6" t="s">
        <v>142</v>
      </c>
      <c r="AJ171" s="6" t="s">
        <v>990</v>
      </c>
      <c r="AK171" s="6" t="s">
        <v>109</v>
      </c>
      <c r="AL171" s="6" t="s">
        <v>121</v>
      </c>
      <c r="AM171" s="6" t="s">
        <v>1857</v>
      </c>
      <c r="AN171" s="6" t="s">
        <v>1857</v>
      </c>
      <c r="AO171" s="6" t="s">
        <v>1857</v>
      </c>
      <c r="AP171" s="6" t="s">
        <v>1857</v>
      </c>
      <c r="AQ171" s="6" t="s">
        <v>1857</v>
      </c>
      <c r="AR171" s="6" t="s">
        <v>1857</v>
      </c>
      <c r="AS171" s="6" t="s">
        <v>1857</v>
      </c>
      <c r="AT171" s="6" t="s">
        <v>1857</v>
      </c>
    </row>
    <row r="172" spans="1:46" ht="17.25" customHeight="1" x14ac:dyDescent="0.3">
      <c r="A172" t="s">
        <v>193</v>
      </c>
      <c r="B172" t="s">
        <v>1437</v>
      </c>
      <c r="C172" t="s">
        <v>997</v>
      </c>
      <c r="D172" t="str">
        <f t="shared" si="22"/>
        <v>Winslow township, Camden County</v>
      </c>
      <c r="E172" t="s">
        <v>1830</v>
      </c>
      <c r="F172" t="s">
        <v>1818</v>
      </c>
      <c r="G172" s="22">
        <f>COUNTIFS('Raw Data from UFBs'!$A$3:$A$3000,'Summary By Town'!$A172,'Raw Data from UFBs'!$E$3:$E$3000,'Summary By Town'!$G$2)</f>
        <v>6</v>
      </c>
      <c r="H172" s="5">
        <f>SUMIFS('Raw Data from UFBs'!F$3:F$3000,'Raw Data from UFBs'!$A$3:$A$3000,'Summary By Town'!$A172,'Raw Data from UFBs'!$E$3:$E$3000,'Summary By Town'!$G$2)</f>
        <v>0</v>
      </c>
      <c r="I172" s="5">
        <f>SUMIFS('Raw Data from UFBs'!G$3:G$3000,'Raw Data from UFBs'!$A$3:$A$3000,'Summary By Town'!$A172,'Raw Data from UFBs'!$E$3:$E$3000,'Summary By Town'!$G$2)</f>
        <v>25251400</v>
      </c>
      <c r="J172" s="23">
        <f t="shared" si="23"/>
        <v>891538.68339657411</v>
      </c>
      <c r="K172" s="22">
        <f>COUNTIFS('Raw Data from UFBs'!$A$3:$A$3000,'Summary By Town'!$A172,'Raw Data from UFBs'!$E$3:$E$3000,'Summary By Town'!$K$2)</f>
        <v>1</v>
      </c>
      <c r="L172" s="5">
        <f>SUMIFS('Raw Data from UFBs'!F$3:F$3000,'Raw Data from UFBs'!$A$3:$A$3000,'Summary By Town'!$A172,'Raw Data from UFBs'!$E$3:$E$3000,'Summary By Town'!$K$2)</f>
        <v>0</v>
      </c>
      <c r="M172" s="5">
        <f>SUMIFS('Raw Data from UFBs'!G$3:G$3000,'Raw Data from UFBs'!$A$3:$A$3000,'Summary By Town'!$A172,'Raw Data from UFBs'!$E$3:$E$3000,'Summary By Town'!$K$2)</f>
        <v>24171000</v>
      </c>
      <c r="N172" s="23">
        <f t="shared" si="24"/>
        <v>853393.5352645237</v>
      </c>
      <c r="O172" s="22">
        <f>COUNTIFS('Raw Data from UFBs'!$A$3:$A$3000,'Summary By Town'!$A172,'Raw Data from UFBs'!$E$3:$E$3000,'Summary By Town'!$O$2)</f>
        <v>0</v>
      </c>
      <c r="P172" s="5">
        <f>SUMIFS('Raw Data from UFBs'!F$3:F$3000,'Raw Data from UFBs'!$A$3:$A$3000,'Summary By Town'!$A172,'Raw Data from UFBs'!$E$3:$E$3000,'Summary By Town'!$O$2)</f>
        <v>0</v>
      </c>
      <c r="Q172" s="5">
        <f>SUMIFS('Raw Data from UFBs'!G$3:G$3000,'Raw Data from UFBs'!$A$3:$A$3000,'Summary By Town'!$A172,'Raw Data from UFBs'!$E$3:$E$3000,'Summary By Town'!$O$2)</f>
        <v>0</v>
      </c>
      <c r="R172" s="23">
        <f t="shared" si="25"/>
        <v>0</v>
      </c>
      <c r="S172" s="22">
        <f t="shared" si="26"/>
        <v>7</v>
      </c>
      <c r="T172" s="5">
        <f t="shared" si="27"/>
        <v>0</v>
      </c>
      <c r="U172" s="5">
        <f t="shared" si="28"/>
        <v>49422400</v>
      </c>
      <c r="V172" s="23">
        <f t="shared" si="29"/>
        <v>1744932.2186610978</v>
      </c>
      <c r="W172" s="62">
        <v>3227304300</v>
      </c>
      <c r="X172" s="63">
        <v>3.53065051203725</v>
      </c>
      <c r="Y172" s="64">
        <v>0.18553533846955669</v>
      </c>
      <c r="Z172" s="5">
        <f t="shared" si="30"/>
        <v>323746.58979572129</v>
      </c>
      <c r="AA172" s="9">
        <f t="shared" si="31"/>
        <v>1.5313833281850738E-2</v>
      </c>
      <c r="AB172" s="62">
        <v>38955015</v>
      </c>
      <c r="AC172" s="7">
        <f t="shared" si="32"/>
        <v>8.310780776126547E-3</v>
      </c>
      <c r="AE172" s="6" t="s">
        <v>29</v>
      </c>
      <c r="AF172" s="6" t="s">
        <v>927</v>
      </c>
      <c r="AG172" s="6" t="s">
        <v>276</v>
      </c>
      <c r="AH172" s="6" t="s">
        <v>154</v>
      </c>
      <c r="AI172" s="6" t="s">
        <v>1010</v>
      </c>
      <c r="AJ172" s="6" t="s">
        <v>183</v>
      </c>
      <c r="AK172" s="6" t="s">
        <v>141</v>
      </c>
      <c r="AL172" s="6" t="s">
        <v>164</v>
      </c>
      <c r="AM172" s="6" t="s">
        <v>1857</v>
      </c>
      <c r="AN172" s="6" t="s">
        <v>1857</v>
      </c>
      <c r="AO172" s="6" t="s">
        <v>1857</v>
      </c>
      <c r="AP172" s="6" t="s">
        <v>1857</v>
      </c>
      <c r="AQ172" s="6" t="s">
        <v>1857</v>
      </c>
      <c r="AR172" s="6" t="s">
        <v>1857</v>
      </c>
      <c r="AS172" s="6" t="s">
        <v>1857</v>
      </c>
      <c r="AT172" s="6" t="s">
        <v>1857</v>
      </c>
    </row>
    <row r="173" spans="1:46" ht="17.25" customHeight="1" x14ac:dyDescent="0.3">
      <c r="A173" t="s">
        <v>1012</v>
      </c>
      <c r="B173" t="s">
        <v>1438</v>
      </c>
      <c r="C173" t="s">
        <v>1013</v>
      </c>
      <c r="D173" t="str">
        <f t="shared" si="22"/>
        <v>Avalon borough, Cape May County</v>
      </c>
      <c r="E173" t="s">
        <v>1830</v>
      </c>
      <c r="F173" t="s">
        <v>1820</v>
      </c>
      <c r="G173" s="22">
        <f>COUNTIFS('Raw Data from UFBs'!$A$3:$A$3000,'Summary By Town'!$A173,'Raw Data from UFBs'!$E$3:$E$3000,'Summary By Town'!$G$2)</f>
        <v>0</v>
      </c>
      <c r="H173" s="5">
        <f>SUMIFS('Raw Data from UFBs'!F$3:F$3000,'Raw Data from UFBs'!$A$3:$A$3000,'Summary By Town'!$A173,'Raw Data from UFBs'!$E$3:$E$3000,'Summary By Town'!$G$2)</f>
        <v>0</v>
      </c>
      <c r="I173" s="5">
        <f>SUMIFS('Raw Data from UFBs'!G$3:G$3000,'Raw Data from UFBs'!$A$3:$A$3000,'Summary By Town'!$A173,'Raw Data from UFBs'!$E$3:$E$3000,'Summary By Town'!$G$2)</f>
        <v>0</v>
      </c>
      <c r="J173" s="23">
        <f t="shared" si="23"/>
        <v>0</v>
      </c>
      <c r="K173" s="22">
        <f>COUNTIFS('Raw Data from UFBs'!$A$3:$A$3000,'Summary By Town'!$A173,'Raw Data from UFBs'!$E$3:$E$3000,'Summary By Town'!$K$2)</f>
        <v>0</v>
      </c>
      <c r="L173" s="5">
        <f>SUMIFS('Raw Data from UFBs'!F$3:F$3000,'Raw Data from UFBs'!$A$3:$A$3000,'Summary By Town'!$A173,'Raw Data from UFBs'!$E$3:$E$3000,'Summary By Town'!$K$2)</f>
        <v>0</v>
      </c>
      <c r="M173" s="5">
        <f>SUMIFS('Raw Data from UFBs'!G$3:G$3000,'Raw Data from UFBs'!$A$3:$A$3000,'Summary By Town'!$A173,'Raw Data from UFBs'!$E$3:$E$3000,'Summary By Town'!$K$2)</f>
        <v>0</v>
      </c>
      <c r="N173" s="23">
        <f t="shared" si="24"/>
        <v>0</v>
      </c>
      <c r="O173" s="22">
        <f>COUNTIFS('Raw Data from UFBs'!$A$3:$A$3000,'Summary By Town'!$A173,'Raw Data from UFBs'!$E$3:$E$3000,'Summary By Town'!$O$2)</f>
        <v>0</v>
      </c>
      <c r="P173" s="5">
        <f>SUMIFS('Raw Data from UFBs'!F$3:F$3000,'Raw Data from UFBs'!$A$3:$A$3000,'Summary By Town'!$A173,'Raw Data from UFBs'!$E$3:$E$3000,'Summary By Town'!$O$2)</f>
        <v>0</v>
      </c>
      <c r="Q173" s="5">
        <f>SUMIFS('Raw Data from UFBs'!G$3:G$3000,'Raw Data from UFBs'!$A$3:$A$3000,'Summary By Town'!$A173,'Raw Data from UFBs'!$E$3:$E$3000,'Summary By Town'!$O$2)</f>
        <v>0</v>
      </c>
      <c r="R173" s="23">
        <f t="shared" si="25"/>
        <v>0</v>
      </c>
      <c r="S173" s="22">
        <f t="shared" si="26"/>
        <v>0</v>
      </c>
      <c r="T173" s="5">
        <f t="shared" si="27"/>
        <v>0</v>
      </c>
      <c r="U173" s="5">
        <f t="shared" si="28"/>
        <v>0</v>
      </c>
      <c r="V173" s="23">
        <f t="shared" si="29"/>
        <v>0</v>
      </c>
      <c r="W173" s="62">
        <v>9995556153</v>
      </c>
      <c r="X173" s="63">
        <v>0.60652361441131331</v>
      </c>
      <c r="Y173" s="64">
        <v>0.41854812543287045</v>
      </c>
      <c r="Z173" s="5">
        <f t="shared" si="30"/>
        <v>0</v>
      </c>
      <c r="AA173" s="9">
        <f t="shared" si="31"/>
        <v>0</v>
      </c>
      <c r="AB173" s="62">
        <v>31310960.32</v>
      </c>
      <c r="AC173" s="7">
        <f t="shared" si="32"/>
        <v>0</v>
      </c>
      <c r="AE173" s="6" t="s">
        <v>1020</v>
      </c>
      <c r="AF173" s="6" t="s">
        <v>202</v>
      </c>
      <c r="AG173" s="6" t="s">
        <v>1019</v>
      </c>
      <c r="AH173" s="6" t="s">
        <v>1857</v>
      </c>
      <c r="AI173" s="6" t="s">
        <v>1857</v>
      </c>
      <c r="AJ173" s="6" t="s">
        <v>1857</v>
      </c>
      <c r="AK173" s="6" t="s">
        <v>1857</v>
      </c>
      <c r="AL173" s="6" t="s">
        <v>1857</v>
      </c>
      <c r="AM173" s="6" t="s">
        <v>1857</v>
      </c>
      <c r="AN173" s="6" t="s">
        <v>1857</v>
      </c>
      <c r="AO173" s="6" t="s">
        <v>1857</v>
      </c>
      <c r="AP173" s="6" t="s">
        <v>1857</v>
      </c>
      <c r="AQ173" s="6" t="s">
        <v>1857</v>
      </c>
      <c r="AR173" s="6" t="s">
        <v>1857</v>
      </c>
      <c r="AS173" s="6" t="s">
        <v>1857</v>
      </c>
      <c r="AT173" s="6" t="s">
        <v>1857</v>
      </c>
    </row>
    <row r="174" spans="1:46" ht="17.25" customHeight="1" x14ac:dyDescent="0.3">
      <c r="A174" t="s">
        <v>1014</v>
      </c>
      <c r="B174" t="s">
        <v>1439</v>
      </c>
      <c r="C174" t="s">
        <v>1013</v>
      </c>
      <c r="D174" t="str">
        <f t="shared" si="22"/>
        <v>Cape May city, Cape May County</v>
      </c>
      <c r="E174" t="s">
        <v>1830</v>
      </c>
      <c r="F174" t="s">
        <v>1820</v>
      </c>
      <c r="G174" s="22">
        <f>COUNTIFS('Raw Data from UFBs'!$A$3:$A$3000,'Summary By Town'!$A174,'Raw Data from UFBs'!$E$3:$E$3000,'Summary By Town'!$G$2)</f>
        <v>1</v>
      </c>
      <c r="H174" s="5">
        <f>SUMIFS('Raw Data from UFBs'!F$3:F$3000,'Raw Data from UFBs'!$A$3:$A$3000,'Summary By Town'!$A174,'Raw Data from UFBs'!$E$3:$E$3000,'Summary By Town'!$G$2)</f>
        <v>215133.21</v>
      </c>
      <c r="I174" s="5">
        <f>SUMIFS('Raw Data from UFBs'!G$3:G$3000,'Raw Data from UFBs'!$A$3:$A$3000,'Summary By Town'!$A174,'Raw Data from UFBs'!$E$3:$E$3000,'Summary By Town'!$G$2)</f>
        <v>18044300</v>
      </c>
      <c r="J174" s="23">
        <f t="shared" si="23"/>
        <v>193167.17036034825</v>
      </c>
      <c r="K174" s="22">
        <f>COUNTIFS('Raw Data from UFBs'!$A$3:$A$3000,'Summary By Town'!$A174,'Raw Data from UFBs'!$E$3:$E$3000,'Summary By Town'!$K$2)</f>
        <v>0</v>
      </c>
      <c r="L174" s="5">
        <f>SUMIFS('Raw Data from UFBs'!F$3:F$3000,'Raw Data from UFBs'!$A$3:$A$3000,'Summary By Town'!$A174,'Raw Data from UFBs'!$E$3:$E$3000,'Summary By Town'!$K$2)</f>
        <v>0</v>
      </c>
      <c r="M174" s="5">
        <f>SUMIFS('Raw Data from UFBs'!G$3:G$3000,'Raw Data from UFBs'!$A$3:$A$3000,'Summary By Town'!$A174,'Raw Data from UFBs'!$E$3:$E$3000,'Summary By Town'!$K$2)</f>
        <v>0</v>
      </c>
      <c r="N174" s="23">
        <f t="shared" si="24"/>
        <v>0</v>
      </c>
      <c r="O174" s="22">
        <f>COUNTIFS('Raw Data from UFBs'!$A$3:$A$3000,'Summary By Town'!$A174,'Raw Data from UFBs'!$E$3:$E$3000,'Summary By Town'!$O$2)</f>
        <v>0</v>
      </c>
      <c r="P174" s="5">
        <f>SUMIFS('Raw Data from UFBs'!F$3:F$3000,'Raw Data from UFBs'!$A$3:$A$3000,'Summary By Town'!$A174,'Raw Data from UFBs'!$E$3:$E$3000,'Summary By Town'!$O$2)</f>
        <v>0</v>
      </c>
      <c r="Q174" s="5">
        <f>SUMIFS('Raw Data from UFBs'!G$3:G$3000,'Raw Data from UFBs'!$A$3:$A$3000,'Summary By Town'!$A174,'Raw Data from UFBs'!$E$3:$E$3000,'Summary By Town'!$O$2)</f>
        <v>0</v>
      </c>
      <c r="R174" s="23">
        <f t="shared" si="25"/>
        <v>0</v>
      </c>
      <c r="S174" s="22">
        <f t="shared" si="26"/>
        <v>1</v>
      </c>
      <c r="T174" s="5">
        <f t="shared" si="27"/>
        <v>215133.21</v>
      </c>
      <c r="U174" s="5">
        <f t="shared" si="28"/>
        <v>18044300</v>
      </c>
      <c r="V174" s="23">
        <f t="shared" si="29"/>
        <v>193167.17036034825</v>
      </c>
      <c r="W174" s="62">
        <v>3401964100</v>
      </c>
      <c r="X174" s="63">
        <v>1.0705162869180198</v>
      </c>
      <c r="Y174" s="64">
        <v>0.33712744127962685</v>
      </c>
      <c r="Z174" s="5">
        <f t="shared" si="30"/>
        <v>-7405.3547387626495</v>
      </c>
      <c r="AA174" s="9">
        <f t="shared" si="31"/>
        <v>5.3040830148677939E-3</v>
      </c>
      <c r="AB174" s="62">
        <v>23851476.059999999</v>
      </c>
      <c r="AC174" s="7">
        <f t="shared" si="32"/>
        <v>-3.1047783877752387E-4</v>
      </c>
      <c r="AE174" s="6" t="s">
        <v>1022</v>
      </c>
      <c r="AF174" s="6" t="s">
        <v>198</v>
      </c>
      <c r="AG174" s="6" t="s">
        <v>1857</v>
      </c>
      <c r="AH174" s="6" t="s">
        <v>1857</v>
      </c>
      <c r="AI174" s="6" t="s">
        <v>1857</v>
      </c>
      <c r="AJ174" s="6" t="s">
        <v>1857</v>
      </c>
      <c r="AK174" s="6" t="s">
        <v>1857</v>
      </c>
      <c r="AL174" s="6" t="s">
        <v>1857</v>
      </c>
      <c r="AM174" s="6" t="s">
        <v>1857</v>
      </c>
      <c r="AN174" s="6" t="s">
        <v>1857</v>
      </c>
      <c r="AO174" s="6" t="s">
        <v>1857</v>
      </c>
      <c r="AP174" s="6" t="s">
        <v>1857</v>
      </c>
      <c r="AQ174" s="6" t="s">
        <v>1857</v>
      </c>
      <c r="AR174" s="6" t="s">
        <v>1857</v>
      </c>
      <c r="AS174" s="6" t="s">
        <v>1857</v>
      </c>
      <c r="AT174" s="6" t="s">
        <v>1857</v>
      </c>
    </row>
    <row r="175" spans="1:46" ht="17.25" customHeight="1" x14ac:dyDescent="0.3">
      <c r="A175" t="s">
        <v>1015</v>
      </c>
      <c r="B175" t="s">
        <v>1440</v>
      </c>
      <c r="C175" t="s">
        <v>1013</v>
      </c>
      <c r="D175" t="str">
        <f t="shared" si="22"/>
        <v>Cape May Point borough, Cape May County</v>
      </c>
      <c r="E175" t="s">
        <v>1830</v>
      </c>
      <c r="F175" t="s">
        <v>1820</v>
      </c>
      <c r="G175" s="22">
        <f>COUNTIFS('Raw Data from UFBs'!$A$3:$A$3000,'Summary By Town'!$A175,'Raw Data from UFBs'!$E$3:$E$3000,'Summary By Town'!$G$2)</f>
        <v>0</v>
      </c>
      <c r="H175" s="5">
        <f>SUMIFS('Raw Data from UFBs'!F$3:F$3000,'Raw Data from UFBs'!$A$3:$A$3000,'Summary By Town'!$A175,'Raw Data from UFBs'!$E$3:$E$3000,'Summary By Town'!$G$2)</f>
        <v>0</v>
      </c>
      <c r="I175" s="5">
        <f>SUMIFS('Raw Data from UFBs'!G$3:G$3000,'Raw Data from UFBs'!$A$3:$A$3000,'Summary By Town'!$A175,'Raw Data from UFBs'!$E$3:$E$3000,'Summary By Town'!$G$2)</f>
        <v>0</v>
      </c>
      <c r="J175" s="23">
        <f t="shared" si="23"/>
        <v>0</v>
      </c>
      <c r="K175" s="22">
        <f>COUNTIFS('Raw Data from UFBs'!$A$3:$A$3000,'Summary By Town'!$A175,'Raw Data from UFBs'!$E$3:$E$3000,'Summary By Town'!$K$2)</f>
        <v>0</v>
      </c>
      <c r="L175" s="5">
        <f>SUMIFS('Raw Data from UFBs'!F$3:F$3000,'Raw Data from UFBs'!$A$3:$A$3000,'Summary By Town'!$A175,'Raw Data from UFBs'!$E$3:$E$3000,'Summary By Town'!$K$2)</f>
        <v>0</v>
      </c>
      <c r="M175" s="5">
        <f>SUMIFS('Raw Data from UFBs'!G$3:G$3000,'Raw Data from UFBs'!$A$3:$A$3000,'Summary By Town'!$A175,'Raw Data from UFBs'!$E$3:$E$3000,'Summary By Town'!$K$2)</f>
        <v>0</v>
      </c>
      <c r="N175" s="23">
        <f t="shared" si="24"/>
        <v>0</v>
      </c>
      <c r="O175" s="22">
        <f>COUNTIFS('Raw Data from UFBs'!$A$3:$A$3000,'Summary By Town'!$A175,'Raw Data from UFBs'!$E$3:$E$3000,'Summary By Town'!$O$2)</f>
        <v>0</v>
      </c>
      <c r="P175" s="5">
        <f>SUMIFS('Raw Data from UFBs'!F$3:F$3000,'Raw Data from UFBs'!$A$3:$A$3000,'Summary By Town'!$A175,'Raw Data from UFBs'!$E$3:$E$3000,'Summary By Town'!$O$2)</f>
        <v>0</v>
      </c>
      <c r="Q175" s="5">
        <f>SUMIFS('Raw Data from UFBs'!G$3:G$3000,'Raw Data from UFBs'!$A$3:$A$3000,'Summary By Town'!$A175,'Raw Data from UFBs'!$E$3:$E$3000,'Summary By Town'!$O$2)</f>
        <v>0</v>
      </c>
      <c r="R175" s="23">
        <f t="shared" si="25"/>
        <v>0</v>
      </c>
      <c r="S175" s="22">
        <f t="shared" si="26"/>
        <v>0</v>
      </c>
      <c r="T175" s="5">
        <f t="shared" si="27"/>
        <v>0</v>
      </c>
      <c r="U175" s="5">
        <f t="shared" si="28"/>
        <v>0</v>
      </c>
      <c r="V175" s="23">
        <f t="shared" si="29"/>
        <v>0</v>
      </c>
      <c r="W175" s="62">
        <v>525072900</v>
      </c>
      <c r="X175" s="63">
        <v>0.72622663453120795</v>
      </c>
      <c r="Y175" s="64">
        <v>0.45869274779088048</v>
      </c>
      <c r="Z175" s="5">
        <f t="shared" si="30"/>
        <v>0</v>
      </c>
      <c r="AA175" s="9">
        <f t="shared" si="31"/>
        <v>0</v>
      </c>
      <c r="AB175" s="62">
        <v>2178141.15</v>
      </c>
      <c r="AC175" s="7">
        <f t="shared" si="32"/>
        <v>0</v>
      </c>
      <c r="AE175" s="6" t="s">
        <v>198</v>
      </c>
      <c r="AF175" s="6" t="s">
        <v>1857</v>
      </c>
      <c r="AG175" s="6" t="s">
        <v>1857</v>
      </c>
      <c r="AH175" s="6" t="s">
        <v>1857</v>
      </c>
      <c r="AI175" s="6" t="s">
        <v>1857</v>
      </c>
      <c r="AJ175" s="6" t="s">
        <v>1857</v>
      </c>
      <c r="AK175" s="6" t="s">
        <v>1857</v>
      </c>
      <c r="AL175" s="6" t="s">
        <v>1857</v>
      </c>
      <c r="AM175" s="6" t="s">
        <v>1857</v>
      </c>
      <c r="AN175" s="6" t="s">
        <v>1857</v>
      </c>
      <c r="AO175" s="6" t="s">
        <v>1857</v>
      </c>
      <c r="AP175" s="6" t="s">
        <v>1857</v>
      </c>
      <c r="AQ175" s="6" t="s">
        <v>1857</v>
      </c>
      <c r="AR175" s="6" t="s">
        <v>1857</v>
      </c>
      <c r="AS175" s="6" t="s">
        <v>1857</v>
      </c>
      <c r="AT175" s="6" t="s">
        <v>1857</v>
      </c>
    </row>
    <row r="176" spans="1:46" ht="17.25" customHeight="1" x14ac:dyDescent="0.3">
      <c r="A176" t="s">
        <v>1017</v>
      </c>
      <c r="B176" t="s">
        <v>1441</v>
      </c>
      <c r="C176" t="s">
        <v>1013</v>
      </c>
      <c r="D176" t="str">
        <f t="shared" si="22"/>
        <v>North Wildwood city, Cape May County</v>
      </c>
      <c r="E176" t="s">
        <v>1830</v>
      </c>
      <c r="F176" t="s">
        <v>1820</v>
      </c>
      <c r="G176" s="22">
        <f>COUNTIFS('Raw Data from UFBs'!$A$3:$A$3000,'Summary By Town'!$A176,'Raw Data from UFBs'!$E$3:$E$3000,'Summary By Town'!$G$2)</f>
        <v>0</v>
      </c>
      <c r="H176" s="5">
        <f>SUMIFS('Raw Data from UFBs'!F$3:F$3000,'Raw Data from UFBs'!$A$3:$A$3000,'Summary By Town'!$A176,'Raw Data from UFBs'!$E$3:$E$3000,'Summary By Town'!$G$2)</f>
        <v>0</v>
      </c>
      <c r="I176" s="5">
        <f>SUMIFS('Raw Data from UFBs'!G$3:G$3000,'Raw Data from UFBs'!$A$3:$A$3000,'Summary By Town'!$A176,'Raw Data from UFBs'!$E$3:$E$3000,'Summary By Town'!$G$2)</f>
        <v>0</v>
      </c>
      <c r="J176" s="23">
        <f t="shared" si="23"/>
        <v>0</v>
      </c>
      <c r="K176" s="22">
        <f>COUNTIFS('Raw Data from UFBs'!$A$3:$A$3000,'Summary By Town'!$A176,'Raw Data from UFBs'!$E$3:$E$3000,'Summary By Town'!$K$2)</f>
        <v>0</v>
      </c>
      <c r="L176" s="5">
        <f>SUMIFS('Raw Data from UFBs'!F$3:F$3000,'Raw Data from UFBs'!$A$3:$A$3000,'Summary By Town'!$A176,'Raw Data from UFBs'!$E$3:$E$3000,'Summary By Town'!$K$2)</f>
        <v>0</v>
      </c>
      <c r="M176" s="5">
        <f>SUMIFS('Raw Data from UFBs'!G$3:G$3000,'Raw Data from UFBs'!$A$3:$A$3000,'Summary By Town'!$A176,'Raw Data from UFBs'!$E$3:$E$3000,'Summary By Town'!$K$2)</f>
        <v>0</v>
      </c>
      <c r="N176" s="23">
        <f t="shared" si="24"/>
        <v>0</v>
      </c>
      <c r="O176" s="22">
        <f>COUNTIFS('Raw Data from UFBs'!$A$3:$A$3000,'Summary By Town'!$A176,'Raw Data from UFBs'!$E$3:$E$3000,'Summary By Town'!$O$2)</f>
        <v>0</v>
      </c>
      <c r="P176" s="5">
        <f>SUMIFS('Raw Data from UFBs'!F$3:F$3000,'Raw Data from UFBs'!$A$3:$A$3000,'Summary By Town'!$A176,'Raw Data from UFBs'!$E$3:$E$3000,'Summary By Town'!$O$2)</f>
        <v>0</v>
      </c>
      <c r="Q176" s="5">
        <f>SUMIFS('Raw Data from UFBs'!G$3:G$3000,'Raw Data from UFBs'!$A$3:$A$3000,'Summary By Town'!$A176,'Raw Data from UFBs'!$E$3:$E$3000,'Summary By Town'!$O$2)</f>
        <v>0</v>
      </c>
      <c r="R176" s="23">
        <f t="shared" si="25"/>
        <v>0</v>
      </c>
      <c r="S176" s="22">
        <f t="shared" si="26"/>
        <v>0</v>
      </c>
      <c r="T176" s="5">
        <f t="shared" si="27"/>
        <v>0</v>
      </c>
      <c r="U176" s="5">
        <f t="shared" si="28"/>
        <v>0</v>
      </c>
      <c r="V176" s="23">
        <f t="shared" si="29"/>
        <v>0</v>
      </c>
      <c r="W176" s="62">
        <v>2858975200</v>
      </c>
      <c r="X176" s="63">
        <v>1.5167026767563379</v>
      </c>
      <c r="Y176" s="64">
        <v>0.57421526135804091</v>
      </c>
      <c r="Z176" s="5">
        <f t="shared" si="30"/>
        <v>0</v>
      </c>
      <c r="AA176" s="9">
        <f t="shared" si="31"/>
        <v>0</v>
      </c>
      <c r="AB176" s="62">
        <v>36823412.689999998</v>
      </c>
      <c r="AC176" s="7">
        <f t="shared" si="32"/>
        <v>0</v>
      </c>
      <c r="AE176" s="6" t="s">
        <v>1024</v>
      </c>
      <c r="AF176" s="6" t="s">
        <v>1023</v>
      </c>
      <c r="AG176" s="6" t="s">
        <v>1020</v>
      </c>
      <c r="AH176" s="6" t="s">
        <v>202</v>
      </c>
      <c r="AI176" s="6" t="s">
        <v>1857</v>
      </c>
      <c r="AJ176" s="6" t="s">
        <v>1857</v>
      </c>
      <c r="AK176" s="6" t="s">
        <v>1857</v>
      </c>
      <c r="AL176" s="6" t="s">
        <v>1857</v>
      </c>
      <c r="AM176" s="6" t="s">
        <v>1857</v>
      </c>
      <c r="AN176" s="6" t="s">
        <v>1857</v>
      </c>
      <c r="AO176" s="6" t="s">
        <v>1857</v>
      </c>
      <c r="AP176" s="6" t="s">
        <v>1857</v>
      </c>
      <c r="AQ176" s="6" t="s">
        <v>1857</v>
      </c>
      <c r="AR176" s="6" t="s">
        <v>1857</v>
      </c>
      <c r="AS176" s="6" t="s">
        <v>1857</v>
      </c>
      <c r="AT176" s="6" t="s">
        <v>1857</v>
      </c>
    </row>
    <row r="177" spans="1:46" ht="17.25" customHeight="1" x14ac:dyDescent="0.3">
      <c r="A177" t="s">
        <v>1018</v>
      </c>
      <c r="B177" t="s">
        <v>1442</v>
      </c>
      <c r="C177" t="s">
        <v>1013</v>
      </c>
      <c r="D177" t="str">
        <f t="shared" si="22"/>
        <v>Ocean City city, Cape May County</v>
      </c>
      <c r="E177" t="s">
        <v>1830</v>
      </c>
      <c r="F177" t="s">
        <v>1816</v>
      </c>
      <c r="G177" s="22">
        <f>COUNTIFS('Raw Data from UFBs'!$A$3:$A$3000,'Summary By Town'!$A177,'Raw Data from UFBs'!$E$3:$E$3000,'Summary By Town'!$G$2)</f>
        <v>0</v>
      </c>
      <c r="H177" s="5">
        <f>SUMIFS('Raw Data from UFBs'!F$3:F$3000,'Raw Data from UFBs'!$A$3:$A$3000,'Summary By Town'!$A177,'Raw Data from UFBs'!$E$3:$E$3000,'Summary By Town'!$G$2)</f>
        <v>0</v>
      </c>
      <c r="I177" s="5">
        <f>SUMIFS('Raw Data from UFBs'!G$3:G$3000,'Raw Data from UFBs'!$A$3:$A$3000,'Summary By Town'!$A177,'Raw Data from UFBs'!$E$3:$E$3000,'Summary By Town'!$G$2)</f>
        <v>0</v>
      </c>
      <c r="J177" s="23">
        <f t="shared" si="23"/>
        <v>0</v>
      </c>
      <c r="K177" s="22">
        <f>COUNTIFS('Raw Data from UFBs'!$A$3:$A$3000,'Summary By Town'!$A177,'Raw Data from UFBs'!$E$3:$E$3000,'Summary By Town'!$K$2)</f>
        <v>0</v>
      </c>
      <c r="L177" s="5">
        <f>SUMIFS('Raw Data from UFBs'!F$3:F$3000,'Raw Data from UFBs'!$A$3:$A$3000,'Summary By Town'!$A177,'Raw Data from UFBs'!$E$3:$E$3000,'Summary By Town'!$K$2)</f>
        <v>0</v>
      </c>
      <c r="M177" s="5">
        <f>SUMIFS('Raw Data from UFBs'!G$3:G$3000,'Raw Data from UFBs'!$A$3:$A$3000,'Summary By Town'!$A177,'Raw Data from UFBs'!$E$3:$E$3000,'Summary By Town'!$K$2)</f>
        <v>0</v>
      </c>
      <c r="N177" s="23">
        <f t="shared" si="24"/>
        <v>0</v>
      </c>
      <c r="O177" s="22">
        <f>COUNTIFS('Raw Data from UFBs'!$A$3:$A$3000,'Summary By Town'!$A177,'Raw Data from UFBs'!$E$3:$E$3000,'Summary By Town'!$O$2)</f>
        <v>0</v>
      </c>
      <c r="P177" s="5">
        <f>SUMIFS('Raw Data from UFBs'!F$3:F$3000,'Raw Data from UFBs'!$A$3:$A$3000,'Summary By Town'!$A177,'Raw Data from UFBs'!$E$3:$E$3000,'Summary By Town'!$O$2)</f>
        <v>0</v>
      </c>
      <c r="Q177" s="5">
        <f>SUMIFS('Raw Data from UFBs'!G$3:G$3000,'Raw Data from UFBs'!$A$3:$A$3000,'Summary By Town'!$A177,'Raw Data from UFBs'!$E$3:$E$3000,'Summary By Town'!$O$2)</f>
        <v>0</v>
      </c>
      <c r="R177" s="23">
        <f t="shared" si="25"/>
        <v>0</v>
      </c>
      <c r="S177" s="22">
        <f t="shared" si="26"/>
        <v>0</v>
      </c>
      <c r="T177" s="5">
        <f t="shared" si="27"/>
        <v>0</v>
      </c>
      <c r="U177" s="5">
        <f t="shared" si="28"/>
        <v>0</v>
      </c>
      <c r="V177" s="23">
        <f t="shared" si="29"/>
        <v>0</v>
      </c>
      <c r="W177" s="62">
        <v>13011064000</v>
      </c>
      <c r="X177" s="63">
        <v>1.0689469508984031</v>
      </c>
      <c r="Y177" s="64">
        <v>0.51008424991882539</v>
      </c>
      <c r="Z177" s="5">
        <f t="shared" si="30"/>
        <v>0</v>
      </c>
      <c r="AA177" s="9">
        <f t="shared" si="31"/>
        <v>0</v>
      </c>
      <c r="AB177" s="62">
        <v>92820157.450000003</v>
      </c>
      <c r="AC177" s="7">
        <f t="shared" si="32"/>
        <v>0</v>
      </c>
      <c r="AE177" s="6" t="s">
        <v>26</v>
      </c>
      <c r="AF177" s="6" t="s">
        <v>930</v>
      </c>
      <c r="AG177" s="6" t="s">
        <v>1021</v>
      </c>
      <c r="AH177" s="6" t="s">
        <v>40</v>
      </c>
      <c r="AI177" s="6" t="s">
        <v>1857</v>
      </c>
      <c r="AJ177" s="6" t="s">
        <v>1857</v>
      </c>
      <c r="AK177" s="6" t="s">
        <v>1857</v>
      </c>
      <c r="AL177" s="6" t="s">
        <v>1857</v>
      </c>
      <c r="AM177" s="6" t="s">
        <v>1857</v>
      </c>
      <c r="AN177" s="6" t="s">
        <v>1857</v>
      </c>
      <c r="AO177" s="6" t="s">
        <v>1857</v>
      </c>
      <c r="AP177" s="6" t="s">
        <v>1857</v>
      </c>
      <c r="AQ177" s="6" t="s">
        <v>1857</v>
      </c>
      <c r="AR177" s="6" t="s">
        <v>1857</v>
      </c>
      <c r="AS177" s="6" t="s">
        <v>1857</v>
      </c>
      <c r="AT177" s="6" t="s">
        <v>1857</v>
      </c>
    </row>
    <row r="178" spans="1:46" ht="17.25" customHeight="1" x14ac:dyDescent="0.3">
      <c r="A178" t="s">
        <v>1019</v>
      </c>
      <c r="B178" t="s">
        <v>1443</v>
      </c>
      <c r="C178" t="s">
        <v>1013</v>
      </c>
      <c r="D178" t="str">
        <f t="shared" si="22"/>
        <v>Sea Isle City city, Cape May County</v>
      </c>
      <c r="E178" t="s">
        <v>1830</v>
      </c>
      <c r="F178" t="s">
        <v>1820</v>
      </c>
      <c r="G178" s="22">
        <f>COUNTIFS('Raw Data from UFBs'!$A$3:$A$3000,'Summary By Town'!$A178,'Raw Data from UFBs'!$E$3:$E$3000,'Summary By Town'!$G$2)</f>
        <v>0</v>
      </c>
      <c r="H178" s="5">
        <f>SUMIFS('Raw Data from UFBs'!F$3:F$3000,'Raw Data from UFBs'!$A$3:$A$3000,'Summary By Town'!$A178,'Raw Data from UFBs'!$E$3:$E$3000,'Summary By Town'!$G$2)</f>
        <v>0</v>
      </c>
      <c r="I178" s="5">
        <f>SUMIFS('Raw Data from UFBs'!G$3:G$3000,'Raw Data from UFBs'!$A$3:$A$3000,'Summary By Town'!$A178,'Raw Data from UFBs'!$E$3:$E$3000,'Summary By Town'!$G$2)</f>
        <v>0</v>
      </c>
      <c r="J178" s="23">
        <f t="shared" si="23"/>
        <v>0</v>
      </c>
      <c r="K178" s="22">
        <f>COUNTIFS('Raw Data from UFBs'!$A$3:$A$3000,'Summary By Town'!$A178,'Raw Data from UFBs'!$E$3:$E$3000,'Summary By Town'!$K$2)</f>
        <v>0</v>
      </c>
      <c r="L178" s="5">
        <f>SUMIFS('Raw Data from UFBs'!F$3:F$3000,'Raw Data from UFBs'!$A$3:$A$3000,'Summary By Town'!$A178,'Raw Data from UFBs'!$E$3:$E$3000,'Summary By Town'!$K$2)</f>
        <v>0</v>
      </c>
      <c r="M178" s="5">
        <f>SUMIFS('Raw Data from UFBs'!G$3:G$3000,'Raw Data from UFBs'!$A$3:$A$3000,'Summary By Town'!$A178,'Raw Data from UFBs'!$E$3:$E$3000,'Summary By Town'!$K$2)</f>
        <v>0</v>
      </c>
      <c r="N178" s="23">
        <f t="shared" si="24"/>
        <v>0</v>
      </c>
      <c r="O178" s="22">
        <f>COUNTIFS('Raw Data from UFBs'!$A$3:$A$3000,'Summary By Town'!$A178,'Raw Data from UFBs'!$E$3:$E$3000,'Summary By Town'!$O$2)</f>
        <v>0</v>
      </c>
      <c r="P178" s="5">
        <f>SUMIFS('Raw Data from UFBs'!F$3:F$3000,'Raw Data from UFBs'!$A$3:$A$3000,'Summary By Town'!$A178,'Raw Data from UFBs'!$E$3:$E$3000,'Summary By Town'!$O$2)</f>
        <v>0</v>
      </c>
      <c r="Q178" s="5">
        <f>SUMIFS('Raw Data from UFBs'!G$3:G$3000,'Raw Data from UFBs'!$A$3:$A$3000,'Summary By Town'!$A178,'Raw Data from UFBs'!$E$3:$E$3000,'Summary By Town'!$O$2)</f>
        <v>0</v>
      </c>
      <c r="R178" s="23">
        <f t="shared" si="25"/>
        <v>0</v>
      </c>
      <c r="S178" s="22">
        <f t="shared" si="26"/>
        <v>0</v>
      </c>
      <c r="T178" s="5">
        <f t="shared" si="27"/>
        <v>0</v>
      </c>
      <c r="U178" s="5">
        <f t="shared" si="28"/>
        <v>0</v>
      </c>
      <c r="V178" s="23">
        <f t="shared" si="29"/>
        <v>0</v>
      </c>
      <c r="W178" s="62">
        <v>5059083400</v>
      </c>
      <c r="X178" s="63">
        <v>0.849878385477146</v>
      </c>
      <c r="Y178" s="64">
        <v>0.44994996701150702</v>
      </c>
      <c r="Z178" s="5">
        <f t="shared" si="30"/>
        <v>0</v>
      </c>
      <c r="AA178" s="9">
        <f t="shared" si="31"/>
        <v>0</v>
      </c>
      <c r="AB178" s="62">
        <v>28499991.350000001</v>
      </c>
      <c r="AC178" s="7">
        <f t="shared" si="32"/>
        <v>0</v>
      </c>
      <c r="AE178" s="6" t="s">
        <v>1012</v>
      </c>
      <c r="AF178" s="6" t="s">
        <v>202</v>
      </c>
      <c r="AG178" s="6" t="s">
        <v>1016</v>
      </c>
      <c r="AH178" s="6" t="s">
        <v>1021</v>
      </c>
      <c r="AI178" s="6" t="s">
        <v>1857</v>
      </c>
      <c r="AJ178" s="6" t="s">
        <v>1857</v>
      </c>
      <c r="AK178" s="6" t="s">
        <v>1857</v>
      </c>
      <c r="AL178" s="6" t="s">
        <v>1857</v>
      </c>
      <c r="AM178" s="6" t="s">
        <v>1857</v>
      </c>
      <c r="AN178" s="6" t="s">
        <v>1857</v>
      </c>
      <c r="AO178" s="6" t="s">
        <v>1857</v>
      </c>
      <c r="AP178" s="6" t="s">
        <v>1857</v>
      </c>
      <c r="AQ178" s="6" t="s">
        <v>1857</v>
      </c>
      <c r="AR178" s="6" t="s">
        <v>1857</v>
      </c>
      <c r="AS178" s="6" t="s">
        <v>1857</v>
      </c>
      <c r="AT178" s="6" t="s">
        <v>1857</v>
      </c>
    </row>
    <row r="179" spans="1:46" ht="17.25" customHeight="1" x14ac:dyDescent="0.3">
      <c r="A179" t="s">
        <v>1020</v>
      </c>
      <c r="B179" t="s">
        <v>1444</v>
      </c>
      <c r="C179" t="s">
        <v>1013</v>
      </c>
      <c r="D179" t="str">
        <f t="shared" si="22"/>
        <v>Stone Harbor borough, Cape May County</v>
      </c>
      <c r="E179" t="s">
        <v>1830</v>
      </c>
      <c r="F179" t="s">
        <v>1820</v>
      </c>
      <c r="G179" s="22">
        <f>COUNTIFS('Raw Data from UFBs'!$A$3:$A$3000,'Summary By Town'!$A179,'Raw Data from UFBs'!$E$3:$E$3000,'Summary By Town'!$G$2)</f>
        <v>0</v>
      </c>
      <c r="H179" s="5">
        <f>SUMIFS('Raw Data from UFBs'!F$3:F$3000,'Raw Data from UFBs'!$A$3:$A$3000,'Summary By Town'!$A179,'Raw Data from UFBs'!$E$3:$E$3000,'Summary By Town'!$G$2)</f>
        <v>0</v>
      </c>
      <c r="I179" s="5">
        <f>SUMIFS('Raw Data from UFBs'!G$3:G$3000,'Raw Data from UFBs'!$A$3:$A$3000,'Summary By Town'!$A179,'Raw Data from UFBs'!$E$3:$E$3000,'Summary By Town'!$G$2)</f>
        <v>0</v>
      </c>
      <c r="J179" s="23">
        <f t="shared" si="23"/>
        <v>0</v>
      </c>
      <c r="K179" s="22">
        <f>COUNTIFS('Raw Data from UFBs'!$A$3:$A$3000,'Summary By Town'!$A179,'Raw Data from UFBs'!$E$3:$E$3000,'Summary By Town'!$K$2)</f>
        <v>0</v>
      </c>
      <c r="L179" s="5">
        <f>SUMIFS('Raw Data from UFBs'!F$3:F$3000,'Raw Data from UFBs'!$A$3:$A$3000,'Summary By Town'!$A179,'Raw Data from UFBs'!$E$3:$E$3000,'Summary By Town'!$K$2)</f>
        <v>0</v>
      </c>
      <c r="M179" s="5">
        <f>SUMIFS('Raw Data from UFBs'!G$3:G$3000,'Raw Data from UFBs'!$A$3:$A$3000,'Summary By Town'!$A179,'Raw Data from UFBs'!$E$3:$E$3000,'Summary By Town'!$K$2)</f>
        <v>0</v>
      </c>
      <c r="N179" s="23">
        <f t="shared" si="24"/>
        <v>0</v>
      </c>
      <c r="O179" s="22">
        <f>COUNTIFS('Raw Data from UFBs'!$A$3:$A$3000,'Summary By Town'!$A179,'Raw Data from UFBs'!$E$3:$E$3000,'Summary By Town'!$O$2)</f>
        <v>0</v>
      </c>
      <c r="P179" s="5">
        <f>SUMIFS('Raw Data from UFBs'!F$3:F$3000,'Raw Data from UFBs'!$A$3:$A$3000,'Summary By Town'!$A179,'Raw Data from UFBs'!$E$3:$E$3000,'Summary By Town'!$O$2)</f>
        <v>0</v>
      </c>
      <c r="Q179" s="5">
        <f>SUMIFS('Raw Data from UFBs'!G$3:G$3000,'Raw Data from UFBs'!$A$3:$A$3000,'Summary By Town'!$A179,'Raw Data from UFBs'!$E$3:$E$3000,'Summary By Town'!$O$2)</f>
        <v>0</v>
      </c>
      <c r="R179" s="23">
        <f t="shared" si="25"/>
        <v>0</v>
      </c>
      <c r="S179" s="22">
        <f t="shared" si="26"/>
        <v>0</v>
      </c>
      <c r="T179" s="5">
        <f t="shared" si="27"/>
        <v>0</v>
      </c>
      <c r="U179" s="5">
        <f t="shared" si="28"/>
        <v>0</v>
      </c>
      <c r="V179" s="23">
        <f t="shared" si="29"/>
        <v>0</v>
      </c>
      <c r="W179" s="62">
        <v>5230052700</v>
      </c>
      <c r="X179" s="63">
        <v>0.73188362294752318</v>
      </c>
      <c r="Y179" s="64">
        <v>0.41151641521622434</v>
      </c>
      <c r="Z179" s="5">
        <f t="shared" si="30"/>
        <v>0</v>
      </c>
      <c r="AA179" s="9">
        <f t="shared" si="31"/>
        <v>0</v>
      </c>
      <c r="AB179" s="62">
        <v>21493458.77</v>
      </c>
      <c r="AC179" s="7">
        <f t="shared" si="32"/>
        <v>0</v>
      </c>
      <c r="AE179" s="6" t="s">
        <v>1017</v>
      </c>
      <c r="AF179" s="6" t="s">
        <v>1012</v>
      </c>
      <c r="AG179" s="6" t="s">
        <v>202</v>
      </c>
      <c r="AH179" s="6" t="s">
        <v>1857</v>
      </c>
      <c r="AI179" s="6" t="s">
        <v>1857</v>
      </c>
      <c r="AJ179" s="6" t="s">
        <v>1857</v>
      </c>
      <c r="AK179" s="6" t="s">
        <v>1857</v>
      </c>
      <c r="AL179" s="6" t="s">
        <v>1857</v>
      </c>
      <c r="AM179" s="6" t="s">
        <v>1857</v>
      </c>
      <c r="AN179" s="6" t="s">
        <v>1857</v>
      </c>
      <c r="AO179" s="6" t="s">
        <v>1857</v>
      </c>
      <c r="AP179" s="6" t="s">
        <v>1857</v>
      </c>
      <c r="AQ179" s="6" t="s">
        <v>1857</v>
      </c>
      <c r="AR179" s="6" t="s">
        <v>1857</v>
      </c>
      <c r="AS179" s="6" t="s">
        <v>1857</v>
      </c>
      <c r="AT179" s="6" t="s">
        <v>1857</v>
      </c>
    </row>
    <row r="180" spans="1:46" ht="17.25" customHeight="1" x14ac:dyDescent="0.3">
      <c r="A180" t="s">
        <v>1022</v>
      </c>
      <c r="B180" t="s">
        <v>1445</v>
      </c>
      <c r="C180" t="s">
        <v>1013</v>
      </c>
      <c r="D180" t="str">
        <f t="shared" si="22"/>
        <v>West Cape May borough, Cape May County</v>
      </c>
      <c r="E180" t="s">
        <v>1830</v>
      </c>
      <c r="F180" t="s">
        <v>1820</v>
      </c>
      <c r="G180" s="22">
        <f>COUNTIFS('Raw Data from UFBs'!$A$3:$A$3000,'Summary By Town'!$A180,'Raw Data from UFBs'!$E$3:$E$3000,'Summary By Town'!$G$2)</f>
        <v>0</v>
      </c>
      <c r="H180" s="5">
        <f>SUMIFS('Raw Data from UFBs'!F$3:F$3000,'Raw Data from UFBs'!$A$3:$A$3000,'Summary By Town'!$A180,'Raw Data from UFBs'!$E$3:$E$3000,'Summary By Town'!$G$2)</f>
        <v>0</v>
      </c>
      <c r="I180" s="5">
        <f>SUMIFS('Raw Data from UFBs'!G$3:G$3000,'Raw Data from UFBs'!$A$3:$A$3000,'Summary By Town'!$A180,'Raw Data from UFBs'!$E$3:$E$3000,'Summary By Town'!$G$2)</f>
        <v>0</v>
      </c>
      <c r="J180" s="23">
        <f t="shared" si="23"/>
        <v>0</v>
      </c>
      <c r="K180" s="22">
        <f>COUNTIFS('Raw Data from UFBs'!$A$3:$A$3000,'Summary By Town'!$A180,'Raw Data from UFBs'!$E$3:$E$3000,'Summary By Town'!$K$2)</f>
        <v>0</v>
      </c>
      <c r="L180" s="5">
        <f>SUMIFS('Raw Data from UFBs'!F$3:F$3000,'Raw Data from UFBs'!$A$3:$A$3000,'Summary By Town'!$A180,'Raw Data from UFBs'!$E$3:$E$3000,'Summary By Town'!$K$2)</f>
        <v>0</v>
      </c>
      <c r="M180" s="5">
        <f>SUMIFS('Raw Data from UFBs'!G$3:G$3000,'Raw Data from UFBs'!$A$3:$A$3000,'Summary By Town'!$A180,'Raw Data from UFBs'!$E$3:$E$3000,'Summary By Town'!$K$2)</f>
        <v>0</v>
      </c>
      <c r="N180" s="23">
        <f t="shared" si="24"/>
        <v>0</v>
      </c>
      <c r="O180" s="22">
        <f>COUNTIFS('Raw Data from UFBs'!$A$3:$A$3000,'Summary By Town'!$A180,'Raw Data from UFBs'!$E$3:$E$3000,'Summary By Town'!$O$2)</f>
        <v>0</v>
      </c>
      <c r="P180" s="5">
        <f>SUMIFS('Raw Data from UFBs'!F$3:F$3000,'Raw Data from UFBs'!$A$3:$A$3000,'Summary By Town'!$A180,'Raw Data from UFBs'!$E$3:$E$3000,'Summary By Town'!$O$2)</f>
        <v>0</v>
      </c>
      <c r="Q180" s="5">
        <f>SUMIFS('Raw Data from UFBs'!G$3:G$3000,'Raw Data from UFBs'!$A$3:$A$3000,'Summary By Town'!$A180,'Raw Data from UFBs'!$E$3:$E$3000,'Summary By Town'!$O$2)</f>
        <v>0</v>
      </c>
      <c r="R180" s="23">
        <f t="shared" si="25"/>
        <v>0</v>
      </c>
      <c r="S180" s="22">
        <f t="shared" si="26"/>
        <v>0</v>
      </c>
      <c r="T180" s="5">
        <f t="shared" si="27"/>
        <v>0</v>
      </c>
      <c r="U180" s="5">
        <f t="shared" si="28"/>
        <v>0</v>
      </c>
      <c r="V180" s="23">
        <f t="shared" si="29"/>
        <v>0</v>
      </c>
      <c r="W180" s="62">
        <v>541925200</v>
      </c>
      <c r="X180" s="63">
        <v>1.5180484414027064</v>
      </c>
      <c r="Y180" s="64">
        <v>0.2803443610977604</v>
      </c>
      <c r="Z180" s="5">
        <f t="shared" si="30"/>
        <v>0</v>
      </c>
      <c r="AA180" s="9">
        <f t="shared" si="31"/>
        <v>0</v>
      </c>
      <c r="AB180" s="62">
        <v>3844075.71</v>
      </c>
      <c r="AC180" s="7">
        <f t="shared" si="32"/>
        <v>0</v>
      </c>
      <c r="AE180" s="6" t="s">
        <v>1014</v>
      </c>
      <c r="AF180" s="6" t="s">
        <v>198</v>
      </c>
      <c r="AG180" s="6" t="s">
        <v>1857</v>
      </c>
      <c r="AH180" s="6" t="s">
        <v>1857</v>
      </c>
      <c r="AI180" s="6" t="s">
        <v>1857</v>
      </c>
      <c r="AJ180" s="6" t="s">
        <v>1857</v>
      </c>
      <c r="AK180" s="6" t="s">
        <v>1857</v>
      </c>
      <c r="AL180" s="6" t="s">
        <v>1857</v>
      </c>
      <c r="AM180" s="6" t="s">
        <v>1857</v>
      </c>
      <c r="AN180" s="6" t="s">
        <v>1857</v>
      </c>
      <c r="AO180" s="6" t="s">
        <v>1857</v>
      </c>
      <c r="AP180" s="6" t="s">
        <v>1857</v>
      </c>
      <c r="AQ180" s="6" t="s">
        <v>1857</v>
      </c>
      <c r="AR180" s="6" t="s">
        <v>1857</v>
      </c>
      <c r="AS180" s="6" t="s">
        <v>1857</v>
      </c>
      <c r="AT180" s="6" t="s">
        <v>1857</v>
      </c>
    </row>
    <row r="181" spans="1:46" ht="17.25" customHeight="1" x14ac:dyDescent="0.3">
      <c r="A181" t="s">
        <v>1023</v>
      </c>
      <c r="B181" t="s">
        <v>1446</v>
      </c>
      <c r="C181" t="s">
        <v>1013</v>
      </c>
      <c r="D181" t="str">
        <f t="shared" si="22"/>
        <v>West Wildwood borough, Cape May County</v>
      </c>
      <c r="E181" t="s">
        <v>1830</v>
      </c>
      <c r="F181" t="s">
        <v>1815</v>
      </c>
      <c r="G181" s="22">
        <f>COUNTIFS('Raw Data from UFBs'!$A$3:$A$3000,'Summary By Town'!$A181,'Raw Data from UFBs'!$E$3:$E$3000,'Summary By Town'!$G$2)</f>
        <v>0</v>
      </c>
      <c r="H181" s="5">
        <f>SUMIFS('Raw Data from UFBs'!F$3:F$3000,'Raw Data from UFBs'!$A$3:$A$3000,'Summary By Town'!$A181,'Raw Data from UFBs'!$E$3:$E$3000,'Summary By Town'!$G$2)</f>
        <v>0</v>
      </c>
      <c r="I181" s="5">
        <f>SUMIFS('Raw Data from UFBs'!G$3:G$3000,'Raw Data from UFBs'!$A$3:$A$3000,'Summary By Town'!$A181,'Raw Data from UFBs'!$E$3:$E$3000,'Summary By Town'!$G$2)</f>
        <v>0</v>
      </c>
      <c r="J181" s="23">
        <f t="shared" si="23"/>
        <v>0</v>
      </c>
      <c r="K181" s="22">
        <f>COUNTIFS('Raw Data from UFBs'!$A$3:$A$3000,'Summary By Town'!$A181,'Raw Data from UFBs'!$E$3:$E$3000,'Summary By Town'!$K$2)</f>
        <v>0</v>
      </c>
      <c r="L181" s="5">
        <f>SUMIFS('Raw Data from UFBs'!F$3:F$3000,'Raw Data from UFBs'!$A$3:$A$3000,'Summary By Town'!$A181,'Raw Data from UFBs'!$E$3:$E$3000,'Summary By Town'!$K$2)</f>
        <v>0</v>
      </c>
      <c r="M181" s="5">
        <f>SUMIFS('Raw Data from UFBs'!G$3:G$3000,'Raw Data from UFBs'!$A$3:$A$3000,'Summary By Town'!$A181,'Raw Data from UFBs'!$E$3:$E$3000,'Summary By Town'!$K$2)</f>
        <v>0</v>
      </c>
      <c r="N181" s="23">
        <f t="shared" si="24"/>
        <v>0</v>
      </c>
      <c r="O181" s="22">
        <f>COUNTIFS('Raw Data from UFBs'!$A$3:$A$3000,'Summary By Town'!$A181,'Raw Data from UFBs'!$E$3:$E$3000,'Summary By Town'!$O$2)</f>
        <v>0</v>
      </c>
      <c r="P181" s="5">
        <f>SUMIFS('Raw Data from UFBs'!F$3:F$3000,'Raw Data from UFBs'!$A$3:$A$3000,'Summary By Town'!$A181,'Raw Data from UFBs'!$E$3:$E$3000,'Summary By Town'!$O$2)</f>
        <v>0</v>
      </c>
      <c r="Q181" s="5">
        <f>SUMIFS('Raw Data from UFBs'!G$3:G$3000,'Raw Data from UFBs'!$A$3:$A$3000,'Summary By Town'!$A181,'Raw Data from UFBs'!$E$3:$E$3000,'Summary By Town'!$O$2)</f>
        <v>0</v>
      </c>
      <c r="R181" s="23">
        <f t="shared" si="25"/>
        <v>0</v>
      </c>
      <c r="S181" s="22">
        <f t="shared" si="26"/>
        <v>0</v>
      </c>
      <c r="T181" s="5">
        <f t="shared" si="27"/>
        <v>0</v>
      </c>
      <c r="U181" s="5">
        <f t="shared" si="28"/>
        <v>0</v>
      </c>
      <c r="V181" s="23">
        <f t="shared" si="29"/>
        <v>0</v>
      </c>
      <c r="W181" s="62">
        <v>230458700</v>
      </c>
      <c r="X181" s="63">
        <v>1.8954378634620801</v>
      </c>
      <c r="Y181" s="64">
        <v>0.63641084914881341</v>
      </c>
      <c r="Z181" s="5">
        <f t="shared" si="30"/>
        <v>0</v>
      </c>
      <c r="AA181" s="9">
        <f t="shared" si="31"/>
        <v>0</v>
      </c>
      <c r="AB181" s="62">
        <v>3497174.9</v>
      </c>
      <c r="AC181" s="7">
        <f t="shared" si="32"/>
        <v>0</v>
      </c>
      <c r="AE181" s="6" t="s">
        <v>1024</v>
      </c>
      <c r="AF181" s="6" t="s">
        <v>1017</v>
      </c>
      <c r="AG181" s="6" t="s">
        <v>202</v>
      </c>
      <c r="AH181" s="6" t="s">
        <v>1857</v>
      </c>
      <c r="AI181" s="6" t="s">
        <v>1857</v>
      </c>
      <c r="AJ181" s="6" t="s">
        <v>1857</v>
      </c>
      <c r="AK181" s="6" t="s">
        <v>1857</v>
      </c>
      <c r="AL181" s="6" t="s">
        <v>1857</v>
      </c>
      <c r="AM181" s="6" t="s">
        <v>1857</v>
      </c>
      <c r="AN181" s="6" t="s">
        <v>1857</v>
      </c>
      <c r="AO181" s="6" t="s">
        <v>1857</v>
      </c>
      <c r="AP181" s="6" t="s">
        <v>1857</v>
      </c>
      <c r="AQ181" s="6" t="s">
        <v>1857</v>
      </c>
      <c r="AR181" s="6" t="s">
        <v>1857</v>
      </c>
      <c r="AS181" s="6" t="s">
        <v>1857</v>
      </c>
      <c r="AT181" s="6" t="s">
        <v>1857</v>
      </c>
    </row>
    <row r="182" spans="1:46" ht="17.25" customHeight="1" x14ac:dyDescent="0.3">
      <c r="A182" t="s">
        <v>1024</v>
      </c>
      <c r="B182" t="s">
        <v>1447</v>
      </c>
      <c r="C182" t="s">
        <v>1013</v>
      </c>
      <c r="D182" t="str">
        <f t="shared" si="22"/>
        <v>Wildwood city, Cape May County</v>
      </c>
      <c r="E182" t="s">
        <v>1830</v>
      </c>
      <c r="F182" t="s">
        <v>1819</v>
      </c>
      <c r="G182" s="22">
        <f>COUNTIFS('Raw Data from UFBs'!$A$3:$A$3000,'Summary By Town'!$A182,'Raw Data from UFBs'!$E$3:$E$3000,'Summary By Town'!$G$2)</f>
        <v>3</v>
      </c>
      <c r="H182" s="5">
        <f>SUMIFS('Raw Data from UFBs'!F$3:F$3000,'Raw Data from UFBs'!$A$3:$A$3000,'Summary By Town'!$A182,'Raw Data from UFBs'!$E$3:$E$3000,'Summary By Town'!$G$2)</f>
        <v>120850</v>
      </c>
      <c r="I182" s="5">
        <f>SUMIFS('Raw Data from UFBs'!G$3:G$3000,'Raw Data from UFBs'!$A$3:$A$3000,'Summary By Town'!$A182,'Raw Data from UFBs'!$E$3:$E$3000,'Summary By Town'!$G$2)</f>
        <v>17492800</v>
      </c>
      <c r="J182" s="23">
        <f t="shared" si="23"/>
        <v>511836.33326363825</v>
      </c>
      <c r="K182" s="22">
        <f>COUNTIFS('Raw Data from UFBs'!$A$3:$A$3000,'Summary By Town'!$A182,'Raw Data from UFBs'!$E$3:$E$3000,'Summary By Town'!$K$2)</f>
        <v>0</v>
      </c>
      <c r="L182" s="5">
        <f>SUMIFS('Raw Data from UFBs'!F$3:F$3000,'Raw Data from UFBs'!$A$3:$A$3000,'Summary By Town'!$A182,'Raw Data from UFBs'!$E$3:$E$3000,'Summary By Town'!$K$2)</f>
        <v>0</v>
      </c>
      <c r="M182" s="5">
        <f>SUMIFS('Raw Data from UFBs'!G$3:G$3000,'Raw Data from UFBs'!$A$3:$A$3000,'Summary By Town'!$A182,'Raw Data from UFBs'!$E$3:$E$3000,'Summary By Town'!$K$2)</f>
        <v>0</v>
      </c>
      <c r="N182" s="23">
        <f t="shared" si="24"/>
        <v>0</v>
      </c>
      <c r="O182" s="22">
        <f>COUNTIFS('Raw Data from UFBs'!$A$3:$A$3000,'Summary By Town'!$A182,'Raw Data from UFBs'!$E$3:$E$3000,'Summary By Town'!$O$2)</f>
        <v>0</v>
      </c>
      <c r="P182" s="5">
        <f>SUMIFS('Raw Data from UFBs'!F$3:F$3000,'Raw Data from UFBs'!$A$3:$A$3000,'Summary By Town'!$A182,'Raw Data from UFBs'!$E$3:$E$3000,'Summary By Town'!$O$2)</f>
        <v>0</v>
      </c>
      <c r="Q182" s="5">
        <f>SUMIFS('Raw Data from UFBs'!G$3:G$3000,'Raw Data from UFBs'!$A$3:$A$3000,'Summary By Town'!$A182,'Raw Data from UFBs'!$E$3:$E$3000,'Summary By Town'!$O$2)</f>
        <v>0</v>
      </c>
      <c r="R182" s="23">
        <f t="shared" si="25"/>
        <v>0</v>
      </c>
      <c r="S182" s="22">
        <f t="shared" si="26"/>
        <v>3</v>
      </c>
      <c r="T182" s="5">
        <f t="shared" si="27"/>
        <v>120850</v>
      </c>
      <c r="U182" s="5">
        <f t="shared" si="28"/>
        <v>17492800</v>
      </c>
      <c r="V182" s="23">
        <f t="shared" si="29"/>
        <v>511836.33326363825</v>
      </c>
      <c r="W182" s="62">
        <v>1631277000</v>
      </c>
      <c r="X182" s="63">
        <v>2.9259828801772056</v>
      </c>
      <c r="Y182" s="64">
        <v>0.54410368523996255</v>
      </c>
      <c r="Z182" s="5">
        <f t="shared" si="30"/>
        <v>212737.10480720573</v>
      </c>
      <c r="AA182" s="9">
        <f t="shared" si="31"/>
        <v>1.0723378065159994E-2</v>
      </c>
      <c r="AB182" s="62">
        <v>36894240.340000004</v>
      </c>
      <c r="AC182" s="7">
        <f t="shared" si="32"/>
        <v>5.7661332188092343E-3</v>
      </c>
      <c r="AE182" s="6" t="s">
        <v>1025</v>
      </c>
      <c r="AF182" s="6" t="s">
        <v>1023</v>
      </c>
      <c r="AG182" s="6" t="s">
        <v>1017</v>
      </c>
      <c r="AH182" s="6" t="s">
        <v>198</v>
      </c>
      <c r="AI182" s="6" t="s">
        <v>202</v>
      </c>
      <c r="AJ182" s="6" t="s">
        <v>1857</v>
      </c>
      <c r="AK182" s="6" t="s">
        <v>1857</v>
      </c>
      <c r="AL182" s="6" t="s">
        <v>1857</v>
      </c>
      <c r="AM182" s="6" t="s">
        <v>1857</v>
      </c>
      <c r="AN182" s="6" t="s">
        <v>1857</v>
      </c>
      <c r="AO182" s="6" t="s">
        <v>1857</v>
      </c>
      <c r="AP182" s="6" t="s">
        <v>1857</v>
      </c>
      <c r="AQ182" s="6" t="s">
        <v>1857</v>
      </c>
      <c r="AR182" s="6" t="s">
        <v>1857</v>
      </c>
      <c r="AS182" s="6" t="s">
        <v>1857</v>
      </c>
      <c r="AT182" s="6" t="s">
        <v>1857</v>
      </c>
    </row>
    <row r="183" spans="1:46" ht="17.25" customHeight="1" x14ac:dyDescent="0.3">
      <c r="A183" t="s">
        <v>1025</v>
      </c>
      <c r="B183" t="s">
        <v>1448</v>
      </c>
      <c r="C183" t="s">
        <v>1013</v>
      </c>
      <c r="D183" t="str">
        <f t="shared" si="22"/>
        <v>Wildwood Crest borough, Cape May County</v>
      </c>
      <c r="E183" t="s">
        <v>1830</v>
      </c>
      <c r="F183" t="s">
        <v>1820</v>
      </c>
      <c r="G183" s="22">
        <f>COUNTIFS('Raw Data from UFBs'!$A$3:$A$3000,'Summary By Town'!$A183,'Raw Data from UFBs'!$E$3:$E$3000,'Summary By Town'!$G$2)</f>
        <v>0</v>
      </c>
      <c r="H183" s="5">
        <f>SUMIFS('Raw Data from UFBs'!F$3:F$3000,'Raw Data from UFBs'!$A$3:$A$3000,'Summary By Town'!$A183,'Raw Data from UFBs'!$E$3:$E$3000,'Summary By Town'!$G$2)</f>
        <v>0</v>
      </c>
      <c r="I183" s="5">
        <f>SUMIFS('Raw Data from UFBs'!G$3:G$3000,'Raw Data from UFBs'!$A$3:$A$3000,'Summary By Town'!$A183,'Raw Data from UFBs'!$E$3:$E$3000,'Summary By Town'!$G$2)</f>
        <v>0</v>
      </c>
      <c r="J183" s="23">
        <f t="shared" si="23"/>
        <v>0</v>
      </c>
      <c r="K183" s="22">
        <f>COUNTIFS('Raw Data from UFBs'!$A$3:$A$3000,'Summary By Town'!$A183,'Raw Data from UFBs'!$E$3:$E$3000,'Summary By Town'!$K$2)</f>
        <v>0</v>
      </c>
      <c r="L183" s="5">
        <f>SUMIFS('Raw Data from UFBs'!F$3:F$3000,'Raw Data from UFBs'!$A$3:$A$3000,'Summary By Town'!$A183,'Raw Data from UFBs'!$E$3:$E$3000,'Summary By Town'!$K$2)</f>
        <v>0</v>
      </c>
      <c r="M183" s="5">
        <f>SUMIFS('Raw Data from UFBs'!G$3:G$3000,'Raw Data from UFBs'!$A$3:$A$3000,'Summary By Town'!$A183,'Raw Data from UFBs'!$E$3:$E$3000,'Summary By Town'!$K$2)</f>
        <v>0</v>
      </c>
      <c r="N183" s="23">
        <f t="shared" si="24"/>
        <v>0</v>
      </c>
      <c r="O183" s="22">
        <f>COUNTIFS('Raw Data from UFBs'!$A$3:$A$3000,'Summary By Town'!$A183,'Raw Data from UFBs'!$E$3:$E$3000,'Summary By Town'!$O$2)</f>
        <v>0</v>
      </c>
      <c r="P183" s="5">
        <f>SUMIFS('Raw Data from UFBs'!F$3:F$3000,'Raw Data from UFBs'!$A$3:$A$3000,'Summary By Town'!$A183,'Raw Data from UFBs'!$E$3:$E$3000,'Summary By Town'!$O$2)</f>
        <v>0</v>
      </c>
      <c r="Q183" s="5">
        <f>SUMIFS('Raw Data from UFBs'!G$3:G$3000,'Raw Data from UFBs'!$A$3:$A$3000,'Summary By Town'!$A183,'Raw Data from UFBs'!$E$3:$E$3000,'Summary By Town'!$O$2)</f>
        <v>0</v>
      </c>
      <c r="R183" s="23">
        <f t="shared" si="25"/>
        <v>0</v>
      </c>
      <c r="S183" s="22">
        <f t="shared" si="26"/>
        <v>0</v>
      </c>
      <c r="T183" s="5">
        <f t="shared" si="27"/>
        <v>0</v>
      </c>
      <c r="U183" s="5">
        <f t="shared" si="28"/>
        <v>0</v>
      </c>
      <c r="V183" s="23">
        <f t="shared" si="29"/>
        <v>0</v>
      </c>
      <c r="W183" s="62">
        <v>2464688400</v>
      </c>
      <c r="X183" s="63">
        <v>1.4026313438789968</v>
      </c>
      <c r="Y183" s="64">
        <v>0.49898264147718852</v>
      </c>
      <c r="Z183" s="5">
        <f t="shared" si="30"/>
        <v>0</v>
      </c>
      <c r="AA183" s="9">
        <f t="shared" si="31"/>
        <v>0</v>
      </c>
      <c r="AB183" s="62">
        <v>27540389.149999999</v>
      </c>
      <c r="AC183" s="7">
        <f t="shared" si="32"/>
        <v>0</v>
      </c>
      <c r="AE183" s="6" t="s">
        <v>1024</v>
      </c>
      <c r="AF183" s="6" t="s">
        <v>198</v>
      </c>
      <c r="AG183" s="6" t="s">
        <v>1857</v>
      </c>
      <c r="AH183" s="6" t="s">
        <v>1857</v>
      </c>
      <c r="AI183" s="6" t="s">
        <v>1857</v>
      </c>
      <c r="AJ183" s="6" t="s">
        <v>1857</v>
      </c>
      <c r="AK183" s="6" t="s">
        <v>1857</v>
      </c>
      <c r="AL183" s="6" t="s">
        <v>1857</v>
      </c>
      <c r="AM183" s="6" t="s">
        <v>1857</v>
      </c>
      <c r="AN183" s="6" t="s">
        <v>1857</v>
      </c>
      <c r="AO183" s="6" t="s">
        <v>1857</v>
      </c>
      <c r="AP183" s="6" t="s">
        <v>1857</v>
      </c>
      <c r="AQ183" s="6" t="s">
        <v>1857</v>
      </c>
      <c r="AR183" s="6" t="s">
        <v>1857</v>
      </c>
      <c r="AS183" s="6" t="s">
        <v>1857</v>
      </c>
      <c r="AT183" s="6" t="s">
        <v>1857</v>
      </c>
    </row>
    <row r="184" spans="1:46" ht="17.25" customHeight="1" x14ac:dyDescent="0.3">
      <c r="A184" t="s">
        <v>1026</v>
      </c>
      <c r="B184" t="s">
        <v>1449</v>
      </c>
      <c r="C184" t="s">
        <v>1013</v>
      </c>
      <c r="D184" t="str">
        <f t="shared" si="22"/>
        <v>Woodbine borough, Cape May County</v>
      </c>
      <c r="E184" t="s">
        <v>1830</v>
      </c>
      <c r="F184" t="s">
        <v>1818</v>
      </c>
      <c r="G184" s="22">
        <f>COUNTIFS('Raw Data from UFBs'!$A$3:$A$3000,'Summary By Town'!$A184,'Raw Data from UFBs'!$E$3:$E$3000,'Summary By Town'!$G$2)</f>
        <v>0</v>
      </c>
      <c r="H184" s="5">
        <f>SUMIFS('Raw Data from UFBs'!F$3:F$3000,'Raw Data from UFBs'!$A$3:$A$3000,'Summary By Town'!$A184,'Raw Data from UFBs'!$E$3:$E$3000,'Summary By Town'!$G$2)</f>
        <v>0</v>
      </c>
      <c r="I184" s="5">
        <f>SUMIFS('Raw Data from UFBs'!G$3:G$3000,'Raw Data from UFBs'!$A$3:$A$3000,'Summary By Town'!$A184,'Raw Data from UFBs'!$E$3:$E$3000,'Summary By Town'!$G$2)</f>
        <v>0</v>
      </c>
      <c r="J184" s="23">
        <f t="shared" si="23"/>
        <v>0</v>
      </c>
      <c r="K184" s="22">
        <f>COUNTIFS('Raw Data from UFBs'!$A$3:$A$3000,'Summary By Town'!$A184,'Raw Data from UFBs'!$E$3:$E$3000,'Summary By Town'!$K$2)</f>
        <v>0</v>
      </c>
      <c r="L184" s="5">
        <f>SUMIFS('Raw Data from UFBs'!F$3:F$3000,'Raw Data from UFBs'!$A$3:$A$3000,'Summary By Town'!$A184,'Raw Data from UFBs'!$E$3:$E$3000,'Summary By Town'!$K$2)</f>
        <v>0</v>
      </c>
      <c r="M184" s="5">
        <f>SUMIFS('Raw Data from UFBs'!G$3:G$3000,'Raw Data from UFBs'!$A$3:$A$3000,'Summary By Town'!$A184,'Raw Data from UFBs'!$E$3:$E$3000,'Summary By Town'!$K$2)</f>
        <v>0</v>
      </c>
      <c r="N184" s="23">
        <f t="shared" si="24"/>
        <v>0</v>
      </c>
      <c r="O184" s="22">
        <f>COUNTIFS('Raw Data from UFBs'!$A$3:$A$3000,'Summary By Town'!$A184,'Raw Data from UFBs'!$E$3:$E$3000,'Summary By Town'!$O$2)</f>
        <v>0</v>
      </c>
      <c r="P184" s="5">
        <f>SUMIFS('Raw Data from UFBs'!F$3:F$3000,'Raw Data from UFBs'!$A$3:$A$3000,'Summary By Town'!$A184,'Raw Data from UFBs'!$E$3:$E$3000,'Summary By Town'!$O$2)</f>
        <v>0</v>
      </c>
      <c r="Q184" s="5">
        <f>SUMIFS('Raw Data from UFBs'!G$3:G$3000,'Raw Data from UFBs'!$A$3:$A$3000,'Summary By Town'!$A184,'Raw Data from UFBs'!$E$3:$E$3000,'Summary By Town'!$O$2)</f>
        <v>0</v>
      </c>
      <c r="R184" s="23">
        <f t="shared" si="25"/>
        <v>0</v>
      </c>
      <c r="S184" s="22">
        <f t="shared" si="26"/>
        <v>0</v>
      </c>
      <c r="T184" s="5">
        <f t="shared" si="27"/>
        <v>0</v>
      </c>
      <c r="U184" s="5">
        <f t="shared" si="28"/>
        <v>0</v>
      </c>
      <c r="V184" s="23">
        <f t="shared" si="29"/>
        <v>0</v>
      </c>
      <c r="W184" s="62">
        <v>289365488</v>
      </c>
      <c r="X184" s="63">
        <v>1.7058246345981334</v>
      </c>
      <c r="Y184" s="64">
        <v>0.13585679476060777</v>
      </c>
      <c r="Z184" s="5">
        <f t="shared" si="30"/>
        <v>0</v>
      </c>
      <c r="AA184" s="9">
        <f t="shared" si="31"/>
        <v>0</v>
      </c>
      <c r="AB184" s="62">
        <v>3509163.68</v>
      </c>
      <c r="AC184" s="7">
        <f t="shared" si="32"/>
        <v>0</v>
      </c>
      <c r="AE184" s="6" t="s">
        <v>1016</v>
      </c>
      <c r="AF184" s="6" t="s">
        <v>1021</v>
      </c>
      <c r="AG184" s="6" t="s">
        <v>1857</v>
      </c>
      <c r="AH184" s="6" t="s">
        <v>1857</v>
      </c>
      <c r="AI184" s="6" t="s">
        <v>1857</v>
      </c>
      <c r="AJ184" s="6" t="s">
        <v>1857</v>
      </c>
      <c r="AK184" s="6" t="s">
        <v>1857</v>
      </c>
      <c r="AL184" s="6" t="s">
        <v>1857</v>
      </c>
      <c r="AM184" s="6" t="s">
        <v>1857</v>
      </c>
      <c r="AN184" s="6" t="s">
        <v>1857</v>
      </c>
      <c r="AO184" s="6" t="s">
        <v>1857</v>
      </c>
      <c r="AP184" s="6" t="s">
        <v>1857</v>
      </c>
      <c r="AQ184" s="6" t="s">
        <v>1857</v>
      </c>
      <c r="AR184" s="6" t="s">
        <v>1857</v>
      </c>
      <c r="AS184" s="6" t="s">
        <v>1857</v>
      </c>
      <c r="AT184" s="6" t="s">
        <v>1857</v>
      </c>
    </row>
    <row r="185" spans="1:46" ht="17.25" customHeight="1" x14ac:dyDescent="0.3">
      <c r="A185" t="s">
        <v>1016</v>
      </c>
      <c r="B185" t="s">
        <v>1450</v>
      </c>
      <c r="C185" t="s">
        <v>1013</v>
      </c>
      <c r="D185" t="str">
        <f t="shared" si="22"/>
        <v>Dennis township, Cape May County</v>
      </c>
      <c r="E185" t="s">
        <v>1830</v>
      </c>
      <c r="F185" t="s">
        <v>1818</v>
      </c>
      <c r="G185" s="22">
        <f>COUNTIFS('Raw Data from UFBs'!$A$3:$A$3000,'Summary By Town'!$A185,'Raw Data from UFBs'!$E$3:$E$3000,'Summary By Town'!$G$2)</f>
        <v>0</v>
      </c>
      <c r="H185" s="5">
        <f>SUMIFS('Raw Data from UFBs'!F$3:F$3000,'Raw Data from UFBs'!$A$3:$A$3000,'Summary By Town'!$A185,'Raw Data from UFBs'!$E$3:$E$3000,'Summary By Town'!$G$2)</f>
        <v>0</v>
      </c>
      <c r="I185" s="5">
        <f>SUMIFS('Raw Data from UFBs'!G$3:G$3000,'Raw Data from UFBs'!$A$3:$A$3000,'Summary By Town'!$A185,'Raw Data from UFBs'!$E$3:$E$3000,'Summary By Town'!$G$2)</f>
        <v>0</v>
      </c>
      <c r="J185" s="23">
        <f t="shared" si="23"/>
        <v>0</v>
      </c>
      <c r="K185" s="22">
        <f>COUNTIFS('Raw Data from UFBs'!$A$3:$A$3000,'Summary By Town'!$A185,'Raw Data from UFBs'!$E$3:$E$3000,'Summary By Town'!$K$2)</f>
        <v>0</v>
      </c>
      <c r="L185" s="5">
        <f>SUMIFS('Raw Data from UFBs'!F$3:F$3000,'Raw Data from UFBs'!$A$3:$A$3000,'Summary By Town'!$A185,'Raw Data from UFBs'!$E$3:$E$3000,'Summary By Town'!$K$2)</f>
        <v>0</v>
      </c>
      <c r="M185" s="5">
        <f>SUMIFS('Raw Data from UFBs'!G$3:G$3000,'Raw Data from UFBs'!$A$3:$A$3000,'Summary By Town'!$A185,'Raw Data from UFBs'!$E$3:$E$3000,'Summary By Town'!$K$2)</f>
        <v>0</v>
      </c>
      <c r="N185" s="23">
        <f t="shared" si="24"/>
        <v>0</v>
      </c>
      <c r="O185" s="22">
        <f>COUNTIFS('Raw Data from UFBs'!$A$3:$A$3000,'Summary By Town'!$A185,'Raw Data from UFBs'!$E$3:$E$3000,'Summary By Town'!$O$2)</f>
        <v>0</v>
      </c>
      <c r="P185" s="5">
        <f>SUMIFS('Raw Data from UFBs'!F$3:F$3000,'Raw Data from UFBs'!$A$3:$A$3000,'Summary By Town'!$A185,'Raw Data from UFBs'!$E$3:$E$3000,'Summary By Town'!$O$2)</f>
        <v>0</v>
      </c>
      <c r="Q185" s="5">
        <f>SUMIFS('Raw Data from UFBs'!G$3:G$3000,'Raw Data from UFBs'!$A$3:$A$3000,'Summary By Town'!$A185,'Raw Data from UFBs'!$E$3:$E$3000,'Summary By Town'!$O$2)</f>
        <v>0</v>
      </c>
      <c r="R185" s="23">
        <f t="shared" si="25"/>
        <v>0</v>
      </c>
      <c r="S185" s="22">
        <f t="shared" si="26"/>
        <v>0</v>
      </c>
      <c r="T185" s="5">
        <f t="shared" si="27"/>
        <v>0</v>
      </c>
      <c r="U185" s="5">
        <f t="shared" si="28"/>
        <v>0</v>
      </c>
      <c r="V185" s="23">
        <f t="shared" si="29"/>
        <v>0</v>
      </c>
      <c r="W185" s="62">
        <v>1002684747</v>
      </c>
      <c r="X185" s="63">
        <v>1.805219073924202</v>
      </c>
      <c r="Y185" s="64">
        <v>0.13352433032638408</v>
      </c>
      <c r="Z185" s="5">
        <f t="shared" si="30"/>
        <v>0</v>
      </c>
      <c r="AA185" s="9">
        <f t="shared" si="31"/>
        <v>0</v>
      </c>
      <c r="AB185" s="62">
        <v>5912530.6699999999</v>
      </c>
      <c r="AC185" s="7">
        <f t="shared" si="32"/>
        <v>0</v>
      </c>
      <c r="AE185" s="6" t="s">
        <v>1033</v>
      </c>
      <c r="AF185" s="6" t="s">
        <v>202</v>
      </c>
      <c r="AG185" s="6" t="s">
        <v>1019</v>
      </c>
      <c r="AH185" s="6" t="s">
        <v>1026</v>
      </c>
      <c r="AI185" s="6" t="s">
        <v>1021</v>
      </c>
      <c r="AJ185" s="6" t="s">
        <v>1857</v>
      </c>
      <c r="AK185" s="6" t="s">
        <v>1857</v>
      </c>
      <c r="AL185" s="6" t="s">
        <v>1857</v>
      </c>
      <c r="AM185" s="6" t="s">
        <v>1857</v>
      </c>
      <c r="AN185" s="6" t="s">
        <v>1857</v>
      </c>
      <c r="AO185" s="6" t="s">
        <v>1857</v>
      </c>
      <c r="AP185" s="6" t="s">
        <v>1857</v>
      </c>
      <c r="AQ185" s="6" t="s">
        <v>1857</v>
      </c>
      <c r="AR185" s="6" t="s">
        <v>1857</v>
      </c>
      <c r="AS185" s="6" t="s">
        <v>1857</v>
      </c>
      <c r="AT185" s="6" t="s">
        <v>1857</v>
      </c>
    </row>
    <row r="186" spans="1:46" ht="17.25" customHeight="1" x14ac:dyDescent="0.3">
      <c r="A186" t="s">
        <v>198</v>
      </c>
      <c r="B186" t="s">
        <v>1451</v>
      </c>
      <c r="C186" t="s">
        <v>1013</v>
      </c>
      <c r="D186" t="str">
        <f t="shared" si="22"/>
        <v>Lower township, Cape May County</v>
      </c>
      <c r="E186" t="s">
        <v>1830</v>
      </c>
      <c r="F186" t="s">
        <v>1820</v>
      </c>
      <c r="G186" s="22">
        <f>COUNTIFS('Raw Data from UFBs'!$A$3:$A$3000,'Summary By Town'!$A186,'Raw Data from UFBs'!$E$3:$E$3000,'Summary By Town'!$G$2)</f>
        <v>3</v>
      </c>
      <c r="H186" s="5">
        <f>SUMIFS('Raw Data from UFBs'!F$3:F$3000,'Raw Data from UFBs'!$A$3:$A$3000,'Summary By Town'!$A186,'Raw Data from UFBs'!$E$3:$E$3000,'Summary By Town'!$G$2)</f>
        <v>110688.56</v>
      </c>
      <c r="I186" s="5">
        <f>SUMIFS('Raw Data from UFBs'!G$3:G$3000,'Raw Data from UFBs'!$A$3:$A$3000,'Summary By Town'!$A186,'Raw Data from UFBs'!$E$3:$E$3000,'Summary By Town'!$G$2)</f>
        <v>12250000</v>
      </c>
      <c r="J186" s="23">
        <f t="shared" si="23"/>
        <v>236203.40891741036</v>
      </c>
      <c r="K186" s="22">
        <f>COUNTIFS('Raw Data from UFBs'!$A$3:$A$3000,'Summary By Town'!$A186,'Raw Data from UFBs'!$E$3:$E$3000,'Summary By Town'!$K$2)</f>
        <v>0</v>
      </c>
      <c r="L186" s="5">
        <f>SUMIFS('Raw Data from UFBs'!F$3:F$3000,'Raw Data from UFBs'!$A$3:$A$3000,'Summary By Town'!$A186,'Raw Data from UFBs'!$E$3:$E$3000,'Summary By Town'!$K$2)</f>
        <v>0</v>
      </c>
      <c r="M186" s="5">
        <f>SUMIFS('Raw Data from UFBs'!G$3:G$3000,'Raw Data from UFBs'!$A$3:$A$3000,'Summary By Town'!$A186,'Raw Data from UFBs'!$E$3:$E$3000,'Summary By Town'!$K$2)</f>
        <v>0</v>
      </c>
      <c r="N186" s="23">
        <f t="shared" si="24"/>
        <v>0</v>
      </c>
      <c r="O186" s="22">
        <f>COUNTIFS('Raw Data from UFBs'!$A$3:$A$3000,'Summary By Town'!$A186,'Raw Data from UFBs'!$E$3:$E$3000,'Summary By Town'!$O$2)</f>
        <v>0</v>
      </c>
      <c r="P186" s="5">
        <f>SUMIFS('Raw Data from UFBs'!F$3:F$3000,'Raw Data from UFBs'!$A$3:$A$3000,'Summary By Town'!$A186,'Raw Data from UFBs'!$E$3:$E$3000,'Summary By Town'!$O$2)</f>
        <v>0</v>
      </c>
      <c r="Q186" s="5">
        <f>SUMIFS('Raw Data from UFBs'!G$3:G$3000,'Raw Data from UFBs'!$A$3:$A$3000,'Summary By Town'!$A186,'Raw Data from UFBs'!$E$3:$E$3000,'Summary By Town'!$O$2)</f>
        <v>0</v>
      </c>
      <c r="R186" s="23">
        <f t="shared" si="25"/>
        <v>0</v>
      </c>
      <c r="S186" s="22">
        <f t="shared" si="26"/>
        <v>3</v>
      </c>
      <c r="T186" s="5">
        <f t="shared" si="27"/>
        <v>110688.56</v>
      </c>
      <c r="U186" s="5">
        <f t="shared" si="28"/>
        <v>12250000</v>
      </c>
      <c r="V186" s="23">
        <f t="shared" si="29"/>
        <v>236203.40891741036</v>
      </c>
      <c r="W186" s="62">
        <v>3977885263</v>
      </c>
      <c r="X186" s="63">
        <v>1.9281910932033499</v>
      </c>
      <c r="Y186" s="64">
        <v>0.32041347624328775</v>
      </c>
      <c r="Z186" s="5">
        <f t="shared" si="30"/>
        <v>40216.649061778517</v>
      </c>
      <c r="AA186" s="9">
        <f t="shared" si="31"/>
        <v>3.0795257253753527E-3</v>
      </c>
      <c r="AB186" s="62">
        <v>32273633.670000002</v>
      </c>
      <c r="AC186" s="7">
        <f t="shared" si="32"/>
        <v>1.2461146914226134E-3</v>
      </c>
      <c r="AE186" s="6" t="s">
        <v>1015</v>
      </c>
      <c r="AF186" s="6" t="s">
        <v>1022</v>
      </c>
      <c r="AG186" s="6" t="s">
        <v>1014</v>
      </c>
      <c r="AH186" s="6" t="s">
        <v>1025</v>
      </c>
      <c r="AI186" s="6" t="s">
        <v>1024</v>
      </c>
      <c r="AJ186" s="6" t="s">
        <v>202</v>
      </c>
      <c r="AK186" s="6" t="s">
        <v>1857</v>
      </c>
      <c r="AL186" s="6" t="s">
        <v>1857</v>
      </c>
      <c r="AM186" s="6" t="s">
        <v>1857</v>
      </c>
      <c r="AN186" s="6" t="s">
        <v>1857</v>
      </c>
      <c r="AO186" s="6" t="s">
        <v>1857</v>
      </c>
      <c r="AP186" s="6" t="s">
        <v>1857</v>
      </c>
      <c r="AQ186" s="6" t="s">
        <v>1857</v>
      </c>
      <c r="AR186" s="6" t="s">
        <v>1857</v>
      </c>
      <c r="AS186" s="6" t="s">
        <v>1857</v>
      </c>
      <c r="AT186" s="6" t="s">
        <v>1857</v>
      </c>
    </row>
    <row r="187" spans="1:46" ht="17.25" customHeight="1" x14ac:dyDescent="0.3">
      <c r="A187" t="s">
        <v>202</v>
      </c>
      <c r="B187" t="s">
        <v>1452</v>
      </c>
      <c r="C187" t="s">
        <v>1013</v>
      </c>
      <c r="D187" t="str">
        <f t="shared" si="22"/>
        <v>Middle township, Cape May County</v>
      </c>
      <c r="E187" t="s">
        <v>1830</v>
      </c>
      <c r="F187" t="s">
        <v>1818</v>
      </c>
      <c r="G187" s="22">
        <f>COUNTIFS('Raw Data from UFBs'!$A$3:$A$3000,'Summary By Town'!$A187,'Raw Data from UFBs'!$E$3:$E$3000,'Summary By Town'!$G$2)</f>
        <v>2</v>
      </c>
      <c r="H187" s="5">
        <f>SUMIFS('Raw Data from UFBs'!F$3:F$3000,'Raw Data from UFBs'!$A$3:$A$3000,'Summary By Town'!$A187,'Raw Data from UFBs'!$E$3:$E$3000,'Summary By Town'!$G$2)</f>
        <v>100649.35999999999</v>
      </c>
      <c r="I187" s="5">
        <f>SUMIFS('Raw Data from UFBs'!G$3:G$3000,'Raw Data from UFBs'!$A$3:$A$3000,'Summary By Town'!$A187,'Raw Data from UFBs'!$E$3:$E$3000,'Summary By Town'!$G$2)</f>
        <v>29238300</v>
      </c>
      <c r="J187" s="23">
        <f t="shared" si="23"/>
        <v>576139.55583797698</v>
      </c>
      <c r="K187" s="22">
        <f>COUNTIFS('Raw Data from UFBs'!$A$3:$A$3000,'Summary By Town'!$A187,'Raw Data from UFBs'!$E$3:$E$3000,'Summary By Town'!$K$2)</f>
        <v>0</v>
      </c>
      <c r="L187" s="5">
        <f>SUMIFS('Raw Data from UFBs'!F$3:F$3000,'Raw Data from UFBs'!$A$3:$A$3000,'Summary By Town'!$A187,'Raw Data from UFBs'!$E$3:$E$3000,'Summary By Town'!$K$2)</f>
        <v>0</v>
      </c>
      <c r="M187" s="5">
        <f>SUMIFS('Raw Data from UFBs'!G$3:G$3000,'Raw Data from UFBs'!$A$3:$A$3000,'Summary By Town'!$A187,'Raw Data from UFBs'!$E$3:$E$3000,'Summary By Town'!$K$2)</f>
        <v>0</v>
      </c>
      <c r="N187" s="23">
        <f t="shared" si="24"/>
        <v>0</v>
      </c>
      <c r="O187" s="22">
        <f>COUNTIFS('Raw Data from UFBs'!$A$3:$A$3000,'Summary By Town'!$A187,'Raw Data from UFBs'!$E$3:$E$3000,'Summary By Town'!$O$2)</f>
        <v>0</v>
      </c>
      <c r="P187" s="5">
        <f>SUMIFS('Raw Data from UFBs'!F$3:F$3000,'Raw Data from UFBs'!$A$3:$A$3000,'Summary By Town'!$A187,'Raw Data from UFBs'!$E$3:$E$3000,'Summary By Town'!$O$2)</f>
        <v>0</v>
      </c>
      <c r="Q187" s="5">
        <f>SUMIFS('Raw Data from UFBs'!G$3:G$3000,'Raw Data from UFBs'!$A$3:$A$3000,'Summary By Town'!$A187,'Raw Data from UFBs'!$E$3:$E$3000,'Summary By Town'!$O$2)</f>
        <v>0</v>
      </c>
      <c r="R187" s="23">
        <f t="shared" si="25"/>
        <v>0</v>
      </c>
      <c r="S187" s="22">
        <f t="shared" si="26"/>
        <v>2</v>
      </c>
      <c r="T187" s="5">
        <f t="shared" si="27"/>
        <v>100649.35999999999</v>
      </c>
      <c r="U187" s="5">
        <f t="shared" si="28"/>
        <v>29238300</v>
      </c>
      <c r="V187" s="23">
        <f t="shared" si="29"/>
        <v>576139.55583797698</v>
      </c>
      <c r="W187" s="62">
        <v>3422780793</v>
      </c>
      <c r="X187" s="63">
        <v>1.9704960816394148</v>
      </c>
      <c r="Y187" s="64">
        <v>0.28673973287293436</v>
      </c>
      <c r="Z187" s="5">
        <f t="shared" si="30"/>
        <v>136341.93173828078</v>
      </c>
      <c r="AA187" s="9">
        <f t="shared" si="31"/>
        <v>8.5422648332595108E-3</v>
      </c>
      <c r="AB187" s="62">
        <v>25261345.32</v>
      </c>
      <c r="AC187" s="7">
        <f t="shared" si="32"/>
        <v>5.3972553722360806E-3</v>
      </c>
      <c r="AE187" s="6" t="s">
        <v>1024</v>
      </c>
      <c r="AF187" s="6" t="s">
        <v>1023</v>
      </c>
      <c r="AG187" s="6" t="s">
        <v>1017</v>
      </c>
      <c r="AH187" s="6" t="s">
        <v>198</v>
      </c>
      <c r="AI187" s="6" t="s">
        <v>1020</v>
      </c>
      <c r="AJ187" s="6" t="s">
        <v>1012</v>
      </c>
      <c r="AK187" s="6" t="s">
        <v>1019</v>
      </c>
      <c r="AL187" s="6" t="s">
        <v>1016</v>
      </c>
      <c r="AM187" s="6" t="s">
        <v>1857</v>
      </c>
      <c r="AN187" s="6" t="s">
        <v>1857</v>
      </c>
      <c r="AO187" s="6" t="s">
        <v>1857</v>
      </c>
      <c r="AP187" s="6" t="s">
        <v>1857</v>
      </c>
      <c r="AQ187" s="6" t="s">
        <v>1857</v>
      </c>
      <c r="AR187" s="6" t="s">
        <v>1857</v>
      </c>
      <c r="AS187" s="6" t="s">
        <v>1857</v>
      </c>
      <c r="AT187" s="6" t="s">
        <v>1857</v>
      </c>
    </row>
    <row r="188" spans="1:46" ht="17.25" customHeight="1" x14ac:dyDescent="0.3">
      <c r="A188" t="s">
        <v>1021</v>
      </c>
      <c r="B188" t="s">
        <v>1453</v>
      </c>
      <c r="C188" t="s">
        <v>1013</v>
      </c>
      <c r="D188" t="str">
        <f t="shared" si="22"/>
        <v>Upper township, Cape May County</v>
      </c>
      <c r="E188" t="s">
        <v>1830</v>
      </c>
      <c r="F188" t="s">
        <v>1818</v>
      </c>
      <c r="G188" s="22">
        <f>COUNTIFS('Raw Data from UFBs'!$A$3:$A$3000,'Summary By Town'!$A188,'Raw Data from UFBs'!$E$3:$E$3000,'Summary By Town'!$G$2)</f>
        <v>0</v>
      </c>
      <c r="H188" s="5">
        <f>SUMIFS('Raw Data from UFBs'!F$3:F$3000,'Raw Data from UFBs'!$A$3:$A$3000,'Summary By Town'!$A188,'Raw Data from UFBs'!$E$3:$E$3000,'Summary By Town'!$G$2)</f>
        <v>0</v>
      </c>
      <c r="I188" s="5">
        <f>SUMIFS('Raw Data from UFBs'!G$3:G$3000,'Raw Data from UFBs'!$A$3:$A$3000,'Summary By Town'!$A188,'Raw Data from UFBs'!$E$3:$E$3000,'Summary By Town'!$G$2)</f>
        <v>0</v>
      </c>
      <c r="J188" s="23">
        <f t="shared" si="23"/>
        <v>0</v>
      </c>
      <c r="K188" s="22">
        <f>COUNTIFS('Raw Data from UFBs'!$A$3:$A$3000,'Summary By Town'!$A188,'Raw Data from UFBs'!$E$3:$E$3000,'Summary By Town'!$K$2)</f>
        <v>0</v>
      </c>
      <c r="L188" s="5">
        <f>SUMIFS('Raw Data from UFBs'!F$3:F$3000,'Raw Data from UFBs'!$A$3:$A$3000,'Summary By Town'!$A188,'Raw Data from UFBs'!$E$3:$E$3000,'Summary By Town'!$K$2)</f>
        <v>0</v>
      </c>
      <c r="M188" s="5">
        <f>SUMIFS('Raw Data from UFBs'!G$3:G$3000,'Raw Data from UFBs'!$A$3:$A$3000,'Summary By Town'!$A188,'Raw Data from UFBs'!$E$3:$E$3000,'Summary By Town'!$K$2)</f>
        <v>0</v>
      </c>
      <c r="N188" s="23">
        <f t="shared" si="24"/>
        <v>0</v>
      </c>
      <c r="O188" s="22">
        <f>COUNTIFS('Raw Data from UFBs'!$A$3:$A$3000,'Summary By Town'!$A188,'Raw Data from UFBs'!$E$3:$E$3000,'Summary By Town'!$O$2)</f>
        <v>0</v>
      </c>
      <c r="P188" s="5">
        <f>SUMIFS('Raw Data from UFBs'!F$3:F$3000,'Raw Data from UFBs'!$A$3:$A$3000,'Summary By Town'!$A188,'Raw Data from UFBs'!$E$3:$E$3000,'Summary By Town'!$O$2)</f>
        <v>0</v>
      </c>
      <c r="Q188" s="5">
        <f>SUMIFS('Raw Data from UFBs'!G$3:G$3000,'Raw Data from UFBs'!$A$3:$A$3000,'Summary By Town'!$A188,'Raw Data from UFBs'!$E$3:$E$3000,'Summary By Town'!$O$2)</f>
        <v>0</v>
      </c>
      <c r="R188" s="23">
        <f t="shared" si="25"/>
        <v>0</v>
      </c>
      <c r="S188" s="22">
        <f t="shared" si="26"/>
        <v>0</v>
      </c>
      <c r="T188" s="5">
        <f t="shared" si="27"/>
        <v>0</v>
      </c>
      <c r="U188" s="5">
        <f t="shared" si="28"/>
        <v>0</v>
      </c>
      <c r="V188" s="23">
        <f t="shared" si="29"/>
        <v>0</v>
      </c>
      <c r="W188" s="62">
        <v>2051303300</v>
      </c>
      <c r="X188" s="63">
        <v>2.0722676745131152</v>
      </c>
      <c r="Y188" s="64">
        <v>0.13504704559798683</v>
      </c>
      <c r="Z188" s="5">
        <f t="shared" si="30"/>
        <v>0</v>
      </c>
      <c r="AA188" s="9">
        <f t="shared" si="31"/>
        <v>0</v>
      </c>
      <c r="AB188" s="62">
        <v>15798320.120000001</v>
      </c>
      <c r="AC188" s="7">
        <f t="shared" si="32"/>
        <v>0</v>
      </c>
      <c r="AE188" s="6" t="s">
        <v>26</v>
      </c>
      <c r="AF188" s="6" t="s">
        <v>1033</v>
      </c>
      <c r="AG188" s="6" t="s">
        <v>1019</v>
      </c>
      <c r="AH188" s="6" t="s">
        <v>1026</v>
      </c>
      <c r="AI188" s="6" t="s">
        <v>1016</v>
      </c>
      <c r="AJ188" s="6" t="s">
        <v>1018</v>
      </c>
      <c r="AK188" s="6" t="s">
        <v>925</v>
      </c>
      <c r="AL188" s="6" t="s">
        <v>40</v>
      </c>
      <c r="AM188" s="6" t="s">
        <v>926</v>
      </c>
      <c r="AN188" s="6" t="s">
        <v>1857</v>
      </c>
      <c r="AO188" s="6" t="s">
        <v>1857</v>
      </c>
      <c r="AP188" s="6" t="s">
        <v>1857</v>
      </c>
      <c r="AQ188" s="6" t="s">
        <v>1857</v>
      </c>
      <c r="AR188" s="6" t="s">
        <v>1857</v>
      </c>
      <c r="AS188" s="6" t="s">
        <v>1857</v>
      </c>
      <c r="AT188" s="6" t="s">
        <v>1857</v>
      </c>
    </row>
    <row r="189" spans="1:46" ht="17.25" customHeight="1" x14ac:dyDescent="0.3">
      <c r="A189" t="s">
        <v>204</v>
      </c>
      <c r="B189" t="s">
        <v>1454</v>
      </c>
      <c r="C189" t="s">
        <v>1027</v>
      </c>
      <c r="D189" t="str">
        <f t="shared" si="22"/>
        <v>Bridgeton city, Cumberland County</v>
      </c>
      <c r="E189" t="s">
        <v>1830</v>
      </c>
      <c r="F189" t="s">
        <v>1816</v>
      </c>
      <c r="G189" s="22">
        <f>COUNTIFS('Raw Data from UFBs'!$A$3:$A$3000,'Summary By Town'!$A189,'Raw Data from UFBs'!$E$3:$E$3000,'Summary By Town'!$G$2)</f>
        <v>6</v>
      </c>
      <c r="H189" s="5">
        <f>SUMIFS('Raw Data from UFBs'!F$3:F$3000,'Raw Data from UFBs'!$A$3:$A$3000,'Summary By Town'!$A189,'Raw Data from UFBs'!$E$3:$E$3000,'Summary By Town'!$G$2)</f>
        <v>553363.54999999993</v>
      </c>
      <c r="I189" s="5">
        <f>SUMIFS('Raw Data from UFBs'!G$3:G$3000,'Raw Data from UFBs'!$A$3:$A$3000,'Summary By Town'!$A189,'Raw Data from UFBs'!$E$3:$E$3000,'Summary By Town'!$G$2)</f>
        <v>48944200</v>
      </c>
      <c r="J189" s="23">
        <f t="shared" si="23"/>
        <v>2482361.866548121</v>
      </c>
      <c r="K189" s="22">
        <f>COUNTIFS('Raw Data from UFBs'!$A$3:$A$3000,'Summary By Town'!$A189,'Raw Data from UFBs'!$E$3:$E$3000,'Summary By Town'!$K$2)</f>
        <v>2</v>
      </c>
      <c r="L189" s="5">
        <f>SUMIFS('Raw Data from UFBs'!F$3:F$3000,'Raw Data from UFBs'!$A$3:$A$3000,'Summary By Town'!$A189,'Raw Data from UFBs'!$E$3:$E$3000,'Summary By Town'!$K$2)</f>
        <v>52815.34</v>
      </c>
      <c r="M189" s="5">
        <f>SUMIFS('Raw Data from UFBs'!G$3:G$3000,'Raw Data from UFBs'!$A$3:$A$3000,'Summary By Town'!$A189,'Raw Data from UFBs'!$E$3:$E$3000,'Summary By Town'!$K$2)</f>
        <v>15863600</v>
      </c>
      <c r="N189" s="23">
        <f t="shared" si="24"/>
        <v>804573.28357952053</v>
      </c>
      <c r="O189" s="22">
        <f>COUNTIFS('Raw Data from UFBs'!$A$3:$A$3000,'Summary By Town'!$A189,'Raw Data from UFBs'!$E$3:$E$3000,'Summary By Town'!$O$2)</f>
        <v>4</v>
      </c>
      <c r="P189" s="5">
        <f>SUMIFS('Raw Data from UFBs'!F$3:F$3000,'Raw Data from UFBs'!$A$3:$A$3000,'Summary By Town'!$A189,'Raw Data from UFBs'!$E$3:$E$3000,'Summary By Town'!$O$2)</f>
        <v>322685.92000000004</v>
      </c>
      <c r="Q189" s="5">
        <f>SUMIFS('Raw Data from UFBs'!G$3:G$3000,'Raw Data from UFBs'!$A$3:$A$3000,'Summary By Town'!$A189,'Raw Data from UFBs'!$E$3:$E$3000,'Summary By Town'!$O$2)</f>
        <v>9727400</v>
      </c>
      <c r="R189" s="23">
        <f t="shared" si="25"/>
        <v>493356.24692323484</v>
      </c>
      <c r="S189" s="22">
        <f t="shared" si="26"/>
        <v>12</v>
      </c>
      <c r="T189" s="5">
        <f t="shared" si="27"/>
        <v>928864.80999999994</v>
      </c>
      <c r="U189" s="5">
        <f t="shared" si="28"/>
        <v>74535200</v>
      </c>
      <c r="V189" s="23">
        <f t="shared" si="29"/>
        <v>3780291.3970508762</v>
      </c>
      <c r="W189" s="62">
        <v>1045799540</v>
      </c>
      <c r="X189" s="63">
        <v>5.0718202903472136</v>
      </c>
      <c r="Y189" s="64">
        <v>0.59537746671242464</v>
      </c>
      <c r="Z189" s="5">
        <f t="shared" si="30"/>
        <v>1697675.1379148057</v>
      </c>
      <c r="AA189" s="9">
        <f t="shared" si="31"/>
        <v>7.1271020065661911E-2</v>
      </c>
      <c r="AB189" s="62">
        <v>29457503.550000001</v>
      </c>
      <c r="AC189" s="7">
        <f t="shared" si="32"/>
        <v>5.7631331013276096E-2</v>
      </c>
      <c r="AE189" s="6" t="s">
        <v>1030</v>
      </c>
      <c r="AF189" s="6" t="s">
        <v>209</v>
      </c>
      <c r="AG189" s="6" t="s">
        <v>215</v>
      </c>
      <c r="AH189" s="6" t="s">
        <v>1857</v>
      </c>
      <c r="AI189" s="6" t="s">
        <v>1857</v>
      </c>
      <c r="AJ189" s="6" t="s">
        <v>1857</v>
      </c>
      <c r="AK189" s="6" t="s">
        <v>1857</v>
      </c>
      <c r="AL189" s="6" t="s">
        <v>1857</v>
      </c>
      <c r="AM189" s="6" t="s">
        <v>1857</v>
      </c>
      <c r="AN189" s="6" t="s">
        <v>1857</v>
      </c>
      <c r="AO189" s="6" t="s">
        <v>1857</v>
      </c>
      <c r="AP189" s="6" t="s">
        <v>1857</v>
      </c>
      <c r="AQ189" s="6" t="s">
        <v>1857</v>
      </c>
      <c r="AR189" s="6" t="s">
        <v>1857</v>
      </c>
      <c r="AS189" s="6" t="s">
        <v>1857</v>
      </c>
      <c r="AT189" s="6" t="s">
        <v>1857</v>
      </c>
    </row>
    <row r="190" spans="1:46" ht="17.25" customHeight="1" x14ac:dyDescent="0.3">
      <c r="A190" t="s">
        <v>211</v>
      </c>
      <c r="B190" t="s">
        <v>1455</v>
      </c>
      <c r="C190" t="s">
        <v>1027</v>
      </c>
      <c r="D190" t="str">
        <f t="shared" si="22"/>
        <v>Millville city, Cumberland County</v>
      </c>
      <c r="E190" t="s">
        <v>1830</v>
      </c>
      <c r="F190" t="s">
        <v>1818</v>
      </c>
      <c r="G190" s="22">
        <f>COUNTIFS('Raw Data from UFBs'!$A$3:$A$3000,'Summary By Town'!$A190,'Raw Data from UFBs'!$E$3:$E$3000,'Summary By Town'!$G$2)</f>
        <v>1</v>
      </c>
      <c r="H190" s="5">
        <f>SUMIFS('Raw Data from UFBs'!F$3:F$3000,'Raw Data from UFBs'!$A$3:$A$3000,'Summary By Town'!$A190,'Raw Data from UFBs'!$E$3:$E$3000,'Summary By Town'!$G$2)</f>
        <v>0</v>
      </c>
      <c r="I190" s="5">
        <f>SUMIFS('Raw Data from UFBs'!G$3:G$3000,'Raw Data from UFBs'!$A$3:$A$3000,'Summary By Town'!$A190,'Raw Data from UFBs'!$E$3:$E$3000,'Summary By Town'!$G$2)</f>
        <v>5375000</v>
      </c>
      <c r="J190" s="23">
        <f t="shared" si="23"/>
        <v>209097.4631111974</v>
      </c>
      <c r="K190" s="22">
        <f>COUNTIFS('Raw Data from UFBs'!$A$3:$A$3000,'Summary By Town'!$A190,'Raw Data from UFBs'!$E$3:$E$3000,'Summary By Town'!$K$2)</f>
        <v>1</v>
      </c>
      <c r="L190" s="5">
        <f>SUMIFS('Raw Data from UFBs'!F$3:F$3000,'Raw Data from UFBs'!$A$3:$A$3000,'Summary By Town'!$A190,'Raw Data from UFBs'!$E$3:$E$3000,'Summary By Town'!$K$2)</f>
        <v>0</v>
      </c>
      <c r="M190" s="5">
        <f>SUMIFS('Raw Data from UFBs'!G$3:G$3000,'Raw Data from UFBs'!$A$3:$A$3000,'Summary By Town'!$A190,'Raw Data from UFBs'!$E$3:$E$3000,'Summary By Town'!$K$2)</f>
        <v>20000000</v>
      </c>
      <c r="N190" s="23">
        <f t="shared" si="24"/>
        <v>778037.07204166474</v>
      </c>
      <c r="O190" s="22">
        <f>COUNTIFS('Raw Data from UFBs'!$A$3:$A$3000,'Summary By Town'!$A190,'Raw Data from UFBs'!$E$3:$E$3000,'Summary By Town'!$O$2)</f>
        <v>0</v>
      </c>
      <c r="P190" s="5">
        <f>SUMIFS('Raw Data from UFBs'!F$3:F$3000,'Raw Data from UFBs'!$A$3:$A$3000,'Summary By Town'!$A190,'Raw Data from UFBs'!$E$3:$E$3000,'Summary By Town'!$O$2)</f>
        <v>0</v>
      </c>
      <c r="Q190" s="5">
        <f>SUMIFS('Raw Data from UFBs'!G$3:G$3000,'Raw Data from UFBs'!$A$3:$A$3000,'Summary By Town'!$A190,'Raw Data from UFBs'!$E$3:$E$3000,'Summary By Town'!$O$2)</f>
        <v>0</v>
      </c>
      <c r="R190" s="23">
        <f t="shared" si="25"/>
        <v>0</v>
      </c>
      <c r="S190" s="22">
        <f t="shared" si="26"/>
        <v>2</v>
      </c>
      <c r="T190" s="5">
        <f t="shared" si="27"/>
        <v>0</v>
      </c>
      <c r="U190" s="5">
        <f t="shared" si="28"/>
        <v>25375000</v>
      </c>
      <c r="V190" s="23">
        <f t="shared" si="29"/>
        <v>987134.53515286208</v>
      </c>
      <c r="W190" s="62">
        <v>1829666770</v>
      </c>
      <c r="X190" s="63">
        <v>3.8901853602083238</v>
      </c>
      <c r="Y190" s="64">
        <v>0.36794742457222984</v>
      </c>
      <c r="Z190" s="5">
        <f t="shared" si="30"/>
        <v>363213.60991580092</v>
      </c>
      <c r="AA190" s="9">
        <f t="shared" si="31"/>
        <v>1.3868645600422639E-2</v>
      </c>
      <c r="AB190" s="62">
        <v>41349662.280000001</v>
      </c>
      <c r="AC190" s="7">
        <f t="shared" si="32"/>
        <v>8.7839558992354825E-3</v>
      </c>
      <c r="AE190" s="6" t="s">
        <v>1030</v>
      </c>
      <c r="AF190" s="6" t="s">
        <v>1033</v>
      </c>
      <c r="AG190" s="6" t="s">
        <v>208</v>
      </c>
      <c r="AH190" s="6" t="s">
        <v>1029</v>
      </c>
      <c r="AI190" s="6" t="s">
        <v>1032</v>
      </c>
      <c r="AJ190" s="6" t="s">
        <v>1028</v>
      </c>
      <c r="AK190" s="6" t="s">
        <v>219</v>
      </c>
      <c r="AL190" s="6" t="s">
        <v>1857</v>
      </c>
      <c r="AM190" s="6" t="s">
        <v>1857</v>
      </c>
      <c r="AN190" s="6" t="s">
        <v>1857</v>
      </c>
      <c r="AO190" s="6" t="s">
        <v>1857</v>
      </c>
      <c r="AP190" s="6" t="s">
        <v>1857</v>
      </c>
      <c r="AQ190" s="6" t="s">
        <v>1857</v>
      </c>
      <c r="AR190" s="6" t="s">
        <v>1857</v>
      </c>
      <c r="AS190" s="6" t="s">
        <v>1857</v>
      </c>
      <c r="AT190" s="6" t="s">
        <v>1857</v>
      </c>
    </row>
    <row r="191" spans="1:46" ht="17.25" customHeight="1" x14ac:dyDescent="0.3">
      <c r="A191" t="s">
        <v>1034</v>
      </c>
      <c r="B191" t="s">
        <v>1456</v>
      </c>
      <c r="C191" t="s">
        <v>1027</v>
      </c>
      <c r="D191" t="str">
        <f t="shared" si="22"/>
        <v>Shiloh borough, Cumberland County</v>
      </c>
      <c r="E191" t="s">
        <v>1830</v>
      </c>
      <c r="F191" t="s">
        <v>1818</v>
      </c>
      <c r="G191" s="22">
        <f>COUNTIFS('Raw Data from UFBs'!$A$3:$A$3000,'Summary By Town'!$A191,'Raw Data from UFBs'!$E$3:$E$3000,'Summary By Town'!$G$2)</f>
        <v>0</v>
      </c>
      <c r="H191" s="5">
        <f>SUMIFS('Raw Data from UFBs'!F$3:F$3000,'Raw Data from UFBs'!$A$3:$A$3000,'Summary By Town'!$A191,'Raw Data from UFBs'!$E$3:$E$3000,'Summary By Town'!$G$2)</f>
        <v>0</v>
      </c>
      <c r="I191" s="5">
        <f>SUMIFS('Raw Data from UFBs'!G$3:G$3000,'Raw Data from UFBs'!$A$3:$A$3000,'Summary By Town'!$A191,'Raw Data from UFBs'!$E$3:$E$3000,'Summary By Town'!$G$2)</f>
        <v>0</v>
      </c>
      <c r="J191" s="23">
        <f t="shared" si="23"/>
        <v>0</v>
      </c>
      <c r="K191" s="22">
        <f>COUNTIFS('Raw Data from UFBs'!$A$3:$A$3000,'Summary By Town'!$A191,'Raw Data from UFBs'!$E$3:$E$3000,'Summary By Town'!$K$2)</f>
        <v>0</v>
      </c>
      <c r="L191" s="5">
        <f>SUMIFS('Raw Data from UFBs'!F$3:F$3000,'Raw Data from UFBs'!$A$3:$A$3000,'Summary By Town'!$A191,'Raw Data from UFBs'!$E$3:$E$3000,'Summary By Town'!$K$2)</f>
        <v>0</v>
      </c>
      <c r="M191" s="5">
        <f>SUMIFS('Raw Data from UFBs'!G$3:G$3000,'Raw Data from UFBs'!$A$3:$A$3000,'Summary By Town'!$A191,'Raw Data from UFBs'!$E$3:$E$3000,'Summary By Town'!$K$2)</f>
        <v>0</v>
      </c>
      <c r="N191" s="23">
        <f t="shared" si="24"/>
        <v>0</v>
      </c>
      <c r="O191" s="22">
        <f>COUNTIFS('Raw Data from UFBs'!$A$3:$A$3000,'Summary By Town'!$A191,'Raw Data from UFBs'!$E$3:$E$3000,'Summary By Town'!$O$2)</f>
        <v>0</v>
      </c>
      <c r="P191" s="5">
        <f>SUMIFS('Raw Data from UFBs'!F$3:F$3000,'Raw Data from UFBs'!$A$3:$A$3000,'Summary By Town'!$A191,'Raw Data from UFBs'!$E$3:$E$3000,'Summary By Town'!$O$2)</f>
        <v>0</v>
      </c>
      <c r="Q191" s="5">
        <f>SUMIFS('Raw Data from UFBs'!G$3:G$3000,'Raw Data from UFBs'!$A$3:$A$3000,'Summary By Town'!$A191,'Raw Data from UFBs'!$E$3:$E$3000,'Summary By Town'!$O$2)</f>
        <v>0</v>
      </c>
      <c r="R191" s="23">
        <f t="shared" si="25"/>
        <v>0</v>
      </c>
      <c r="S191" s="22">
        <f t="shared" si="26"/>
        <v>0</v>
      </c>
      <c r="T191" s="5">
        <f t="shared" si="27"/>
        <v>0</v>
      </c>
      <c r="U191" s="5">
        <f t="shared" si="28"/>
        <v>0</v>
      </c>
      <c r="V191" s="23">
        <f t="shared" si="29"/>
        <v>0</v>
      </c>
      <c r="W191" s="62">
        <v>35838092</v>
      </c>
      <c r="X191" s="63">
        <v>3.1336716824580733</v>
      </c>
      <c r="Y191" s="64">
        <v>0.10356715347553073</v>
      </c>
      <c r="Z191" s="5">
        <f t="shared" si="30"/>
        <v>0</v>
      </c>
      <c r="AA191" s="9">
        <f t="shared" si="31"/>
        <v>0</v>
      </c>
      <c r="AB191" s="62">
        <v>361647.64</v>
      </c>
      <c r="AC191" s="7">
        <f t="shared" si="32"/>
        <v>0</v>
      </c>
      <c r="AE191" s="6" t="s">
        <v>1035</v>
      </c>
      <c r="AF191" s="6" t="s">
        <v>209</v>
      </c>
      <c r="AG191" s="6" t="s">
        <v>1857</v>
      </c>
      <c r="AH191" s="6" t="s">
        <v>1857</v>
      </c>
      <c r="AI191" s="6" t="s">
        <v>1857</v>
      </c>
      <c r="AJ191" s="6" t="s">
        <v>1857</v>
      </c>
      <c r="AK191" s="6" t="s">
        <v>1857</v>
      </c>
      <c r="AL191" s="6" t="s">
        <v>1857</v>
      </c>
      <c r="AM191" s="6" t="s">
        <v>1857</v>
      </c>
      <c r="AN191" s="6" t="s">
        <v>1857</v>
      </c>
      <c r="AO191" s="6" t="s">
        <v>1857</v>
      </c>
      <c r="AP191" s="6" t="s">
        <v>1857</v>
      </c>
      <c r="AQ191" s="6" t="s">
        <v>1857</v>
      </c>
      <c r="AR191" s="6" t="s">
        <v>1857</v>
      </c>
      <c r="AS191" s="6" t="s">
        <v>1857</v>
      </c>
      <c r="AT191" s="6" t="s">
        <v>1857</v>
      </c>
    </row>
    <row r="192" spans="1:46" ht="17.25" customHeight="1" x14ac:dyDescent="0.3">
      <c r="A192" t="s">
        <v>219</v>
      </c>
      <c r="B192" t="s">
        <v>1457</v>
      </c>
      <c r="C192" t="s">
        <v>1027</v>
      </c>
      <c r="D192" t="str">
        <f t="shared" si="22"/>
        <v>Vineland city, Cumberland County</v>
      </c>
      <c r="E192" t="s">
        <v>1830</v>
      </c>
      <c r="F192" t="s">
        <v>1816</v>
      </c>
      <c r="G192" s="22">
        <f>COUNTIFS('Raw Data from UFBs'!$A$3:$A$3000,'Summary By Town'!$A192,'Raw Data from UFBs'!$E$3:$E$3000,'Summary By Town'!$G$2)</f>
        <v>0</v>
      </c>
      <c r="H192" s="5">
        <f>SUMIFS('Raw Data from UFBs'!F$3:F$3000,'Raw Data from UFBs'!$A$3:$A$3000,'Summary By Town'!$A192,'Raw Data from UFBs'!$E$3:$E$3000,'Summary By Town'!$G$2)</f>
        <v>0</v>
      </c>
      <c r="I192" s="5">
        <f>SUMIFS('Raw Data from UFBs'!G$3:G$3000,'Raw Data from UFBs'!$A$3:$A$3000,'Summary By Town'!$A192,'Raw Data from UFBs'!$E$3:$E$3000,'Summary By Town'!$G$2)</f>
        <v>0</v>
      </c>
      <c r="J192" s="23">
        <f t="shared" si="23"/>
        <v>0</v>
      </c>
      <c r="K192" s="22">
        <f>COUNTIFS('Raw Data from UFBs'!$A$3:$A$3000,'Summary By Town'!$A192,'Raw Data from UFBs'!$E$3:$E$3000,'Summary By Town'!$K$2)</f>
        <v>48</v>
      </c>
      <c r="L192" s="5">
        <f>SUMIFS('Raw Data from UFBs'!F$3:F$3000,'Raw Data from UFBs'!$A$3:$A$3000,'Summary By Town'!$A192,'Raw Data from UFBs'!$E$3:$E$3000,'Summary By Town'!$K$2)</f>
        <v>1561252.4729999995</v>
      </c>
      <c r="M192" s="5">
        <f>SUMIFS('Raw Data from UFBs'!G$3:G$3000,'Raw Data from UFBs'!$A$3:$A$3000,'Summary By Town'!$A192,'Raw Data from UFBs'!$E$3:$E$3000,'Summary By Town'!$K$2)</f>
        <v>138940200</v>
      </c>
      <c r="N192" s="23">
        <f t="shared" si="24"/>
        <v>4391901.8140571425</v>
      </c>
      <c r="O192" s="22">
        <f>COUNTIFS('Raw Data from UFBs'!$A$3:$A$3000,'Summary By Town'!$A192,'Raw Data from UFBs'!$E$3:$E$3000,'Summary By Town'!$O$2)</f>
        <v>0</v>
      </c>
      <c r="P192" s="5">
        <f>SUMIFS('Raw Data from UFBs'!F$3:F$3000,'Raw Data from UFBs'!$A$3:$A$3000,'Summary By Town'!$A192,'Raw Data from UFBs'!$E$3:$E$3000,'Summary By Town'!$O$2)</f>
        <v>0</v>
      </c>
      <c r="Q192" s="5">
        <f>SUMIFS('Raw Data from UFBs'!G$3:G$3000,'Raw Data from UFBs'!$A$3:$A$3000,'Summary By Town'!$A192,'Raw Data from UFBs'!$E$3:$E$3000,'Summary By Town'!$O$2)</f>
        <v>0</v>
      </c>
      <c r="R192" s="23">
        <f t="shared" si="25"/>
        <v>0</v>
      </c>
      <c r="S192" s="22">
        <f t="shared" si="26"/>
        <v>48</v>
      </c>
      <c r="T192" s="5">
        <f t="shared" si="27"/>
        <v>1561252.4729999995</v>
      </c>
      <c r="U192" s="5">
        <f t="shared" si="28"/>
        <v>138940200</v>
      </c>
      <c r="V192" s="23">
        <f t="shared" si="29"/>
        <v>4391901.8140571425</v>
      </c>
      <c r="W192" s="62">
        <v>4999887500</v>
      </c>
      <c r="X192" s="63">
        <v>3.1610015057248675</v>
      </c>
      <c r="Y192" s="64">
        <v>0.35881253793903939</v>
      </c>
      <c r="Z192" s="5">
        <f t="shared" si="30"/>
        <v>1015672.4740801831</v>
      </c>
      <c r="AA192" s="9">
        <f t="shared" si="31"/>
        <v>2.7788665244968012E-2</v>
      </c>
      <c r="AB192" s="62">
        <v>80774766.849999994</v>
      </c>
      <c r="AC192" s="7">
        <f t="shared" si="32"/>
        <v>1.2574130680764486E-2</v>
      </c>
      <c r="AE192" s="6" t="s">
        <v>1033</v>
      </c>
      <c r="AF192" s="6" t="s">
        <v>1204</v>
      </c>
      <c r="AG192" s="6" t="s">
        <v>211</v>
      </c>
      <c r="AH192" s="6" t="s">
        <v>1028</v>
      </c>
      <c r="AI192" s="6" t="s">
        <v>923</v>
      </c>
      <c r="AJ192" s="6" t="s">
        <v>1057</v>
      </c>
      <c r="AK192" s="6" t="s">
        <v>924</v>
      </c>
      <c r="AL192" s="6" t="s">
        <v>1053</v>
      </c>
      <c r="AM192" s="6" t="s">
        <v>1857</v>
      </c>
      <c r="AN192" s="6" t="s">
        <v>1857</v>
      </c>
      <c r="AO192" s="6" t="s">
        <v>1857</v>
      </c>
      <c r="AP192" s="6" t="s">
        <v>1857</v>
      </c>
      <c r="AQ192" s="6" t="s">
        <v>1857</v>
      </c>
      <c r="AR192" s="6" t="s">
        <v>1857</v>
      </c>
      <c r="AS192" s="6" t="s">
        <v>1857</v>
      </c>
      <c r="AT192" s="6" t="s">
        <v>1857</v>
      </c>
    </row>
    <row r="193" spans="1:46" ht="17.25" customHeight="1" x14ac:dyDescent="0.3">
      <c r="A193" t="s">
        <v>208</v>
      </c>
      <c r="B193" t="s">
        <v>1458</v>
      </c>
      <c r="C193" t="s">
        <v>1027</v>
      </c>
      <c r="D193" t="str">
        <f t="shared" si="22"/>
        <v>Commercial township, Cumberland County</v>
      </c>
      <c r="E193" t="s">
        <v>1830</v>
      </c>
      <c r="F193" t="s">
        <v>1818</v>
      </c>
      <c r="G193" s="22">
        <f>COUNTIFS('Raw Data from UFBs'!$A$3:$A$3000,'Summary By Town'!$A193,'Raw Data from UFBs'!$E$3:$E$3000,'Summary By Town'!$G$2)</f>
        <v>0</v>
      </c>
      <c r="H193" s="5">
        <f>SUMIFS('Raw Data from UFBs'!F$3:F$3000,'Raw Data from UFBs'!$A$3:$A$3000,'Summary By Town'!$A193,'Raw Data from UFBs'!$E$3:$E$3000,'Summary By Town'!$G$2)</f>
        <v>0</v>
      </c>
      <c r="I193" s="5">
        <f>SUMIFS('Raw Data from UFBs'!G$3:G$3000,'Raw Data from UFBs'!$A$3:$A$3000,'Summary By Town'!$A193,'Raw Data from UFBs'!$E$3:$E$3000,'Summary By Town'!$G$2)</f>
        <v>0</v>
      </c>
      <c r="J193" s="23">
        <f t="shared" si="23"/>
        <v>0</v>
      </c>
      <c r="K193" s="22">
        <f>COUNTIFS('Raw Data from UFBs'!$A$3:$A$3000,'Summary By Town'!$A193,'Raw Data from UFBs'!$E$3:$E$3000,'Summary By Town'!$K$2)</f>
        <v>0</v>
      </c>
      <c r="L193" s="5">
        <f>SUMIFS('Raw Data from UFBs'!F$3:F$3000,'Raw Data from UFBs'!$A$3:$A$3000,'Summary By Town'!$A193,'Raw Data from UFBs'!$E$3:$E$3000,'Summary By Town'!$K$2)</f>
        <v>0</v>
      </c>
      <c r="M193" s="5">
        <f>SUMIFS('Raw Data from UFBs'!G$3:G$3000,'Raw Data from UFBs'!$A$3:$A$3000,'Summary By Town'!$A193,'Raw Data from UFBs'!$E$3:$E$3000,'Summary By Town'!$K$2)</f>
        <v>0</v>
      </c>
      <c r="N193" s="23">
        <f t="shared" si="24"/>
        <v>0</v>
      </c>
      <c r="O193" s="22">
        <f>COUNTIFS('Raw Data from UFBs'!$A$3:$A$3000,'Summary By Town'!$A193,'Raw Data from UFBs'!$E$3:$E$3000,'Summary By Town'!$O$2)</f>
        <v>1</v>
      </c>
      <c r="P193" s="5">
        <f>SUMIFS('Raw Data from UFBs'!F$3:F$3000,'Raw Data from UFBs'!$A$3:$A$3000,'Summary By Town'!$A193,'Raw Data from UFBs'!$E$3:$E$3000,'Summary By Town'!$O$2)</f>
        <v>18548</v>
      </c>
      <c r="Q193" s="5">
        <f>SUMIFS('Raw Data from UFBs'!G$3:G$3000,'Raw Data from UFBs'!$A$3:$A$3000,'Summary By Town'!$A193,'Raw Data from UFBs'!$E$3:$E$3000,'Summary By Town'!$O$2)</f>
        <v>1169000</v>
      </c>
      <c r="R193" s="23">
        <f t="shared" si="25"/>
        <v>30089.634913324691</v>
      </c>
      <c r="S193" s="22">
        <f t="shared" si="26"/>
        <v>1</v>
      </c>
      <c r="T193" s="5">
        <f t="shared" si="27"/>
        <v>18548</v>
      </c>
      <c r="U193" s="5">
        <f t="shared" si="28"/>
        <v>1169000</v>
      </c>
      <c r="V193" s="23">
        <f t="shared" si="29"/>
        <v>30089.634913324691</v>
      </c>
      <c r="W193" s="62">
        <v>314998100</v>
      </c>
      <c r="X193" s="63">
        <v>2.5739636367258076</v>
      </c>
      <c r="Y193" s="64">
        <v>0.2481957083798435</v>
      </c>
      <c r="Z193" s="5">
        <f t="shared" si="30"/>
        <v>2864.5842531741555</v>
      </c>
      <c r="AA193" s="9">
        <f t="shared" si="31"/>
        <v>3.7111334957258472E-3</v>
      </c>
      <c r="AB193" s="62">
        <v>3988499.0100000002</v>
      </c>
      <c r="AC193" s="7">
        <f t="shared" si="32"/>
        <v>7.1821109795741319E-4</v>
      </c>
      <c r="AE193" s="6" t="s">
        <v>1033</v>
      </c>
      <c r="AF193" s="6" t="s">
        <v>1029</v>
      </c>
      <c r="AG193" s="6" t="s">
        <v>211</v>
      </c>
      <c r="AH193" s="6" t="s">
        <v>1857</v>
      </c>
      <c r="AI193" s="6" t="s">
        <v>1857</v>
      </c>
      <c r="AJ193" s="6" t="s">
        <v>1857</v>
      </c>
      <c r="AK193" s="6" t="s">
        <v>1857</v>
      </c>
      <c r="AL193" s="6" t="s">
        <v>1857</v>
      </c>
      <c r="AM193" s="6" t="s">
        <v>1857</v>
      </c>
      <c r="AN193" s="6" t="s">
        <v>1857</v>
      </c>
      <c r="AO193" s="6" t="s">
        <v>1857</v>
      </c>
      <c r="AP193" s="6" t="s">
        <v>1857</v>
      </c>
      <c r="AQ193" s="6" t="s">
        <v>1857</v>
      </c>
      <c r="AR193" s="6" t="s">
        <v>1857</v>
      </c>
      <c r="AS193" s="6" t="s">
        <v>1857</v>
      </c>
      <c r="AT193" s="6" t="s">
        <v>1857</v>
      </c>
    </row>
    <row r="194" spans="1:46" ht="17.25" customHeight="1" x14ac:dyDescent="0.3">
      <c r="A194" t="s">
        <v>1028</v>
      </c>
      <c r="B194" t="s">
        <v>1459</v>
      </c>
      <c r="C194" t="s">
        <v>1027</v>
      </c>
      <c r="D194" t="str">
        <f t="shared" si="22"/>
        <v>Deerfield township, Cumberland County</v>
      </c>
      <c r="E194" t="s">
        <v>1830</v>
      </c>
      <c r="F194" t="s">
        <v>1818</v>
      </c>
      <c r="G194" s="22">
        <f>COUNTIFS('Raw Data from UFBs'!$A$3:$A$3000,'Summary By Town'!$A194,'Raw Data from UFBs'!$E$3:$E$3000,'Summary By Town'!$G$2)</f>
        <v>0</v>
      </c>
      <c r="H194" s="5">
        <f>SUMIFS('Raw Data from UFBs'!F$3:F$3000,'Raw Data from UFBs'!$A$3:$A$3000,'Summary By Town'!$A194,'Raw Data from UFBs'!$E$3:$E$3000,'Summary By Town'!$G$2)</f>
        <v>0</v>
      </c>
      <c r="I194" s="5">
        <f>SUMIFS('Raw Data from UFBs'!G$3:G$3000,'Raw Data from UFBs'!$A$3:$A$3000,'Summary By Town'!$A194,'Raw Data from UFBs'!$E$3:$E$3000,'Summary By Town'!$G$2)</f>
        <v>0</v>
      </c>
      <c r="J194" s="23">
        <f t="shared" si="23"/>
        <v>0</v>
      </c>
      <c r="K194" s="22">
        <f>COUNTIFS('Raw Data from UFBs'!$A$3:$A$3000,'Summary By Town'!$A194,'Raw Data from UFBs'!$E$3:$E$3000,'Summary By Town'!$K$2)</f>
        <v>0</v>
      </c>
      <c r="L194" s="5">
        <f>SUMIFS('Raw Data from UFBs'!F$3:F$3000,'Raw Data from UFBs'!$A$3:$A$3000,'Summary By Town'!$A194,'Raw Data from UFBs'!$E$3:$E$3000,'Summary By Town'!$K$2)</f>
        <v>0</v>
      </c>
      <c r="M194" s="5">
        <f>SUMIFS('Raw Data from UFBs'!G$3:G$3000,'Raw Data from UFBs'!$A$3:$A$3000,'Summary By Town'!$A194,'Raw Data from UFBs'!$E$3:$E$3000,'Summary By Town'!$K$2)</f>
        <v>0</v>
      </c>
      <c r="N194" s="23">
        <f t="shared" si="24"/>
        <v>0</v>
      </c>
      <c r="O194" s="22">
        <f>COUNTIFS('Raw Data from UFBs'!$A$3:$A$3000,'Summary By Town'!$A194,'Raw Data from UFBs'!$E$3:$E$3000,'Summary By Town'!$O$2)</f>
        <v>0</v>
      </c>
      <c r="P194" s="5">
        <f>SUMIFS('Raw Data from UFBs'!F$3:F$3000,'Raw Data from UFBs'!$A$3:$A$3000,'Summary By Town'!$A194,'Raw Data from UFBs'!$E$3:$E$3000,'Summary By Town'!$O$2)</f>
        <v>0</v>
      </c>
      <c r="Q194" s="5">
        <f>SUMIFS('Raw Data from UFBs'!G$3:G$3000,'Raw Data from UFBs'!$A$3:$A$3000,'Summary By Town'!$A194,'Raw Data from UFBs'!$E$3:$E$3000,'Summary By Town'!$O$2)</f>
        <v>0</v>
      </c>
      <c r="R194" s="23">
        <f t="shared" si="25"/>
        <v>0</v>
      </c>
      <c r="S194" s="22">
        <f t="shared" si="26"/>
        <v>0</v>
      </c>
      <c r="T194" s="5">
        <f t="shared" si="27"/>
        <v>0</v>
      </c>
      <c r="U194" s="5">
        <f t="shared" si="28"/>
        <v>0</v>
      </c>
      <c r="V194" s="23">
        <f t="shared" si="29"/>
        <v>0</v>
      </c>
      <c r="W194" s="62">
        <v>230081840</v>
      </c>
      <c r="X194" s="63">
        <v>3.6511478086581799</v>
      </c>
      <c r="Y194" s="64">
        <v>3.3166226137805795E-2</v>
      </c>
      <c r="Z194" s="5">
        <f t="shared" si="30"/>
        <v>0</v>
      </c>
      <c r="AA194" s="9">
        <f t="shared" si="31"/>
        <v>0</v>
      </c>
      <c r="AB194" s="62">
        <v>2390224.8000000003</v>
      </c>
      <c r="AC194" s="7">
        <f t="shared" si="32"/>
        <v>0</v>
      </c>
      <c r="AE194" s="6" t="s">
        <v>1030</v>
      </c>
      <c r="AF194" s="6" t="s">
        <v>1204</v>
      </c>
      <c r="AG194" s="6" t="s">
        <v>211</v>
      </c>
      <c r="AH194" s="6" t="s">
        <v>215</v>
      </c>
      <c r="AI194" s="6" t="s">
        <v>219</v>
      </c>
      <c r="AJ194" s="6" t="s">
        <v>1857</v>
      </c>
      <c r="AK194" s="6" t="s">
        <v>1857</v>
      </c>
      <c r="AL194" s="6" t="s">
        <v>1857</v>
      </c>
      <c r="AM194" s="6" t="s">
        <v>1857</v>
      </c>
      <c r="AN194" s="6" t="s">
        <v>1857</v>
      </c>
      <c r="AO194" s="6" t="s">
        <v>1857</v>
      </c>
      <c r="AP194" s="6" t="s">
        <v>1857</v>
      </c>
      <c r="AQ194" s="6" t="s">
        <v>1857</v>
      </c>
      <c r="AR194" s="6" t="s">
        <v>1857</v>
      </c>
      <c r="AS194" s="6" t="s">
        <v>1857</v>
      </c>
      <c r="AT194" s="6" t="s">
        <v>1857</v>
      </c>
    </row>
    <row r="195" spans="1:46" ht="17.25" customHeight="1" x14ac:dyDescent="0.3">
      <c r="A195" t="s">
        <v>1029</v>
      </c>
      <c r="B195" t="s">
        <v>1460</v>
      </c>
      <c r="C195" t="s">
        <v>1027</v>
      </c>
      <c r="D195" t="str">
        <f t="shared" si="22"/>
        <v>Downe township, Cumberland County</v>
      </c>
      <c r="E195" t="s">
        <v>1830</v>
      </c>
      <c r="F195" t="s">
        <v>1818</v>
      </c>
      <c r="G195" s="22">
        <f>COUNTIFS('Raw Data from UFBs'!$A$3:$A$3000,'Summary By Town'!$A195,'Raw Data from UFBs'!$E$3:$E$3000,'Summary By Town'!$G$2)</f>
        <v>0</v>
      </c>
      <c r="H195" s="5">
        <f>SUMIFS('Raw Data from UFBs'!F$3:F$3000,'Raw Data from UFBs'!$A$3:$A$3000,'Summary By Town'!$A195,'Raw Data from UFBs'!$E$3:$E$3000,'Summary By Town'!$G$2)</f>
        <v>0</v>
      </c>
      <c r="I195" s="5">
        <f>SUMIFS('Raw Data from UFBs'!G$3:G$3000,'Raw Data from UFBs'!$A$3:$A$3000,'Summary By Town'!$A195,'Raw Data from UFBs'!$E$3:$E$3000,'Summary By Town'!$G$2)</f>
        <v>0</v>
      </c>
      <c r="J195" s="23">
        <f t="shared" si="23"/>
        <v>0</v>
      </c>
      <c r="K195" s="22">
        <f>COUNTIFS('Raw Data from UFBs'!$A$3:$A$3000,'Summary By Town'!$A195,'Raw Data from UFBs'!$E$3:$E$3000,'Summary By Town'!$K$2)</f>
        <v>0</v>
      </c>
      <c r="L195" s="5">
        <f>SUMIFS('Raw Data from UFBs'!F$3:F$3000,'Raw Data from UFBs'!$A$3:$A$3000,'Summary By Town'!$A195,'Raw Data from UFBs'!$E$3:$E$3000,'Summary By Town'!$K$2)</f>
        <v>0</v>
      </c>
      <c r="M195" s="5">
        <f>SUMIFS('Raw Data from UFBs'!G$3:G$3000,'Raw Data from UFBs'!$A$3:$A$3000,'Summary By Town'!$A195,'Raw Data from UFBs'!$E$3:$E$3000,'Summary By Town'!$K$2)</f>
        <v>0</v>
      </c>
      <c r="N195" s="23">
        <f t="shared" si="24"/>
        <v>0</v>
      </c>
      <c r="O195" s="22">
        <f>COUNTIFS('Raw Data from UFBs'!$A$3:$A$3000,'Summary By Town'!$A195,'Raw Data from UFBs'!$E$3:$E$3000,'Summary By Town'!$O$2)</f>
        <v>0</v>
      </c>
      <c r="P195" s="5">
        <f>SUMIFS('Raw Data from UFBs'!F$3:F$3000,'Raw Data from UFBs'!$A$3:$A$3000,'Summary By Town'!$A195,'Raw Data from UFBs'!$E$3:$E$3000,'Summary By Town'!$O$2)</f>
        <v>0</v>
      </c>
      <c r="Q195" s="5">
        <f>SUMIFS('Raw Data from UFBs'!G$3:G$3000,'Raw Data from UFBs'!$A$3:$A$3000,'Summary By Town'!$A195,'Raw Data from UFBs'!$E$3:$E$3000,'Summary By Town'!$O$2)</f>
        <v>0</v>
      </c>
      <c r="R195" s="23">
        <f t="shared" si="25"/>
        <v>0</v>
      </c>
      <c r="S195" s="22">
        <f t="shared" si="26"/>
        <v>0</v>
      </c>
      <c r="T195" s="5">
        <f t="shared" si="27"/>
        <v>0</v>
      </c>
      <c r="U195" s="5">
        <f t="shared" si="28"/>
        <v>0</v>
      </c>
      <c r="V195" s="23">
        <f t="shared" si="29"/>
        <v>0</v>
      </c>
      <c r="W195" s="62">
        <v>200552400</v>
      </c>
      <c r="X195" s="63">
        <v>2.4345035730652507</v>
      </c>
      <c r="Y195" s="64">
        <v>0.15451687458544947</v>
      </c>
      <c r="Z195" s="5">
        <f t="shared" si="30"/>
        <v>0</v>
      </c>
      <c r="AA195" s="9">
        <f t="shared" si="31"/>
        <v>0</v>
      </c>
      <c r="AB195" s="62">
        <v>3445895.0100000002</v>
      </c>
      <c r="AC195" s="7">
        <f t="shared" si="32"/>
        <v>0</v>
      </c>
      <c r="AE195" s="6" t="s">
        <v>208</v>
      </c>
      <c r="AF195" s="6" t="s">
        <v>1032</v>
      </c>
      <c r="AG195" s="6" t="s">
        <v>211</v>
      </c>
      <c r="AH195" s="6" t="s">
        <v>1857</v>
      </c>
      <c r="AI195" s="6" t="s">
        <v>1857</v>
      </c>
      <c r="AJ195" s="6" t="s">
        <v>1857</v>
      </c>
      <c r="AK195" s="6" t="s">
        <v>1857</v>
      </c>
      <c r="AL195" s="6" t="s">
        <v>1857</v>
      </c>
      <c r="AM195" s="6" t="s">
        <v>1857</v>
      </c>
      <c r="AN195" s="6" t="s">
        <v>1857</v>
      </c>
      <c r="AO195" s="6" t="s">
        <v>1857</v>
      </c>
      <c r="AP195" s="6" t="s">
        <v>1857</v>
      </c>
      <c r="AQ195" s="6" t="s">
        <v>1857</v>
      </c>
      <c r="AR195" s="6" t="s">
        <v>1857</v>
      </c>
      <c r="AS195" s="6" t="s">
        <v>1857</v>
      </c>
      <c r="AT195" s="6" t="s">
        <v>1857</v>
      </c>
    </row>
    <row r="196" spans="1:46" ht="17.25" customHeight="1" x14ac:dyDescent="0.3">
      <c r="A196" t="s">
        <v>1030</v>
      </c>
      <c r="B196" t="s">
        <v>1461</v>
      </c>
      <c r="C196" t="s">
        <v>1027</v>
      </c>
      <c r="D196" t="str">
        <f t="shared" ref="D196:D259" si="33">B196&amp;", "&amp;C196&amp;" County"</f>
        <v>Fairfield township, Cumberland County</v>
      </c>
      <c r="E196" t="s">
        <v>1830</v>
      </c>
      <c r="F196" t="s">
        <v>1818</v>
      </c>
      <c r="G196" s="22">
        <f>COUNTIFS('Raw Data from UFBs'!$A$3:$A$3000,'Summary By Town'!$A196,'Raw Data from UFBs'!$E$3:$E$3000,'Summary By Town'!$G$2)</f>
        <v>0</v>
      </c>
      <c r="H196" s="5">
        <f>SUMIFS('Raw Data from UFBs'!F$3:F$3000,'Raw Data from UFBs'!$A$3:$A$3000,'Summary By Town'!$A196,'Raw Data from UFBs'!$E$3:$E$3000,'Summary By Town'!$G$2)</f>
        <v>0</v>
      </c>
      <c r="I196" s="5">
        <f>SUMIFS('Raw Data from UFBs'!G$3:G$3000,'Raw Data from UFBs'!$A$3:$A$3000,'Summary By Town'!$A196,'Raw Data from UFBs'!$E$3:$E$3000,'Summary By Town'!$G$2)</f>
        <v>0</v>
      </c>
      <c r="J196" s="23">
        <f t="shared" ref="J196:J259" si="34">IFERROR((I196/100)*$X196,"--")</f>
        <v>0</v>
      </c>
      <c r="K196" s="22">
        <f>COUNTIFS('Raw Data from UFBs'!$A$3:$A$3000,'Summary By Town'!$A196,'Raw Data from UFBs'!$E$3:$E$3000,'Summary By Town'!$K$2)</f>
        <v>0</v>
      </c>
      <c r="L196" s="5">
        <f>SUMIFS('Raw Data from UFBs'!F$3:F$3000,'Raw Data from UFBs'!$A$3:$A$3000,'Summary By Town'!$A196,'Raw Data from UFBs'!$E$3:$E$3000,'Summary By Town'!$K$2)</f>
        <v>0</v>
      </c>
      <c r="M196" s="5">
        <f>SUMIFS('Raw Data from UFBs'!G$3:G$3000,'Raw Data from UFBs'!$A$3:$A$3000,'Summary By Town'!$A196,'Raw Data from UFBs'!$E$3:$E$3000,'Summary By Town'!$K$2)</f>
        <v>0</v>
      </c>
      <c r="N196" s="23">
        <f t="shared" ref="N196:N259" si="35">IFERROR((M196/100)*$X196,"--")</f>
        <v>0</v>
      </c>
      <c r="O196" s="22">
        <f>COUNTIFS('Raw Data from UFBs'!$A$3:$A$3000,'Summary By Town'!$A196,'Raw Data from UFBs'!$E$3:$E$3000,'Summary By Town'!$O$2)</f>
        <v>0</v>
      </c>
      <c r="P196" s="5">
        <f>SUMIFS('Raw Data from UFBs'!F$3:F$3000,'Raw Data from UFBs'!$A$3:$A$3000,'Summary By Town'!$A196,'Raw Data from UFBs'!$E$3:$E$3000,'Summary By Town'!$O$2)</f>
        <v>0</v>
      </c>
      <c r="Q196" s="5">
        <f>SUMIFS('Raw Data from UFBs'!G$3:G$3000,'Raw Data from UFBs'!$A$3:$A$3000,'Summary By Town'!$A196,'Raw Data from UFBs'!$E$3:$E$3000,'Summary By Town'!$O$2)</f>
        <v>0</v>
      </c>
      <c r="R196" s="23">
        <f t="shared" ref="R196:R259" si="36">IFERROR((Q196/100)*$X196,"--")</f>
        <v>0</v>
      </c>
      <c r="S196" s="22">
        <f t="shared" ref="S196:S259" si="37">O196+K196+G196</f>
        <v>0</v>
      </c>
      <c r="T196" s="5">
        <f t="shared" ref="T196:T259" si="38">P196+L196+H196</f>
        <v>0</v>
      </c>
      <c r="U196" s="5">
        <f t="shared" ref="U196:U259" si="39">Q196+M196+I196</f>
        <v>0</v>
      </c>
      <c r="V196" s="23">
        <f t="shared" ref="V196:V259" si="40">R196+N196+J196</f>
        <v>0</v>
      </c>
      <c r="W196" s="62">
        <v>455343999</v>
      </c>
      <c r="X196" s="63">
        <v>2.6474767172427098</v>
      </c>
      <c r="Y196" s="64">
        <v>0.16582361371705034</v>
      </c>
      <c r="Z196" s="5">
        <f t="shared" ref="Z196:Z259" si="41">(V196-T196)*Y196</f>
        <v>0</v>
      </c>
      <c r="AA196" s="9">
        <f t="shared" ref="AA196:AA259" si="42">U196/W196</f>
        <v>0</v>
      </c>
      <c r="AB196" s="62">
        <v>3745059.29</v>
      </c>
      <c r="AC196" s="7">
        <f t="shared" ref="AC196:AC259" si="43">Z196/AB196</f>
        <v>0</v>
      </c>
      <c r="AE196" s="6" t="s">
        <v>1032</v>
      </c>
      <c r="AF196" s="6" t="s">
        <v>1031</v>
      </c>
      <c r="AG196" s="6" t="s">
        <v>211</v>
      </c>
      <c r="AH196" s="6" t="s">
        <v>204</v>
      </c>
      <c r="AI196" s="6" t="s">
        <v>1028</v>
      </c>
      <c r="AJ196" s="6" t="s">
        <v>209</v>
      </c>
      <c r="AK196" s="6" t="s">
        <v>215</v>
      </c>
      <c r="AL196" s="6" t="s">
        <v>1857</v>
      </c>
      <c r="AM196" s="6" t="s">
        <v>1857</v>
      </c>
      <c r="AN196" s="6" t="s">
        <v>1857</v>
      </c>
      <c r="AO196" s="6" t="s">
        <v>1857</v>
      </c>
      <c r="AP196" s="6" t="s">
        <v>1857</v>
      </c>
      <c r="AQ196" s="6" t="s">
        <v>1857</v>
      </c>
      <c r="AR196" s="6" t="s">
        <v>1857</v>
      </c>
      <c r="AS196" s="6" t="s">
        <v>1857</v>
      </c>
      <c r="AT196" s="6" t="s">
        <v>1857</v>
      </c>
    </row>
    <row r="197" spans="1:46" ht="17.25" customHeight="1" x14ac:dyDescent="0.3">
      <c r="A197" t="s">
        <v>1031</v>
      </c>
      <c r="B197" t="s">
        <v>1462</v>
      </c>
      <c r="C197" t="s">
        <v>1027</v>
      </c>
      <c r="D197" t="str">
        <f t="shared" si="33"/>
        <v>Greenwich township, Cumberland County</v>
      </c>
      <c r="E197" t="s">
        <v>1830</v>
      </c>
      <c r="F197" t="s">
        <v>1818</v>
      </c>
      <c r="G197" s="22">
        <f>COUNTIFS('Raw Data from UFBs'!$A$3:$A$3000,'Summary By Town'!$A197,'Raw Data from UFBs'!$E$3:$E$3000,'Summary By Town'!$G$2)</f>
        <v>0</v>
      </c>
      <c r="H197" s="5">
        <f>SUMIFS('Raw Data from UFBs'!F$3:F$3000,'Raw Data from UFBs'!$A$3:$A$3000,'Summary By Town'!$A197,'Raw Data from UFBs'!$E$3:$E$3000,'Summary By Town'!$G$2)</f>
        <v>0</v>
      </c>
      <c r="I197" s="5">
        <f>SUMIFS('Raw Data from UFBs'!G$3:G$3000,'Raw Data from UFBs'!$A$3:$A$3000,'Summary By Town'!$A197,'Raw Data from UFBs'!$E$3:$E$3000,'Summary By Town'!$G$2)</f>
        <v>0</v>
      </c>
      <c r="J197" s="23">
        <f t="shared" si="34"/>
        <v>0</v>
      </c>
      <c r="K197" s="22">
        <f>COUNTIFS('Raw Data from UFBs'!$A$3:$A$3000,'Summary By Town'!$A197,'Raw Data from UFBs'!$E$3:$E$3000,'Summary By Town'!$K$2)</f>
        <v>0</v>
      </c>
      <c r="L197" s="5">
        <f>SUMIFS('Raw Data from UFBs'!F$3:F$3000,'Raw Data from UFBs'!$A$3:$A$3000,'Summary By Town'!$A197,'Raw Data from UFBs'!$E$3:$E$3000,'Summary By Town'!$K$2)</f>
        <v>0</v>
      </c>
      <c r="M197" s="5">
        <f>SUMIFS('Raw Data from UFBs'!G$3:G$3000,'Raw Data from UFBs'!$A$3:$A$3000,'Summary By Town'!$A197,'Raw Data from UFBs'!$E$3:$E$3000,'Summary By Town'!$K$2)</f>
        <v>0</v>
      </c>
      <c r="N197" s="23">
        <f t="shared" si="35"/>
        <v>0</v>
      </c>
      <c r="O197" s="22">
        <f>COUNTIFS('Raw Data from UFBs'!$A$3:$A$3000,'Summary By Town'!$A197,'Raw Data from UFBs'!$E$3:$E$3000,'Summary By Town'!$O$2)</f>
        <v>0</v>
      </c>
      <c r="P197" s="5">
        <f>SUMIFS('Raw Data from UFBs'!F$3:F$3000,'Raw Data from UFBs'!$A$3:$A$3000,'Summary By Town'!$A197,'Raw Data from UFBs'!$E$3:$E$3000,'Summary By Town'!$O$2)</f>
        <v>0</v>
      </c>
      <c r="Q197" s="5">
        <f>SUMIFS('Raw Data from UFBs'!G$3:G$3000,'Raw Data from UFBs'!$A$3:$A$3000,'Summary By Town'!$A197,'Raw Data from UFBs'!$E$3:$E$3000,'Summary By Town'!$O$2)</f>
        <v>0</v>
      </c>
      <c r="R197" s="23">
        <f t="shared" si="36"/>
        <v>0</v>
      </c>
      <c r="S197" s="22">
        <f t="shared" si="37"/>
        <v>0</v>
      </c>
      <c r="T197" s="5">
        <f t="shared" si="38"/>
        <v>0</v>
      </c>
      <c r="U197" s="5">
        <f t="shared" si="39"/>
        <v>0</v>
      </c>
      <c r="V197" s="23">
        <f t="shared" si="40"/>
        <v>0</v>
      </c>
      <c r="W197" s="62">
        <v>82710666</v>
      </c>
      <c r="X197" s="63">
        <v>3.5263020858008414</v>
      </c>
      <c r="Y197" s="64">
        <v>0.13013536111077303</v>
      </c>
      <c r="Z197" s="5">
        <f t="shared" si="41"/>
        <v>0</v>
      </c>
      <c r="AA197" s="9">
        <f t="shared" si="42"/>
        <v>0</v>
      </c>
      <c r="AB197" s="62">
        <v>857387.04</v>
      </c>
      <c r="AC197" s="7">
        <f t="shared" si="43"/>
        <v>0</v>
      </c>
      <c r="AE197" s="6" t="s">
        <v>1035</v>
      </c>
      <c r="AF197" s="6" t="s">
        <v>1030</v>
      </c>
      <c r="AG197" s="6" t="s">
        <v>209</v>
      </c>
      <c r="AH197" s="6" t="s">
        <v>1201</v>
      </c>
      <c r="AI197" s="6" t="s">
        <v>1857</v>
      </c>
      <c r="AJ197" s="6" t="s">
        <v>1857</v>
      </c>
      <c r="AK197" s="6" t="s">
        <v>1857</v>
      </c>
      <c r="AL197" s="6" t="s">
        <v>1857</v>
      </c>
      <c r="AM197" s="6" t="s">
        <v>1857</v>
      </c>
      <c r="AN197" s="6" t="s">
        <v>1857</v>
      </c>
      <c r="AO197" s="6" t="s">
        <v>1857</v>
      </c>
      <c r="AP197" s="6" t="s">
        <v>1857</v>
      </c>
      <c r="AQ197" s="6" t="s">
        <v>1857</v>
      </c>
      <c r="AR197" s="6" t="s">
        <v>1857</v>
      </c>
      <c r="AS197" s="6" t="s">
        <v>1857</v>
      </c>
      <c r="AT197" s="6" t="s">
        <v>1857</v>
      </c>
    </row>
    <row r="198" spans="1:46" ht="17.25" customHeight="1" x14ac:dyDescent="0.3">
      <c r="A198" t="s">
        <v>209</v>
      </c>
      <c r="B198" t="s">
        <v>1463</v>
      </c>
      <c r="C198" t="s">
        <v>1027</v>
      </c>
      <c r="D198" t="str">
        <f t="shared" si="33"/>
        <v>Hopewell township, Cumberland County</v>
      </c>
      <c r="E198" t="s">
        <v>1830</v>
      </c>
      <c r="F198" t="s">
        <v>1818</v>
      </c>
      <c r="G198" s="22">
        <f>COUNTIFS('Raw Data from UFBs'!$A$3:$A$3000,'Summary By Town'!$A198,'Raw Data from UFBs'!$E$3:$E$3000,'Summary By Town'!$G$2)</f>
        <v>0</v>
      </c>
      <c r="H198" s="5">
        <f>SUMIFS('Raw Data from UFBs'!F$3:F$3000,'Raw Data from UFBs'!$A$3:$A$3000,'Summary By Town'!$A198,'Raw Data from UFBs'!$E$3:$E$3000,'Summary By Town'!$G$2)</f>
        <v>0</v>
      </c>
      <c r="I198" s="5">
        <f>SUMIFS('Raw Data from UFBs'!G$3:G$3000,'Raw Data from UFBs'!$A$3:$A$3000,'Summary By Town'!$A198,'Raw Data from UFBs'!$E$3:$E$3000,'Summary By Town'!$G$2)</f>
        <v>0</v>
      </c>
      <c r="J198" s="23">
        <f t="shared" si="34"/>
        <v>0</v>
      </c>
      <c r="K198" s="22">
        <f>COUNTIFS('Raw Data from UFBs'!$A$3:$A$3000,'Summary By Town'!$A198,'Raw Data from UFBs'!$E$3:$E$3000,'Summary By Town'!$K$2)</f>
        <v>0</v>
      </c>
      <c r="L198" s="5">
        <f>SUMIFS('Raw Data from UFBs'!F$3:F$3000,'Raw Data from UFBs'!$A$3:$A$3000,'Summary By Town'!$A198,'Raw Data from UFBs'!$E$3:$E$3000,'Summary By Town'!$K$2)</f>
        <v>0</v>
      </c>
      <c r="M198" s="5">
        <f>SUMIFS('Raw Data from UFBs'!G$3:G$3000,'Raw Data from UFBs'!$A$3:$A$3000,'Summary By Town'!$A198,'Raw Data from UFBs'!$E$3:$E$3000,'Summary By Town'!$K$2)</f>
        <v>0</v>
      </c>
      <c r="N198" s="23">
        <f t="shared" si="35"/>
        <v>0</v>
      </c>
      <c r="O198" s="22">
        <f>COUNTIFS('Raw Data from UFBs'!$A$3:$A$3000,'Summary By Town'!$A198,'Raw Data from UFBs'!$E$3:$E$3000,'Summary By Town'!$O$2)</f>
        <v>1</v>
      </c>
      <c r="P198" s="5">
        <f>SUMIFS('Raw Data from UFBs'!F$3:F$3000,'Raw Data from UFBs'!$A$3:$A$3000,'Summary By Town'!$A198,'Raw Data from UFBs'!$E$3:$E$3000,'Summary By Town'!$O$2)</f>
        <v>120000</v>
      </c>
      <c r="Q198" s="5">
        <f>SUMIFS('Raw Data from UFBs'!G$3:G$3000,'Raw Data from UFBs'!$A$3:$A$3000,'Summary By Town'!$A198,'Raw Data from UFBs'!$E$3:$E$3000,'Summary By Town'!$O$2)</f>
        <v>3500000</v>
      </c>
      <c r="R198" s="23">
        <f t="shared" si="36"/>
        <v>121326.22620534713</v>
      </c>
      <c r="S198" s="22">
        <f t="shared" si="37"/>
        <v>1</v>
      </c>
      <c r="T198" s="5">
        <f t="shared" si="38"/>
        <v>120000</v>
      </c>
      <c r="U198" s="5">
        <f t="shared" si="39"/>
        <v>3500000</v>
      </c>
      <c r="V198" s="23">
        <f t="shared" si="40"/>
        <v>121326.22620534713</v>
      </c>
      <c r="W198" s="62">
        <v>347499827</v>
      </c>
      <c r="X198" s="63">
        <v>3.466463605867061</v>
      </c>
      <c r="Y198" s="64">
        <v>9.4450318754531706E-2</v>
      </c>
      <c r="Z198" s="5">
        <f t="shared" si="41"/>
        <v>125.26248783564992</v>
      </c>
      <c r="AA198" s="9">
        <f t="shared" si="42"/>
        <v>1.0071947460278879E-2</v>
      </c>
      <c r="AB198" s="62">
        <v>2492033.92</v>
      </c>
      <c r="AC198" s="7">
        <f t="shared" si="43"/>
        <v>5.0265161653838936E-5</v>
      </c>
      <c r="AE198" s="6" t="s">
        <v>1035</v>
      </c>
      <c r="AF198" s="6" t="s">
        <v>1030</v>
      </c>
      <c r="AG198" s="6" t="s">
        <v>1031</v>
      </c>
      <c r="AH198" s="6" t="s">
        <v>204</v>
      </c>
      <c r="AI198" s="6" t="s">
        <v>1034</v>
      </c>
      <c r="AJ198" s="6" t="s">
        <v>215</v>
      </c>
      <c r="AK198" s="6" t="s">
        <v>1197</v>
      </c>
      <c r="AL198" s="6" t="s">
        <v>1857</v>
      </c>
      <c r="AM198" s="6" t="s">
        <v>1857</v>
      </c>
      <c r="AN198" s="6" t="s">
        <v>1857</v>
      </c>
      <c r="AO198" s="6" t="s">
        <v>1857</v>
      </c>
      <c r="AP198" s="6" t="s">
        <v>1857</v>
      </c>
      <c r="AQ198" s="6" t="s">
        <v>1857</v>
      </c>
      <c r="AR198" s="6" t="s">
        <v>1857</v>
      </c>
      <c r="AS198" s="6" t="s">
        <v>1857</v>
      </c>
      <c r="AT198" s="6" t="s">
        <v>1857</v>
      </c>
    </row>
    <row r="199" spans="1:46" ht="17.25" customHeight="1" x14ac:dyDescent="0.3">
      <c r="A199" t="s">
        <v>1032</v>
      </c>
      <c r="B199" t="s">
        <v>1464</v>
      </c>
      <c r="C199" t="s">
        <v>1027</v>
      </c>
      <c r="D199" t="str">
        <f t="shared" si="33"/>
        <v>Lawrence township, Cumberland County</v>
      </c>
      <c r="E199" t="s">
        <v>1830</v>
      </c>
      <c r="F199" t="s">
        <v>1818</v>
      </c>
      <c r="G199" s="22">
        <f>COUNTIFS('Raw Data from UFBs'!$A$3:$A$3000,'Summary By Town'!$A199,'Raw Data from UFBs'!$E$3:$E$3000,'Summary By Town'!$G$2)</f>
        <v>0</v>
      </c>
      <c r="H199" s="5">
        <f>SUMIFS('Raw Data from UFBs'!F$3:F$3000,'Raw Data from UFBs'!$A$3:$A$3000,'Summary By Town'!$A199,'Raw Data from UFBs'!$E$3:$E$3000,'Summary By Town'!$G$2)</f>
        <v>0</v>
      </c>
      <c r="I199" s="5">
        <f>SUMIFS('Raw Data from UFBs'!G$3:G$3000,'Raw Data from UFBs'!$A$3:$A$3000,'Summary By Town'!$A199,'Raw Data from UFBs'!$E$3:$E$3000,'Summary By Town'!$G$2)</f>
        <v>0</v>
      </c>
      <c r="J199" s="23">
        <f t="shared" si="34"/>
        <v>0</v>
      </c>
      <c r="K199" s="22">
        <f>COUNTIFS('Raw Data from UFBs'!$A$3:$A$3000,'Summary By Town'!$A199,'Raw Data from UFBs'!$E$3:$E$3000,'Summary By Town'!$K$2)</f>
        <v>0</v>
      </c>
      <c r="L199" s="5">
        <f>SUMIFS('Raw Data from UFBs'!F$3:F$3000,'Raw Data from UFBs'!$A$3:$A$3000,'Summary By Town'!$A199,'Raw Data from UFBs'!$E$3:$E$3000,'Summary By Town'!$K$2)</f>
        <v>0</v>
      </c>
      <c r="M199" s="5">
        <f>SUMIFS('Raw Data from UFBs'!G$3:G$3000,'Raw Data from UFBs'!$A$3:$A$3000,'Summary By Town'!$A199,'Raw Data from UFBs'!$E$3:$E$3000,'Summary By Town'!$K$2)</f>
        <v>0</v>
      </c>
      <c r="N199" s="23">
        <f t="shared" si="35"/>
        <v>0</v>
      </c>
      <c r="O199" s="22">
        <f>COUNTIFS('Raw Data from UFBs'!$A$3:$A$3000,'Summary By Town'!$A199,'Raw Data from UFBs'!$E$3:$E$3000,'Summary By Town'!$O$2)</f>
        <v>0</v>
      </c>
      <c r="P199" s="5">
        <f>SUMIFS('Raw Data from UFBs'!F$3:F$3000,'Raw Data from UFBs'!$A$3:$A$3000,'Summary By Town'!$A199,'Raw Data from UFBs'!$E$3:$E$3000,'Summary By Town'!$O$2)</f>
        <v>0</v>
      </c>
      <c r="Q199" s="5">
        <f>SUMIFS('Raw Data from UFBs'!G$3:G$3000,'Raw Data from UFBs'!$A$3:$A$3000,'Summary By Town'!$A199,'Raw Data from UFBs'!$E$3:$E$3000,'Summary By Town'!$O$2)</f>
        <v>0</v>
      </c>
      <c r="R199" s="23">
        <f t="shared" si="36"/>
        <v>0</v>
      </c>
      <c r="S199" s="22">
        <f t="shared" si="37"/>
        <v>0</v>
      </c>
      <c r="T199" s="5">
        <f t="shared" si="38"/>
        <v>0</v>
      </c>
      <c r="U199" s="5">
        <f t="shared" si="39"/>
        <v>0</v>
      </c>
      <c r="V199" s="23">
        <f t="shared" si="40"/>
        <v>0</v>
      </c>
      <c r="W199" s="62">
        <v>273430386</v>
      </c>
      <c r="X199" s="63">
        <v>2.8971722640513073</v>
      </c>
      <c r="Y199" s="64">
        <v>0.20651052876255913</v>
      </c>
      <c r="Z199" s="5">
        <f t="shared" si="41"/>
        <v>0</v>
      </c>
      <c r="AA199" s="9">
        <f t="shared" si="42"/>
        <v>0</v>
      </c>
      <c r="AB199" s="62">
        <v>2575316.92</v>
      </c>
      <c r="AC199" s="7">
        <f t="shared" si="43"/>
        <v>0</v>
      </c>
      <c r="AE199" s="6" t="s">
        <v>1030</v>
      </c>
      <c r="AF199" s="6" t="s">
        <v>1029</v>
      </c>
      <c r="AG199" s="6" t="s">
        <v>211</v>
      </c>
      <c r="AH199" s="6" t="s">
        <v>1857</v>
      </c>
      <c r="AI199" s="6" t="s">
        <v>1857</v>
      </c>
      <c r="AJ199" s="6" t="s">
        <v>1857</v>
      </c>
      <c r="AK199" s="6" t="s">
        <v>1857</v>
      </c>
      <c r="AL199" s="6" t="s">
        <v>1857</v>
      </c>
      <c r="AM199" s="6" t="s">
        <v>1857</v>
      </c>
      <c r="AN199" s="6" t="s">
        <v>1857</v>
      </c>
      <c r="AO199" s="6" t="s">
        <v>1857</v>
      </c>
      <c r="AP199" s="6" t="s">
        <v>1857</v>
      </c>
      <c r="AQ199" s="6" t="s">
        <v>1857</v>
      </c>
      <c r="AR199" s="6" t="s">
        <v>1857</v>
      </c>
      <c r="AS199" s="6" t="s">
        <v>1857</v>
      </c>
      <c r="AT199" s="6" t="s">
        <v>1857</v>
      </c>
    </row>
    <row r="200" spans="1:46" ht="17.25" customHeight="1" x14ac:dyDescent="0.3">
      <c r="A200" t="s">
        <v>1033</v>
      </c>
      <c r="B200" t="s">
        <v>1465</v>
      </c>
      <c r="C200" t="s">
        <v>1027</v>
      </c>
      <c r="D200" t="str">
        <f t="shared" si="33"/>
        <v>Maurice River township, Cumberland County</v>
      </c>
      <c r="E200" t="s">
        <v>1830</v>
      </c>
      <c r="F200" t="s">
        <v>1818</v>
      </c>
      <c r="G200" s="22">
        <f>COUNTIFS('Raw Data from UFBs'!$A$3:$A$3000,'Summary By Town'!$A200,'Raw Data from UFBs'!$E$3:$E$3000,'Summary By Town'!$G$2)</f>
        <v>0</v>
      </c>
      <c r="H200" s="5">
        <f>SUMIFS('Raw Data from UFBs'!F$3:F$3000,'Raw Data from UFBs'!$A$3:$A$3000,'Summary By Town'!$A200,'Raw Data from UFBs'!$E$3:$E$3000,'Summary By Town'!$G$2)</f>
        <v>0</v>
      </c>
      <c r="I200" s="5">
        <f>SUMIFS('Raw Data from UFBs'!G$3:G$3000,'Raw Data from UFBs'!$A$3:$A$3000,'Summary By Town'!$A200,'Raw Data from UFBs'!$E$3:$E$3000,'Summary By Town'!$G$2)</f>
        <v>0</v>
      </c>
      <c r="J200" s="23">
        <f t="shared" si="34"/>
        <v>0</v>
      </c>
      <c r="K200" s="22">
        <f>COUNTIFS('Raw Data from UFBs'!$A$3:$A$3000,'Summary By Town'!$A200,'Raw Data from UFBs'!$E$3:$E$3000,'Summary By Town'!$K$2)</f>
        <v>0</v>
      </c>
      <c r="L200" s="5">
        <f>SUMIFS('Raw Data from UFBs'!F$3:F$3000,'Raw Data from UFBs'!$A$3:$A$3000,'Summary By Town'!$A200,'Raw Data from UFBs'!$E$3:$E$3000,'Summary By Town'!$K$2)</f>
        <v>0</v>
      </c>
      <c r="M200" s="5">
        <f>SUMIFS('Raw Data from UFBs'!G$3:G$3000,'Raw Data from UFBs'!$A$3:$A$3000,'Summary By Town'!$A200,'Raw Data from UFBs'!$E$3:$E$3000,'Summary By Town'!$K$2)</f>
        <v>0</v>
      </c>
      <c r="N200" s="23">
        <f t="shared" si="35"/>
        <v>0</v>
      </c>
      <c r="O200" s="22">
        <f>COUNTIFS('Raw Data from UFBs'!$A$3:$A$3000,'Summary By Town'!$A200,'Raw Data from UFBs'!$E$3:$E$3000,'Summary By Town'!$O$2)</f>
        <v>0</v>
      </c>
      <c r="P200" s="5">
        <f>SUMIFS('Raw Data from UFBs'!F$3:F$3000,'Raw Data from UFBs'!$A$3:$A$3000,'Summary By Town'!$A200,'Raw Data from UFBs'!$E$3:$E$3000,'Summary By Town'!$O$2)</f>
        <v>0</v>
      </c>
      <c r="Q200" s="5">
        <f>SUMIFS('Raw Data from UFBs'!G$3:G$3000,'Raw Data from UFBs'!$A$3:$A$3000,'Summary By Town'!$A200,'Raw Data from UFBs'!$E$3:$E$3000,'Summary By Town'!$O$2)</f>
        <v>0</v>
      </c>
      <c r="R200" s="23">
        <f t="shared" si="36"/>
        <v>0</v>
      </c>
      <c r="S200" s="22">
        <f t="shared" si="37"/>
        <v>0</v>
      </c>
      <c r="T200" s="5">
        <f t="shared" si="38"/>
        <v>0</v>
      </c>
      <c r="U200" s="5">
        <f t="shared" si="39"/>
        <v>0</v>
      </c>
      <c r="V200" s="23">
        <f t="shared" si="40"/>
        <v>0</v>
      </c>
      <c r="W200" s="62">
        <v>462335881</v>
      </c>
      <c r="X200" s="63">
        <v>2.7305955699173321</v>
      </c>
      <c r="Y200" s="64">
        <v>0.16225820042660435</v>
      </c>
      <c r="Z200" s="5">
        <f t="shared" si="41"/>
        <v>0</v>
      </c>
      <c r="AA200" s="9">
        <f t="shared" si="42"/>
        <v>0</v>
      </c>
      <c r="AB200" s="62">
        <v>5497269.29</v>
      </c>
      <c r="AC200" s="7">
        <f t="shared" si="43"/>
        <v>0</v>
      </c>
      <c r="AE200" s="6" t="s">
        <v>1016</v>
      </c>
      <c r="AF200" s="6" t="s">
        <v>1021</v>
      </c>
      <c r="AG200" s="6" t="s">
        <v>208</v>
      </c>
      <c r="AH200" s="6" t="s">
        <v>935</v>
      </c>
      <c r="AI200" s="6" t="s">
        <v>926</v>
      </c>
      <c r="AJ200" s="6" t="s">
        <v>211</v>
      </c>
      <c r="AK200" s="6" t="s">
        <v>219</v>
      </c>
      <c r="AL200" s="6" t="s">
        <v>924</v>
      </c>
      <c r="AM200" s="6" t="s">
        <v>1857</v>
      </c>
      <c r="AN200" s="6" t="s">
        <v>1857</v>
      </c>
      <c r="AO200" s="6" t="s">
        <v>1857</v>
      </c>
      <c r="AP200" s="6" t="s">
        <v>1857</v>
      </c>
      <c r="AQ200" s="6" t="s">
        <v>1857</v>
      </c>
      <c r="AR200" s="6" t="s">
        <v>1857</v>
      </c>
      <c r="AS200" s="6" t="s">
        <v>1857</v>
      </c>
      <c r="AT200" s="6" t="s">
        <v>1857</v>
      </c>
    </row>
    <row r="201" spans="1:46" ht="17.25" customHeight="1" x14ac:dyDescent="0.3">
      <c r="A201" t="s">
        <v>1035</v>
      </c>
      <c r="B201" t="s">
        <v>1466</v>
      </c>
      <c r="C201" t="s">
        <v>1027</v>
      </c>
      <c r="D201" t="str">
        <f t="shared" si="33"/>
        <v>Stow Creek township, Cumberland County</v>
      </c>
      <c r="E201" t="s">
        <v>1830</v>
      </c>
      <c r="F201" t="s">
        <v>1818</v>
      </c>
      <c r="G201" s="22">
        <f>COUNTIFS('Raw Data from UFBs'!$A$3:$A$3000,'Summary By Town'!$A201,'Raw Data from UFBs'!$E$3:$E$3000,'Summary By Town'!$G$2)</f>
        <v>0</v>
      </c>
      <c r="H201" s="5">
        <f>SUMIFS('Raw Data from UFBs'!F$3:F$3000,'Raw Data from UFBs'!$A$3:$A$3000,'Summary By Town'!$A201,'Raw Data from UFBs'!$E$3:$E$3000,'Summary By Town'!$G$2)</f>
        <v>0</v>
      </c>
      <c r="I201" s="5">
        <f>SUMIFS('Raw Data from UFBs'!G$3:G$3000,'Raw Data from UFBs'!$A$3:$A$3000,'Summary By Town'!$A201,'Raw Data from UFBs'!$E$3:$E$3000,'Summary By Town'!$G$2)</f>
        <v>0</v>
      </c>
      <c r="J201" s="23">
        <f t="shared" si="34"/>
        <v>0</v>
      </c>
      <c r="K201" s="22">
        <f>COUNTIFS('Raw Data from UFBs'!$A$3:$A$3000,'Summary By Town'!$A201,'Raw Data from UFBs'!$E$3:$E$3000,'Summary By Town'!$K$2)</f>
        <v>0</v>
      </c>
      <c r="L201" s="5">
        <f>SUMIFS('Raw Data from UFBs'!F$3:F$3000,'Raw Data from UFBs'!$A$3:$A$3000,'Summary By Town'!$A201,'Raw Data from UFBs'!$E$3:$E$3000,'Summary By Town'!$K$2)</f>
        <v>0</v>
      </c>
      <c r="M201" s="5">
        <f>SUMIFS('Raw Data from UFBs'!G$3:G$3000,'Raw Data from UFBs'!$A$3:$A$3000,'Summary By Town'!$A201,'Raw Data from UFBs'!$E$3:$E$3000,'Summary By Town'!$K$2)</f>
        <v>0</v>
      </c>
      <c r="N201" s="23">
        <f t="shared" si="35"/>
        <v>0</v>
      </c>
      <c r="O201" s="22">
        <f>COUNTIFS('Raw Data from UFBs'!$A$3:$A$3000,'Summary By Town'!$A201,'Raw Data from UFBs'!$E$3:$E$3000,'Summary By Town'!$O$2)</f>
        <v>0</v>
      </c>
      <c r="P201" s="5">
        <f>SUMIFS('Raw Data from UFBs'!F$3:F$3000,'Raw Data from UFBs'!$A$3:$A$3000,'Summary By Town'!$A201,'Raw Data from UFBs'!$E$3:$E$3000,'Summary By Town'!$O$2)</f>
        <v>0</v>
      </c>
      <c r="Q201" s="5">
        <f>SUMIFS('Raw Data from UFBs'!G$3:G$3000,'Raw Data from UFBs'!$A$3:$A$3000,'Summary By Town'!$A201,'Raw Data from UFBs'!$E$3:$E$3000,'Summary By Town'!$O$2)</f>
        <v>0</v>
      </c>
      <c r="R201" s="23">
        <f t="shared" si="36"/>
        <v>0</v>
      </c>
      <c r="S201" s="22">
        <f t="shared" si="37"/>
        <v>0</v>
      </c>
      <c r="T201" s="5">
        <f t="shared" si="38"/>
        <v>0</v>
      </c>
      <c r="U201" s="5">
        <f t="shared" si="39"/>
        <v>0</v>
      </c>
      <c r="V201" s="23">
        <f t="shared" si="40"/>
        <v>0</v>
      </c>
      <c r="W201" s="62">
        <v>118500013</v>
      </c>
      <c r="X201" s="63">
        <v>3.4470735179528984</v>
      </c>
      <c r="Y201" s="64">
        <v>6.083310300646344E-2</v>
      </c>
      <c r="Z201" s="5">
        <f t="shared" si="41"/>
        <v>0</v>
      </c>
      <c r="AA201" s="9">
        <f t="shared" si="42"/>
        <v>0</v>
      </c>
      <c r="AB201" s="62">
        <v>699477.83</v>
      </c>
      <c r="AC201" s="7">
        <f t="shared" si="43"/>
        <v>0</v>
      </c>
      <c r="AE201" s="6" t="s">
        <v>1031</v>
      </c>
      <c r="AF201" s="6" t="s">
        <v>1034</v>
      </c>
      <c r="AG201" s="6" t="s">
        <v>209</v>
      </c>
      <c r="AH201" s="6" t="s">
        <v>1201</v>
      </c>
      <c r="AI201" s="6" t="s">
        <v>1205</v>
      </c>
      <c r="AJ201" s="6" t="s">
        <v>1197</v>
      </c>
      <c r="AK201" s="6" t="s">
        <v>1857</v>
      </c>
      <c r="AL201" s="6" t="s">
        <v>1857</v>
      </c>
      <c r="AM201" s="6" t="s">
        <v>1857</v>
      </c>
      <c r="AN201" s="6" t="s">
        <v>1857</v>
      </c>
      <c r="AO201" s="6" t="s">
        <v>1857</v>
      </c>
      <c r="AP201" s="6" t="s">
        <v>1857</v>
      </c>
      <c r="AQ201" s="6" t="s">
        <v>1857</v>
      </c>
      <c r="AR201" s="6" t="s">
        <v>1857</v>
      </c>
      <c r="AS201" s="6" t="s">
        <v>1857</v>
      </c>
      <c r="AT201" s="6" t="s">
        <v>1857</v>
      </c>
    </row>
    <row r="202" spans="1:46" ht="17.25" customHeight="1" x14ac:dyDescent="0.3">
      <c r="A202" t="s">
        <v>215</v>
      </c>
      <c r="B202" t="s">
        <v>1467</v>
      </c>
      <c r="C202" t="s">
        <v>1027</v>
      </c>
      <c r="D202" t="str">
        <f t="shared" si="33"/>
        <v>Upper Deerfield township, Cumberland County</v>
      </c>
      <c r="E202" t="s">
        <v>1830</v>
      </c>
      <c r="F202" t="s">
        <v>1818</v>
      </c>
      <c r="G202" s="22">
        <f>COUNTIFS('Raw Data from UFBs'!$A$3:$A$3000,'Summary By Town'!$A202,'Raw Data from UFBs'!$E$3:$E$3000,'Summary By Town'!$G$2)</f>
        <v>3</v>
      </c>
      <c r="H202" s="5">
        <f>SUMIFS('Raw Data from UFBs'!F$3:F$3000,'Raw Data from UFBs'!$A$3:$A$3000,'Summary By Town'!$A202,'Raw Data from UFBs'!$E$3:$E$3000,'Summary By Town'!$G$2)</f>
        <v>287082.25</v>
      </c>
      <c r="I202" s="5">
        <f>SUMIFS('Raw Data from UFBs'!G$3:G$3000,'Raw Data from UFBs'!$A$3:$A$3000,'Summary By Town'!$A202,'Raw Data from UFBs'!$E$3:$E$3000,'Summary By Town'!$G$2)</f>
        <v>12352800</v>
      </c>
      <c r="J202" s="23">
        <f t="shared" si="34"/>
        <v>412908.86345918576</v>
      </c>
      <c r="K202" s="22">
        <f>COUNTIFS('Raw Data from UFBs'!$A$3:$A$3000,'Summary By Town'!$A202,'Raw Data from UFBs'!$E$3:$E$3000,'Summary By Town'!$K$2)</f>
        <v>0</v>
      </c>
      <c r="L202" s="5">
        <f>SUMIFS('Raw Data from UFBs'!F$3:F$3000,'Raw Data from UFBs'!$A$3:$A$3000,'Summary By Town'!$A202,'Raw Data from UFBs'!$E$3:$E$3000,'Summary By Town'!$K$2)</f>
        <v>0</v>
      </c>
      <c r="M202" s="5">
        <f>SUMIFS('Raw Data from UFBs'!G$3:G$3000,'Raw Data from UFBs'!$A$3:$A$3000,'Summary By Town'!$A202,'Raw Data from UFBs'!$E$3:$E$3000,'Summary By Town'!$K$2)</f>
        <v>0</v>
      </c>
      <c r="N202" s="23">
        <f t="shared" si="35"/>
        <v>0</v>
      </c>
      <c r="O202" s="22">
        <f>COUNTIFS('Raw Data from UFBs'!$A$3:$A$3000,'Summary By Town'!$A202,'Raw Data from UFBs'!$E$3:$E$3000,'Summary By Town'!$O$2)</f>
        <v>0</v>
      </c>
      <c r="P202" s="5">
        <f>SUMIFS('Raw Data from UFBs'!F$3:F$3000,'Raw Data from UFBs'!$A$3:$A$3000,'Summary By Town'!$A202,'Raw Data from UFBs'!$E$3:$E$3000,'Summary By Town'!$O$2)</f>
        <v>0</v>
      </c>
      <c r="Q202" s="5">
        <f>SUMIFS('Raw Data from UFBs'!G$3:G$3000,'Raw Data from UFBs'!$A$3:$A$3000,'Summary By Town'!$A202,'Raw Data from UFBs'!$E$3:$E$3000,'Summary By Town'!$O$2)</f>
        <v>0</v>
      </c>
      <c r="R202" s="23">
        <f t="shared" si="36"/>
        <v>0</v>
      </c>
      <c r="S202" s="22">
        <f t="shared" si="37"/>
        <v>3</v>
      </c>
      <c r="T202" s="5">
        <f t="shared" si="38"/>
        <v>287082.25</v>
      </c>
      <c r="U202" s="5">
        <f t="shared" si="39"/>
        <v>12352800</v>
      </c>
      <c r="V202" s="23">
        <f t="shared" si="40"/>
        <v>412908.86345918576</v>
      </c>
      <c r="W202" s="62">
        <v>760889804</v>
      </c>
      <c r="X202" s="63">
        <v>3.3426337628649843</v>
      </c>
      <c r="Y202" s="64">
        <v>5.2542984295888592E-2</v>
      </c>
      <c r="Z202" s="5">
        <f t="shared" si="41"/>
        <v>6611.3057749908412</v>
      </c>
      <c r="AA202" s="9">
        <f t="shared" si="42"/>
        <v>1.6234676736448947E-2</v>
      </c>
      <c r="AB202" s="62">
        <v>6143673.7199999997</v>
      </c>
      <c r="AC202" s="7">
        <f t="shared" si="43"/>
        <v>1.076116030294467E-3</v>
      </c>
      <c r="AE202" s="6" t="s">
        <v>1030</v>
      </c>
      <c r="AF202" s="6" t="s">
        <v>1204</v>
      </c>
      <c r="AG202" s="6" t="s">
        <v>204</v>
      </c>
      <c r="AH202" s="6" t="s">
        <v>1028</v>
      </c>
      <c r="AI202" s="6" t="s">
        <v>209</v>
      </c>
      <c r="AJ202" s="6" t="s">
        <v>1197</v>
      </c>
      <c r="AK202" s="6" t="s">
        <v>1206</v>
      </c>
      <c r="AL202" s="6" t="s">
        <v>1857</v>
      </c>
      <c r="AM202" s="6" t="s">
        <v>1857</v>
      </c>
      <c r="AN202" s="6" t="s">
        <v>1857</v>
      </c>
      <c r="AO202" s="6" t="s">
        <v>1857</v>
      </c>
      <c r="AP202" s="6" t="s">
        <v>1857</v>
      </c>
      <c r="AQ202" s="6" t="s">
        <v>1857</v>
      </c>
      <c r="AR202" s="6" t="s">
        <v>1857</v>
      </c>
      <c r="AS202" s="6" t="s">
        <v>1857</v>
      </c>
      <c r="AT202" s="6" t="s">
        <v>1857</v>
      </c>
    </row>
    <row r="203" spans="1:46" ht="17.25" customHeight="1" x14ac:dyDescent="0.3">
      <c r="A203" t="s">
        <v>234</v>
      </c>
      <c r="B203" t="s">
        <v>1468</v>
      </c>
      <c r="C203" t="s">
        <v>1037</v>
      </c>
      <c r="D203" t="str">
        <f t="shared" si="33"/>
        <v>Caldwell borough, Essex County</v>
      </c>
      <c r="E203" t="s">
        <v>1828</v>
      </c>
      <c r="F203" t="s">
        <v>1819</v>
      </c>
      <c r="G203" s="22">
        <f>COUNTIFS('Raw Data from UFBs'!$A$3:$A$3000,'Summary By Town'!$A203,'Raw Data from UFBs'!$E$3:$E$3000,'Summary By Town'!$G$2)</f>
        <v>0</v>
      </c>
      <c r="H203" s="5">
        <f>SUMIFS('Raw Data from UFBs'!F$3:F$3000,'Raw Data from UFBs'!$A$3:$A$3000,'Summary By Town'!$A203,'Raw Data from UFBs'!$E$3:$E$3000,'Summary By Town'!$G$2)</f>
        <v>0</v>
      </c>
      <c r="I203" s="5">
        <f>SUMIFS('Raw Data from UFBs'!G$3:G$3000,'Raw Data from UFBs'!$A$3:$A$3000,'Summary By Town'!$A203,'Raw Data from UFBs'!$E$3:$E$3000,'Summary By Town'!$G$2)</f>
        <v>0</v>
      </c>
      <c r="J203" s="23">
        <f t="shared" si="34"/>
        <v>0</v>
      </c>
      <c r="K203" s="22">
        <f>COUNTIFS('Raw Data from UFBs'!$A$3:$A$3000,'Summary By Town'!$A203,'Raw Data from UFBs'!$E$3:$E$3000,'Summary By Town'!$K$2)</f>
        <v>0</v>
      </c>
      <c r="L203" s="5">
        <f>SUMIFS('Raw Data from UFBs'!F$3:F$3000,'Raw Data from UFBs'!$A$3:$A$3000,'Summary By Town'!$A203,'Raw Data from UFBs'!$E$3:$E$3000,'Summary By Town'!$K$2)</f>
        <v>0</v>
      </c>
      <c r="M203" s="5">
        <f>SUMIFS('Raw Data from UFBs'!G$3:G$3000,'Raw Data from UFBs'!$A$3:$A$3000,'Summary By Town'!$A203,'Raw Data from UFBs'!$E$3:$E$3000,'Summary By Town'!$K$2)</f>
        <v>0</v>
      </c>
      <c r="N203" s="23">
        <f t="shared" si="35"/>
        <v>0</v>
      </c>
      <c r="O203" s="22">
        <f>COUNTIFS('Raw Data from UFBs'!$A$3:$A$3000,'Summary By Town'!$A203,'Raw Data from UFBs'!$E$3:$E$3000,'Summary By Town'!$O$2)</f>
        <v>1</v>
      </c>
      <c r="P203" s="5">
        <f>SUMIFS('Raw Data from UFBs'!F$3:F$3000,'Raw Data from UFBs'!$A$3:$A$3000,'Summary By Town'!$A203,'Raw Data from UFBs'!$E$3:$E$3000,'Summary By Town'!$O$2)</f>
        <v>287600</v>
      </c>
      <c r="Q203" s="5">
        <f>SUMIFS('Raw Data from UFBs'!G$3:G$3000,'Raw Data from UFBs'!$A$3:$A$3000,'Summary By Town'!$A203,'Raw Data from UFBs'!$E$3:$E$3000,'Summary By Town'!$O$2)</f>
        <v>16486400</v>
      </c>
      <c r="R203" s="23">
        <f t="shared" si="36"/>
        <v>511359.20616795105</v>
      </c>
      <c r="S203" s="22">
        <f t="shared" si="37"/>
        <v>1</v>
      </c>
      <c r="T203" s="5">
        <f t="shared" si="38"/>
        <v>287600</v>
      </c>
      <c r="U203" s="5">
        <f t="shared" si="39"/>
        <v>16486400</v>
      </c>
      <c r="V203" s="23">
        <f t="shared" si="40"/>
        <v>511359.20616795105</v>
      </c>
      <c r="W203" s="62">
        <v>1312959500</v>
      </c>
      <c r="X203" s="63">
        <v>3.1017032594620479</v>
      </c>
      <c r="Y203" s="64">
        <v>0.3037745499910518</v>
      </c>
      <c r="Z203" s="5">
        <f t="shared" si="41"/>
        <v>67972.352160024311</v>
      </c>
      <c r="AA203" s="9">
        <f t="shared" si="42"/>
        <v>1.2556670636070648E-2</v>
      </c>
      <c r="AB203" s="62">
        <v>14021386.370000001</v>
      </c>
      <c r="AC203" s="7">
        <f t="shared" si="43"/>
        <v>4.8477625797016177E-3</v>
      </c>
      <c r="AE203" s="6" t="s">
        <v>1039</v>
      </c>
      <c r="AF203" s="6" t="s">
        <v>1050</v>
      </c>
      <c r="AG203" s="6" t="s">
        <v>1047</v>
      </c>
      <c r="AH203" s="6" t="s">
        <v>1857</v>
      </c>
      <c r="AI203" s="6" t="s">
        <v>1857</v>
      </c>
      <c r="AJ203" s="6" t="s">
        <v>1857</v>
      </c>
      <c r="AK203" s="6" t="s">
        <v>1857</v>
      </c>
      <c r="AL203" s="6" t="s">
        <v>1857</v>
      </c>
      <c r="AM203" s="6" t="s">
        <v>1857</v>
      </c>
      <c r="AN203" s="6" t="s">
        <v>1857</v>
      </c>
      <c r="AO203" s="6" t="s">
        <v>1857</v>
      </c>
      <c r="AP203" s="6" t="s">
        <v>1857</v>
      </c>
      <c r="AQ203" s="6" t="s">
        <v>1857</v>
      </c>
      <c r="AR203" s="6" t="s">
        <v>1857</v>
      </c>
      <c r="AS203" s="6" t="s">
        <v>1857</v>
      </c>
      <c r="AT203" s="6" t="s">
        <v>1857</v>
      </c>
    </row>
    <row r="204" spans="1:46" ht="17.25" customHeight="1" x14ac:dyDescent="0.3">
      <c r="A204" t="s">
        <v>235</v>
      </c>
      <c r="B204" t="s">
        <v>1469</v>
      </c>
      <c r="C204" t="s">
        <v>1037</v>
      </c>
      <c r="D204" t="str">
        <f t="shared" si="33"/>
        <v>East Orange city, Essex County</v>
      </c>
      <c r="E204" t="s">
        <v>1828</v>
      </c>
      <c r="F204" t="s">
        <v>1819</v>
      </c>
      <c r="G204" s="22">
        <f>COUNTIFS('Raw Data from UFBs'!$A$3:$A$3000,'Summary By Town'!$A204,'Raw Data from UFBs'!$E$3:$E$3000,'Summary By Town'!$G$2)</f>
        <v>14</v>
      </c>
      <c r="H204" s="5">
        <f>SUMIFS('Raw Data from UFBs'!F$3:F$3000,'Raw Data from UFBs'!$A$3:$A$3000,'Summary By Town'!$A204,'Raw Data from UFBs'!$E$3:$E$3000,'Summary By Town'!$G$2)</f>
        <v>1540803</v>
      </c>
      <c r="I204" s="5">
        <f>SUMIFS('Raw Data from UFBs'!G$3:G$3000,'Raw Data from UFBs'!$A$3:$A$3000,'Summary By Town'!$A204,'Raw Data from UFBs'!$E$3:$E$3000,'Summary By Town'!$G$2)</f>
        <v>86662600</v>
      </c>
      <c r="J204" s="23">
        <f t="shared" si="34"/>
        <v>2745416.8763847132</v>
      </c>
      <c r="K204" s="22">
        <f>COUNTIFS('Raw Data from UFBs'!$A$3:$A$3000,'Summary By Town'!$A204,'Raw Data from UFBs'!$E$3:$E$3000,'Summary By Town'!$K$2)</f>
        <v>2</v>
      </c>
      <c r="L204" s="5">
        <f>SUMIFS('Raw Data from UFBs'!F$3:F$3000,'Raw Data from UFBs'!$A$3:$A$3000,'Summary By Town'!$A204,'Raw Data from UFBs'!$E$3:$E$3000,'Summary By Town'!$K$2)</f>
        <v>343548</v>
      </c>
      <c r="M204" s="5">
        <f>SUMIFS('Raw Data from UFBs'!G$3:G$3000,'Raw Data from UFBs'!$A$3:$A$3000,'Summary By Town'!$A204,'Raw Data from UFBs'!$E$3:$E$3000,'Summary By Town'!$K$2)</f>
        <v>20852400</v>
      </c>
      <c r="N204" s="23">
        <f t="shared" si="35"/>
        <v>660590.96857380914</v>
      </c>
      <c r="O204" s="22">
        <f>COUNTIFS('Raw Data from UFBs'!$A$3:$A$3000,'Summary By Town'!$A204,'Raw Data from UFBs'!$E$3:$E$3000,'Summary By Town'!$O$2)</f>
        <v>24</v>
      </c>
      <c r="P204" s="5">
        <f>SUMIFS('Raw Data from UFBs'!F$3:F$3000,'Raw Data from UFBs'!$A$3:$A$3000,'Summary By Town'!$A204,'Raw Data from UFBs'!$E$3:$E$3000,'Summary By Town'!$O$2)</f>
        <v>4423072.5999999996</v>
      </c>
      <c r="Q204" s="5">
        <f>SUMIFS('Raw Data from UFBs'!G$3:G$3000,'Raw Data from UFBs'!$A$3:$A$3000,'Summary By Town'!$A204,'Raw Data from UFBs'!$E$3:$E$3000,'Summary By Town'!$O$2)</f>
        <v>184961500</v>
      </c>
      <c r="R204" s="23">
        <f t="shared" si="36"/>
        <v>5859464.4469636399</v>
      </c>
      <c r="S204" s="22">
        <f t="shared" si="37"/>
        <v>40</v>
      </c>
      <c r="T204" s="5">
        <f t="shared" si="38"/>
        <v>6307423.5999999996</v>
      </c>
      <c r="U204" s="5">
        <f t="shared" si="39"/>
        <v>292476500</v>
      </c>
      <c r="V204" s="23">
        <f t="shared" si="40"/>
        <v>9265472.2919221614</v>
      </c>
      <c r="W204" s="62">
        <v>6720819300</v>
      </c>
      <c r="X204" s="63">
        <v>3.1679373528889201</v>
      </c>
      <c r="Y204" s="64">
        <v>0.65723272180882886</v>
      </c>
      <c r="Z204" s="5">
        <f t="shared" si="41"/>
        <v>1944126.3930350482</v>
      </c>
      <c r="AA204" s="9">
        <f t="shared" si="42"/>
        <v>4.3517982993531754E-2</v>
      </c>
      <c r="AB204" s="62">
        <v>166982681.78999999</v>
      </c>
      <c r="AC204" s="7">
        <f t="shared" si="43"/>
        <v>1.1642682775211454E-2</v>
      </c>
      <c r="AE204" s="6" t="s">
        <v>239</v>
      </c>
      <c r="AF204" s="6" t="s">
        <v>1048</v>
      </c>
      <c r="AG204" s="6" t="s">
        <v>1041</v>
      </c>
      <c r="AH204" s="6" t="s">
        <v>229</v>
      </c>
      <c r="AI204" s="6" t="s">
        <v>1045</v>
      </c>
      <c r="AJ204" s="6" t="s">
        <v>1046</v>
      </c>
      <c r="AK204" s="6" t="s">
        <v>1857</v>
      </c>
      <c r="AL204" s="6" t="s">
        <v>1857</v>
      </c>
      <c r="AM204" s="6" t="s">
        <v>1857</v>
      </c>
      <c r="AN204" s="6" t="s">
        <v>1857</v>
      </c>
      <c r="AO204" s="6" t="s">
        <v>1857</v>
      </c>
      <c r="AP204" s="6" t="s">
        <v>1857</v>
      </c>
      <c r="AQ204" s="6" t="s">
        <v>1857</v>
      </c>
      <c r="AR204" s="6" t="s">
        <v>1857</v>
      </c>
      <c r="AS204" s="6" t="s">
        <v>1857</v>
      </c>
      <c r="AT204" s="6" t="s">
        <v>1857</v>
      </c>
    </row>
    <row r="205" spans="1:46" ht="17.25" customHeight="1" x14ac:dyDescent="0.3">
      <c r="A205" t="s">
        <v>1039</v>
      </c>
      <c r="B205" t="s">
        <v>1470</v>
      </c>
      <c r="C205" t="s">
        <v>1037</v>
      </c>
      <c r="D205" t="str">
        <f t="shared" si="33"/>
        <v>Essex Fells borough, Essex County</v>
      </c>
      <c r="E205" t="s">
        <v>1828</v>
      </c>
      <c r="F205" t="s">
        <v>1815</v>
      </c>
      <c r="G205" s="22">
        <f>COUNTIFS('Raw Data from UFBs'!$A$3:$A$3000,'Summary By Town'!$A205,'Raw Data from UFBs'!$E$3:$E$3000,'Summary By Town'!$G$2)</f>
        <v>0</v>
      </c>
      <c r="H205" s="5">
        <f>SUMIFS('Raw Data from UFBs'!F$3:F$3000,'Raw Data from UFBs'!$A$3:$A$3000,'Summary By Town'!$A205,'Raw Data from UFBs'!$E$3:$E$3000,'Summary By Town'!$G$2)</f>
        <v>0</v>
      </c>
      <c r="I205" s="5">
        <f>SUMIFS('Raw Data from UFBs'!G$3:G$3000,'Raw Data from UFBs'!$A$3:$A$3000,'Summary By Town'!$A205,'Raw Data from UFBs'!$E$3:$E$3000,'Summary By Town'!$G$2)</f>
        <v>0</v>
      </c>
      <c r="J205" s="23">
        <f t="shared" si="34"/>
        <v>0</v>
      </c>
      <c r="K205" s="22">
        <f>COUNTIFS('Raw Data from UFBs'!$A$3:$A$3000,'Summary By Town'!$A205,'Raw Data from UFBs'!$E$3:$E$3000,'Summary By Town'!$K$2)</f>
        <v>0</v>
      </c>
      <c r="L205" s="5">
        <f>SUMIFS('Raw Data from UFBs'!F$3:F$3000,'Raw Data from UFBs'!$A$3:$A$3000,'Summary By Town'!$A205,'Raw Data from UFBs'!$E$3:$E$3000,'Summary By Town'!$K$2)</f>
        <v>0</v>
      </c>
      <c r="M205" s="5">
        <f>SUMIFS('Raw Data from UFBs'!G$3:G$3000,'Raw Data from UFBs'!$A$3:$A$3000,'Summary By Town'!$A205,'Raw Data from UFBs'!$E$3:$E$3000,'Summary By Town'!$K$2)</f>
        <v>0</v>
      </c>
      <c r="N205" s="23">
        <f t="shared" si="35"/>
        <v>0</v>
      </c>
      <c r="O205" s="22">
        <f>COUNTIFS('Raw Data from UFBs'!$A$3:$A$3000,'Summary By Town'!$A205,'Raw Data from UFBs'!$E$3:$E$3000,'Summary By Town'!$O$2)</f>
        <v>0</v>
      </c>
      <c r="P205" s="5">
        <f>SUMIFS('Raw Data from UFBs'!F$3:F$3000,'Raw Data from UFBs'!$A$3:$A$3000,'Summary By Town'!$A205,'Raw Data from UFBs'!$E$3:$E$3000,'Summary By Town'!$O$2)</f>
        <v>0</v>
      </c>
      <c r="Q205" s="5">
        <f>SUMIFS('Raw Data from UFBs'!G$3:G$3000,'Raw Data from UFBs'!$A$3:$A$3000,'Summary By Town'!$A205,'Raw Data from UFBs'!$E$3:$E$3000,'Summary By Town'!$O$2)</f>
        <v>0</v>
      </c>
      <c r="R205" s="23">
        <f t="shared" si="36"/>
        <v>0</v>
      </c>
      <c r="S205" s="22">
        <f t="shared" si="37"/>
        <v>0</v>
      </c>
      <c r="T205" s="5">
        <f t="shared" si="38"/>
        <v>0</v>
      </c>
      <c r="U205" s="5">
        <f t="shared" si="39"/>
        <v>0</v>
      </c>
      <c r="V205" s="23">
        <f t="shared" si="40"/>
        <v>0</v>
      </c>
      <c r="W205" s="62">
        <v>867998600</v>
      </c>
      <c r="X205" s="63">
        <v>2.1679753947728413</v>
      </c>
      <c r="Y205" s="64">
        <v>0.2631618965909282</v>
      </c>
      <c r="Z205" s="5">
        <f t="shared" si="41"/>
        <v>0</v>
      </c>
      <c r="AA205" s="9">
        <f t="shared" si="42"/>
        <v>0</v>
      </c>
      <c r="AB205" s="62">
        <v>6773972.3700000001</v>
      </c>
      <c r="AC205" s="7">
        <f t="shared" si="43"/>
        <v>0</v>
      </c>
      <c r="AE205" s="6" t="s">
        <v>247</v>
      </c>
      <c r="AF205" s="6" t="s">
        <v>1049</v>
      </c>
      <c r="AG205" s="6" t="s">
        <v>234</v>
      </c>
      <c r="AH205" s="6" t="s">
        <v>240</v>
      </c>
      <c r="AI205" s="6" t="s">
        <v>1050</v>
      </c>
      <c r="AJ205" s="6" t="s">
        <v>1047</v>
      </c>
      <c r="AK205" s="6" t="s">
        <v>1857</v>
      </c>
      <c r="AL205" s="6" t="s">
        <v>1857</v>
      </c>
      <c r="AM205" s="6" t="s">
        <v>1857</v>
      </c>
      <c r="AN205" s="6" t="s">
        <v>1857</v>
      </c>
      <c r="AO205" s="6" t="s">
        <v>1857</v>
      </c>
      <c r="AP205" s="6" t="s">
        <v>1857</v>
      </c>
      <c r="AQ205" s="6" t="s">
        <v>1857</v>
      </c>
      <c r="AR205" s="6" t="s">
        <v>1857</v>
      </c>
      <c r="AS205" s="6" t="s">
        <v>1857</v>
      </c>
      <c r="AT205" s="6" t="s">
        <v>1857</v>
      </c>
    </row>
    <row r="206" spans="1:46" ht="17.25" customHeight="1" x14ac:dyDescent="0.3">
      <c r="A206" t="s">
        <v>1041</v>
      </c>
      <c r="B206" t="s">
        <v>1471</v>
      </c>
      <c r="C206" t="s">
        <v>1037</v>
      </c>
      <c r="D206" t="str">
        <f t="shared" si="33"/>
        <v>Glen Ridge borough, Essex County</v>
      </c>
      <c r="E206" t="s">
        <v>1828</v>
      </c>
      <c r="F206" t="s">
        <v>1815</v>
      </c>
      <c r="G206" s="22">
        <f>COUNTIFS('Raw Data from UFBs'!$A$3:$A$3000,'Summary By Town'!$A206,'Raw Data from UFBs'!$E$3:$E$3000,'Summary By Town'!$G$2)</f>
        <v>0</v>
      </c>
      <c r="H206" s="5">
        <f>SUMIFS('Raw Data from UFBs'!F$3:F$3000,'Raw Data from UFBs'!$A$3:$A$3000,'Summary By Town'!$A206,'Raw Data from UFBs'!$E$3:$E$3000,'Summary By Town'!$G$2)</f>
        <v>0</v>
      </c>
      <c r="I206" s="5">
        <f>SUMIFS('Raw Data from UFBs'!G$3:G$3000,'Raw Data from UFBs'!$A$3:$A$3000,'Summary By Town'!$A206,'Raw Data from UFBs'!$E$3:$E$3000,'Summary By Town'!$G$2)</f>
        <v>0</v>
      </c>
      <c r="J206" s="23">
        <f t="shared" si="34"/>
        <v>0</v>
      </c>
      <c r="K206" s="22">
        <f>COUNTIFS('Raw Data from UFBs'!$A$3:$A$3000,'Summary By Town'!$A206,'Raw Data from UFBs'!$E$3:$E$3000,'Summary By Town'!$K$2)</f>
        <v>0</v>
      </c>
      <c r="L206" s="5">
        <f>SUMIFS('Raw Data from UFBs'!F$3:F$3000,'Raw Data from UFBs'!$A$3:$A$3000,'Summary By Town'!$A206,'Raw Data from UFBs'!$E$3:$E$3000,'Summary By Town'!$K$2)</f>
        <v>0</v>
      </c>
      <c r="M206" s="5">
        <f>SUMIFS('Raw Data from UFBs'!G$3:G$3000,'Raw Data from UFBs'!$A$3:$A$3000,'Summary By Town'!$A206,'Raw Data from UFBs'!$E$3:$E$3000,'Summary By Town'!$K$2)</f>
        <v>0</v>
      </c>
      <c r="N206" s="23">
        <f t="shared" si="35"/>
        <v>0</v>
      </c>
      <c r="O206" s="22">
        <f>COUNTIFS('Raw Data from UFBs'!$A$3:$A$3000,'Summary By Town'!$A206,'Raw Data from UFBs'!$E$3:$E$3000,'Summary By Town'!$O$2)</f>
        <v>1</v>
      </c>
      <c r="P206" s="5">
        <f>SUMIFS('Raw Data from UFBs'!F$3:F$3000,'Raw Data from UFBs'!$A$3:$A$3000,'Summary By Town'!$A206,'Raw Data from UFBs'!$E$3:$E$3000,'Summary By Town'!$O$2)</f>
        <v>653981.17000000004</v>
      </c>
      <c r="Q206" s="5">
        <f>SUMIFS('Raw Data from UFBs'!G$3:G$3000,'Raw Data from UFBs'!$A$3:$A$3000,'Summary By Town'!$A206,'Raw Data from UFBs'!$E$3:$E$3000,'Summary By Town'!$O$2)</f>
        <v>28126400</v>
      </c>
      <c r="R206" s="23">
        <f t="shared" si="36"/>
        <v>948825.38300400483</v>
      </c>
      <c r="S206" s="22">
        <f t="shared" si="37"/>
        <v>1</v>
      </c>
      <c r="T206" s="5">
        <f t="shared" si="38"/>
        <v>653981.17000000004</v>
      </c>
      <c r="U206" s="5">
        <f t="shared" si="39"/>
        <v>28126400</v>
      </c>
      <c r="V206" s="23">
        <f t="shared" si="40"/>
        <v>948825.38300400483</v>
      </c>
      <c r="W206" s="62">
        <v>1882253100</v>
      </c>
      <c r="X206" s="63">
        <v>3.3734334397719041</v>
      </c>
      <c r="Y206" s="64">
        <v>0.22804993429123466</v>
      </c>
      <c r="Z206" s="5">
        <f t="shared" si="41"/>
        <v>67239.203401714083</v>
      </c>
      <c r="AA206" s="9">
        <f t="shared" si="42"/>
        <v>1.4942942583013942E-2</v>
      </c>
      <c r="AB206" s="62">
        <v>16893827.829999998</v>
      </c>
      <c r="AC206" s="7">
        <f t="shared" si="43"/>
        <v>3.9801046913897718E-3</v>
      </c>
      <c r="AE206" s="6" t="s">
        <v>235</v>
      </c>
      <c r="AF206" s="6" t="s">
        <v>1048</v>
      </c>
      <c r="AG206" s="6" t="s">
        <v>229</v>
      </c>
      <c r="AH206" s="6" t="s">
        <v>1045</v>
      </c>
      <c r="AI206" s="6" t="s">
        <v>1857</v>
      </c>
      <c r="AJ206" s="6" t="s">
        <v>1857</v>
      </c>
      <c r="AK206" s="6" t="s">
        <v>1857</v>
      </c>
      <c r="AL206" s="6" t="s">
        <v>1857</v>
      </c>
      <c r="AM206" s="6" t="s">
        <v>1857</v>
      </c>
      <c r="AN206" s="6" t="s">
        <v>1857</v>
      </c>
      <c r="AO206" s="6" t="s">
        <v>1857</v>
      </c>
      <c r="AP206" s="6" t="s">
        <v>1857</v>
      </c>
      <c r="AQ206" s="6" t="s">
        <v>1857</v>
      </c>
      <c r="AR206" s="6" t="s">
        <v>1857</v>
      </c>
      <c r="AS206" s="6" t="s">
        <v>1857</v>
      </c>
      <c r="AT206" s="6" t="s">
        <v>1857</v>
      </c>
    </row>
    <row r="207" spans="1:46" ht="17.25" customHeight="1" x14ac:dyDescent="0.3">
      <c r="A207" t="s">
        <v>1046</v>
      </c>
      <c r="B207" t="s">
        <v>1472</v>
      </c>
      <c r="C207" t="s">
        <v>1037</v>
      </c>
      <c r="D207" t="str">
        <f t="shared" si="33"/>
        <v>Newark city, Essex County</v>
      </c>
      <c r="E207" t="s">
        <v>1828</v>
      </c>
      <c r="F207" t="s">
        <v>1816</v>
      </c>
      <c r="G207" s="22">
        <f>COUNTIFS('Raw Data from UFBs'!$A$3:$A$3000,'Summary By Town'!$A207,'Raw Data from UFBs'!$E$3:$E$3000,'Summary By Town'!$G$2)</f>
        <v>663</v>
      </c>
      <c r="H207" s="5">
        <f>SUMIFS('Raw Data from UFBs'!F$3:F$3000,'Raw Data from UFBs'!$A$3:$A$3000,'Summary By Town'!$A207,'Raw Data from UFBs'!$E$3:$E$3000,'Summary By Town'!$G$2)</f>
        <v>2900090.3699999871</v>
      </c>
      <c r="I207" s="5">
        <f>SUMIFS('Raw Data from UFBs'!G$3:G$3000,'Raw Data from UFBs'!$A$3:$A$3000,'Summary By Town'!$A207,'Raw Data from UFBs'!$E$3:$E$3000,'Summary By Town'!$G$2)</f>
        <v>143704100</v>
      </c>
      <c r="J207" s="23">
        <f t="shared" si="34"/>
        <v>5356512.2879164033</v>
      </c>
      <c r="K207" s="22">
        <f>COUNTIFS('Raw Data from UFBs'!$A$3:$A$3000,'Summary By Town'!$A207,'Raw Data from UFBs'!$E$3:$E$3000,'Summary By Town'!$K$2)</f>
        <v>6</v>
      </c>
      <c r="L207" s="5">
        <f>SUMIFS('Raw Data from UFBs'!F$3:F$3000,'Raw Data from UFBs'!$A$3:$A$3000,'Summary By Town'!$A207,'Raw Data from UFBs'!$E$3:$E$3000,'Summary By Town'!$K$2)</f>
        <v>2170492.04</v>
      </c>
      <c r="M207" s="5">
        <f>SUMIFS('Raw Data from UFBs'!G$3:G$3000,'Raw Data from UFBs'!$A$3:$A$3000,'Summary By Town'!$A207,'Raw Data from UFBs'!$E$3:$E$3000,'Summary By Town'!$K$2)</f>
        <v>63832900</v>
      </c>
      <c r="N207" s="23">
        <f t="shared" si="35"/>
        <v>2379345.5665032449</v>
      </c>
      <c r="O207" s="22">
        <f>COUNTIFS('Raw Data from UFBs'!$A$3:$A$3000,'Summary By Town'!$A207,'Raw Data from UFBs'!$E$3:$E$3000,'Summary By Town'!$O$2)</f>
        <v>349</v>
      </c>
      <c r="P207" s="5">
        <f>SUMIFS('Raw Data from UFBs'!F$3:F$3000,'Raw Data from UFBs'!$A$3:$A$3000,'Summary By Town'!$A207,'Raw Data from UFBs'!$E$3:$E$3000,'Summary By Town'!$O$2)</f>
        <v>26111277.349999987</v>
      </c>
      <c r="Q207" s="5">
        <f>SUMIFS('Raw Data from UFBs'!G$3:G$3000,'Raw Data from UFBs'!$A$3:$A$3000,'Summary By Town'!$A207,'Raw Data from UFBs'!$E$3:$E$3000,'Summary By Town'!$O$2)</f>
        <v>393263400</v>
      </c>
      <c r="R207" s="23">
        <f t="shared" si="36"/>
        <v>14658734.402760837</v>
      </c>
      <c r="S207" s="22">
        <f t="shared" si="37"/>
        <v>1018</v>
      </c>
      <c r="T207" s="5">
        <f>P207+L207+H207</f>
        <v>31181859.759999972</v>
      </c>
      <c r="U207" s="5">
        <f t="shared" si="39"/>
        <v>600800400</v>
      </c>
      <c r="V207" s="23">
        <f>R207+N207+J207</f>
        <v>22394592.257180486</v>
      </c>
      <c r="W207" s="62">
        <v>23116050300</v>
      </c>
      <c r="X207" s="63">
        <v>3.7274596117413514</v>
      </c>
      <c r="Y207" s="64">
        <v>0.54834097778926671</v>
      </c>
      <c r="Z207" s="5">
        <f>(V207-T207)*Y207</f>
        <v>-4818418.8545918847</v>
      </c>
      <c r="AA207" s="9">
        <f t="shared" si="42"/>
        <v>2.5990616571724627E-2</v>
      </c>
      <c r="AB207" s="62">
        <v>833413330.13999987</v>
      </c>
      <c r="AC207" s="7">
        <f t="shared" si="43"/>
        <v>-5.7815476190937196E-3</v>
      </c>
      <c r="AE207" s="6" t="s">
        <v>659</v>
      </c>
      <c r="AF207" s="6" t="s">
        <v>299</v>
      </c>
      <c r="AG207" s="6" t="s">
        <v>1043</v>
      </c>
      <c r="AH207" s="6" t="s">
        <v>239</v>
      </c>
      <c r="AI207" s="6" t="s">
        <v>1068</v>
      </c>
      <c r="AJ207" s="6" t="s">
        <v>235</v>
      </c>
      <c r="AK207" s="6" t="s">
        <v>1036</v>
      </c>
      <c r="AL207" s="6" t="s">
        <v>229</v>
      </c>
      <c r="AM207" s="6" t="s">
        <v>685</v>
      </c>
      <c r="AN207" s="6" t="s">
        <v>305</v>
      </c>
      <c r="AO207" s="6" t="s">
        <v>1066</v>
      </c>
      <c r="AP207" s="6" t="s">
        <v>1042</v>
      </c>
      <c r="AQ207" s="6" t="s">
        <v>337</v>
      </c>
      <c r="AR207" s="6" t="s">
        <v>1857</v>
      </c>
      <c r="AS207" s="6" t="s">
        <v>1857</v>
      </c>
      <c r="AT207" s="6" t="s">
        <v>1857</v>
      </c>
    </row>
    <row r="208" spans="1:46" ht="17.25" customHeight="1" x14ac:dyDescent="0.3">
      <c r="A208" t="s">
        <v>1047</v>
      </c>
      <c r="B208" t="s">
        <v>1473</v>
      </c>
      <c r="C208" t="s">
        <v>1037</v>
      </c>
      <c r="D208" t="str">
        <f t="shared" si="33"/>
        <v>North Caldwell borough, Essex County</v>
      </c>
      <c r="E208" t="s">
        <v>1828</v>
      </c>
      <c r="F208" t="s">
        <v>1815</v>
      </c>
      <c r="G208" s="22">
        <f>COUNTIFS('Raw Data from UFBs'!$A$3:$A$3000,'Summary By Town'!$A208,'Raw Data from UFBs'!$E$3:$E$3000,'Summary By Town'!$G$2)</f>
        <v>1</v>
      </c>
      <c r="H208" s="5">
        <f>SUMIFS('Raw Data from UFBs'!F$3:F$3000,'Raw Data from UFBs'!$A$3:$A$3000,'Summary By Town'!$A208,'Raw Data from UFBs'!$E$3:$E$3000,'Summary By Town'!$G$2)</f>
        <v>32233.75</v>
      </c>
      <c r="I208" s="5">
        <f>SUMIFS('Raw Data from UFBs'!G$3:G$3000,'Raw Data from UFBs'!$A$3:$A$3000,'Summary By Town'!$A208,'Raw Data from UFBs'!$E$3:$E$3000,'Summary By Town'!$G$2)</f>
        <v>0</v>
      </c>
      <c r="J208" s="23">
        <f t="shared" si="34"/>
        <v>0</v>
      </c>
      <c r="K208" s="22">
        <f>COUNTIFS('Raw Data from UFBs'!$A$3:$A$3000,'Summary By Town'!$A208,'Raw Data from UFBs'!$E$3:$E$3000,'Summary By Town'!$K$2)</f>
        <v>0</v>
      </c>
      <c r="L208" s="5">
        <f>SUMIFS('Raw Data from UFBs'!F$3:F$3000,'Raw Data from UFBs'!$A$3:$A$3000,'Summary By Town'!$A208,'Raw Data from UFBs'!$E$3:$E$3000,'Summary By Town'!$K$2)</f>
        <v>0</v>
      </c>
      <c r="M208" s="5">
        <f>SUMIFS('Raw Data from UFBs'!G$3:G$3000,'Raw Data from UFBs'!$A$3:$A$3000,'Summary By Town'!$A208,'Raw Data from UFBs'!$E$3:$E$3000,'Summary By Town'!$K$2)</f>
        <v>0</v>
      </c>
      <c r="N208" s="23">
        <f t="shared" si="35"/>
        <v>0</v>
      </c>
      <c r="O208" s="22">
        <f>COUNTIFS('Raw Data from UFBs'!$A$3:$A$3000,'Summary By Town'!$A208,'Raw Data from UFBs'!$E$3:$E$3000,'Summary By Town'!$O$2)</f>
        <v>0</v>
      </c>
      <c r="P208" s="5">
        <f>SUMIFS('Raw Data from UFBs'!F$3:F$3000,'Raw Data from UFBs'!$A$3:$A$3000,'Summary By Town'!$A208,'Raw Data from UFBs'!$E$3:$E$3000,'Summary By Town'!$O$2)</f>
        <v>0</v>
      </c>
      <c r="Q208" s="5">
        <f>SUMIFS('Raw Data from UFBs'!G$3:G$3000,'Raw Data from UFBs'!$A$3:$A$3000,'Summary By Town'!$A208,'Raw Data from UFBs'!$E$3:$E$3000,'Summary By Town'!$O$2)</f>
        <v>0</v>
      </c>
      <c r="R208" s="23">
        <f t="shared" si="36"/>
        <v>0</v>
      </c>
      <c r="S208" s="22">
        <f t="shared" si="37"/>
        <v>1</v>
      </c>
      <c r="T208" s="5">
        <f t="shared" si="38"/>
        <v>32233.75</v>
      </c>
      <c r="U208" s="5">
        <f t="shared" si="39"/>
        <v>0</v>
      </c>
      <c r="V208" s="23">
        <f t="shared" si="40"/>
        <v>0</v>
      </c>
      <c r="W208" s="62">
        <v>2087813300</v>
      </c>
      <c r="X208" s="63">
        <v>2.2155252402102708</v>
      </c>
      <c r="Y208" s="64">
        <v>0.18458635126718645</v>
      </c>
      <c r="Z208" s="5">
        <f t="shared" si="41"/>
        <v>-5949.9103001586709</v>
      </c>
      <c r="AA208" s="9">
        <f t="shared" si="42"/>
        <v>0</v>
      </c>
      <c r="AB208" s="62">
        <v>11174743.9</v>
      </c>
      <c r="AC208" s="7">
        <f t="shared" si="43"/>
        <v>-5.324426540243728E-4</v>
      </c>
      <c r="AE208" s="6" t="s">
        <v>1039</v>
      </c>
      <c r="AF208" s="6" t="s">
        <v>234</v>
      </c>
      <c r="AG208" s="6" t="s">
        <v>240</v>
      </c>
      <c r="AH208" s="6" t="s">
        <v>1050</v>
      </c>
      <c r="AI208" s="6" t="s">
        <v>1038</v>
      </c>
      <c r="AJ208" s="6" t="s">
        <v>1188</v>
      </c>
      <c r="AK208" s="6" t="s">
        <v>1040</v>
      </c>
      <c r="AL208" s="6" t="s">
        <v>1195</v>
      </c>
      <c r="AM208" s="6" t="s">
        <v>1857</v>
      </c>
      <c r="AN208" s="6" t="s">
        <v>1857</v>
      </c>
      <c r="AO208" s="6" t="s">
        <v>1857</v>
      </c>
      <c r="AP208" s="6" t="s">
        <v>1857</v>
      </c>
      <c r="AQ208" s="6" t="s">
        <v>1857</v>
      </c>
      <c r="AR208" s="6" t="s">
        <v>1857</v>
      </c>
      <c r="AS208" s="6" t="s">
        <v>1857</v>
      </c>
      <c r="AT208" s="6" t="s">
        <v>1857</v>
      </c>
    </row>
    <row r="209" spans="1:46" ht="17.25" customHeight="1" x14ac:dyDescent="0.3">
      <c r="A209" t="s">
        <v>1049</v>
      </c>
      <c r="B209" t="s">
        <v>1474</v>
      </c>
      <c r="C209" t="s">
        <v>1037</v>
      </c>
      <c r="D209" t="str">
        <f t="shared" si="33"/>
        <v>Roseland borough, Essex County</v>
      </c>
      <c r="E209" t="s">
        <v>1828</v>
      </c>
      <c r="F209" t="s">
        <v>1819</v>
      </c>
      <c r="G209" s="22">
        <f>COUNTIFS('Raw Data from UFBs'!$A$3:$A$3000,'Summary By Town'!$A209,'Raw Data from UFBs'!$E$3:$E$3000,'Summary By Town'!$G$2)</f>
        <v>0</v>
      </c>
      <c r="H209" s="5">
        <f>SUMIFS('Raw Data from UFBs'!F$3:F$3000,'Raw Data from UFBs'!$A$3:$A$3000,'Summary By Town'!$A209,'Raw Data from UFBs'!$E$3:$E$3000,'Summary By Town'!$G$2)</f>
        <v>0</v>
      </c>
      <c r="I209" s="5">
        <f>SUMIFS('Raw Data from UFBs'!G$3:G$3000,'Raw Data from UFBs'!$A$3:$A$3000,'Summary By Town'!$A209,'Raw Data from UFBs'!$E$3:$E$3000,'Summary By Town'!$G$2)</f>
        <v>0</v>
      </c>
      <c r="J209" s="23">
        <f t="shared" si="34"/>
        <v>0</v>
      </c>
      <c r="K209" s="22">
        <f>COUNTIFS('Raw Data from UFBs'!$A$3:$A$3000,'Summary By Town'!$A209,'Raw Data from UFBs'!$E$3:$E$3000,'Summary By Town'!$K$2)</f>
        <v>1</v>
      </c>
      <c r="L209" s="5">
        <f>SUMIFS('Raw Data from UFBs'!F$3:F$3000,'Raw Data from UFBs'!$A$3:$A$3000,'Summary By Town'!$A209,'Raw Data from UFBs'!$E$3:$E$3000,'Summary By Town'!$K$2)</f>
        <v>11986</v>
      </c>
      <c r="M209" s="5">
        <f>SUMIFS('Raw Data from UFBs'!G$3:G$3000,'Raw Data from UFBs'!$A$3:$A$3000,'Summary By Town'!$A209,'Raw Data from UFBs'!$E$3:$E$3000,'Summary By Town'!$K$2)</f>
        <v>5166000</v>
      </c>
      <c r="N209" s="23">
        <f t="shared" si="35"/>
        <v>119570.50590510225</v>
      </c>
      <c r="O209" s="22">
        <f>COUNTIFS('Raw Data from UFBs'!$A$3:$A$3000,'Summary By Town'!$A209,'Raw Data from UFBs'!$E$3:$E$3000,'Summary By Town'!$O$2)</f>
        <v>0</v>
      </c>
      <c r="P209" s="5">
        <f>SUMIFS('Raw Data from UFBs'!F$3:F$3000,'Raw Data from UFBs'!$A$3:$A$3000,'Summary By Town'!$A209,'Raw Data from UFBs'!$E$3:$E$3000,'Summary By Town'!$O$2)</f>
        <v>0</v>
      </c>
      <c r="Q209" s="5">
        <f>SUMIFS('Raw Data from UFBs'!G$3:G$3000,'Raw Data from UFBs'!$A$3:$A$3000,'Summary By Town'!$A209,'Raw Data from UFBs'!$E$3:$E$3000,'Summary By Town'!$O$2)</f>
        <v>0</v>
      </c>
      <c r="R209" s="23">
        <f t="shared" si="36"/>
        <v>0</v>
      </c>
      <c r="S209" s="22">
        <f t="shared" si="37"/>
        <v>1</v>
      </c>
      <c r="T209" s="5">
        <f t="shared" si="38"/>
        <v>11986</v>
      </c>
      <c r="U209" s="5">
        <f t="shared" si="39"/>
        <v>5166000</v>
      </c>
      <c r="V209" s="23">
        <f t="shared" si="40"/>
        <v>119570.50590510225</v>
      </c>
      <c r="W209" s="62">
        <v>1727071400</v>
      </c>
      <c r="X209" s="63">
        <v>2.3145665099710078</v>
      </c>
      <c r="Y209" s="64">
        <v>0.29362211433839824</v>
      </c>
      <c r="Z209" s="5">
        <f t="shared" si="41"/>
        <v>31589.190093908015</v>
      </c>
      <c r="AA209" s="9">
        <f t="shared" si="42"/>
        <v>2.9911907521599861E-3</v>
      </c>
      <c r="AB209" s="62">
        <v>15512983.57</v>
      </c>
      <c r="AC209" s="7">
        <f t="shared" si="43"/>
        <v>2.0363065525961887E-3</v>
      </c>
      <c r="AE209" s="6" t="s">
        <v>236</v>
      </c>
      <c r="AF209" s="6" t="s">
        <v>247</v>
      </c>
      <c r="AG209" s="6" t="s">
        <v>1039</v>
      </c>
      <c r="AH209" s="6" t="s">
        <v>1050</v>
      </c>
      <c r="AI209" s="6" t="s">
        <v>1140</v>
      </c>
      <c r="AJ209" s="6" t="s">
        <v>1857</v>
      </c>
      <c r="AK209" s="6" t="s">
        <v>1857</v>
      </c>
      <c r="AL209" s="6" t="s">
        <v>1857</v>
      </c>
      <c r="AM209" s="6" t="s">
        <v>1857</v>
      </c>
      <c r="AN209" s="6" t="s">
        <v>1857</v>
      </c>
      <c r="AO209" s="6" t="s">
        <v>1857</v>
      </c>
      <c r="AP209" s="6" t="s">
        <v>1857</v>
      </c>
      <c r="AQ209" s="6" t="s">
        <v>1857</v>
      </c>
      <c r="AR209" s="6" t="s">
        <v>1857</v>
      </c>
      <c r="AS209" s="6" t="s">
        <v>1857</v>
      </c>
      <c r="AT209" s="6" t="s">
        <v>1857</v>
      </c>
    </row>
    <row r="210" spans="1:46" ht="17.25" customHeight="1" x14ac:dyDescent="0.3">
      <c r="A210" t="s">
        <v>1036</v>
      </c>
      <c r="B210" t="s">
        <v>1475</v>
      </c>
      <c r="C210" t="s">
        <v>1037</v>
      </c>
      <c r="D210" t="str">
        <f t="shared" si="33"/>
        <v>Belleville township, Essex County</v>
      </c>
      <c r="E210" t="s">
        <v>1828</v>
      </c>
      <c r="F210" t="s">
        <v>1819</v>
      </c>
      <c r="G210" s="22">
        <f>COUNTIFS('Raw Data from UFBs'!$A$3:$A$3000,'Summary By Town'!$A210,'Raw Data from UFBs'!$E$3:$E$3000,'Summary By Town'!$G$2)</f>
        <v>0</v>
      </c>
      <c r="H210" s="5">
        <f>SUMIFS('Raw Data from UFBs'!F$3:F$3000,'Raw Data from UFBs'!$A$3:$A$3000,'Summary By Town'!$A210,'Raw Data from UFBs'!$E$3:$E$3000,'Summary By Town'!$G$2)</f>
        <v>0</v>
      </c>
      <c r="I210" s="5">
        <f>SUMIFS('Raw Data from UFBs'!G$3:G$3000,'Raw Data from UFBs'!$A$3:$A$3000,'Summary By Town'!$A210,'Raw Data from UFBs'!$E$3:$E$3000,'Summary By Town'!$G$2)</f>
        <v>0</v>
      </c>
      <c r="J210" s="23">
        <f t="shared" si="34"/>
        <v>0</v>
      </c>
      <c r="K210" s="22">
        <f>COUNTIFS('Raw Data from UFBs'!$A$3:$A$3000,'Summary By Town'!$A210,'Raw Data from UFBs'!$E$3:$E$3000,'Summary By Town'!$K$2)</f>
        <v>0</v>
      </c>
      <c r="L210" s="5">
        <f>SUMIFS('Raw Data from UFBs'!F$3:F$3000,'Raw Data from UFBs'!$A$3:$A$3000,'Summary By Town'!$A210,'Raw Data from UFBs'!$E$3:$E$3000,'Summary By Town'!$K$2)</f>
        <v>0</v>
      </c>
      <c r="M210" s="5">
        <f>SUMIFS('Raw Data from UFBs'!G$3:G$3000,'Raw Data from UFBs'!$A$3:$A$3000,'Summary By Town'!$A210,'Raw Data from UFBs'!$E$3:$E$3000,'Summary By Town'!$K$2)</f>
        <v>0</v>
      </c>
      <c r="N210" s="23">
        <f t="shared" si="35"/>
        <v>0</v>
      </c>
      <c r="O210" s="22">
        <f>COUNTIFS('Raw Data from UFBs'!$A$3:$A$3000,'Summary By Town'!$A210,'Raw Data from UFBs'!$E$3:$E$3000,'Summary By Town'!$O$2)</f>
        <v>4</v>
      </c>
      <c r="P210" s="5">
        <f>SUMIFS('Raw Data from UFBs'!F$3:F$3000,'Raw Data from UFBs'!$A$3:$A$3000,'Summary By Town'!$A210,'Raw Data from UFBs'!$E$3:$E$3000,'Summary By Town'!$O$2)</f>
        <v>751501.17999999993</v>
      </c>
      <c r="Q210" s="5">
        <f>SUMIFS('Raw Data from UFBs'!G$3:G$3000,'Raw Data from UFBs'!$A$3:$A$3000,'Summary By Town'!$A210,'Raw Data from UFBs'!$E$3:$E$3000,'Summary By Town'!$O$2)</f>
        <v>64694400</v>
      </c>
      <c r="R210" s="23">
        <f t="shared" si="36"/>
        <v>2531643.0742647299</v>
      </c>
      <c r="S210" s="22">
        <f t="shared" si="37"/>
        <v>4</v>
      </c>
      <c r="T210" s="5">
        <f t="shared" si="38"/>
        <v>751501.17999999993</v>
      </c>
      <c r="U210" s="5">
        <f t="shared" si="39"/>
        <v>64694400</v>
      </c>
      <c r="V210" s="23">
        <f t="shared" si="40"/>
        <v>2531643.0742647299</v>
      </c>
      <c r="W210" s="62">
        <v>3610468600</v>
      </c>
      <c r="X210" s="63">
        <v>3.9132337177015786</v>
      </c>
      <c r="Y210" s="64">
        <v>0.47784065554964844</v>
      </c>
      <c r="Z210" s="5">
        <f t="shared" si="41"/>
        <v>850624.16972685151</v>
      </c>
      <c r="AA210" s="9">
        <f t="shared" si="42"/>
        <v>1.791856048824244E-2</v>
      </c>
      <c r="AB210" s="62">
        <v>76230821.409999996</v>
      </c>
      <c r="AC210" s="7">
        <f t="shared" si="43"/>
        <v>1.1158533438225109E-2</v>
      </c>
      <c r="AE210" s="6" t="s">
        <v>1068</v>
      </c>
      <c r="AF210" s="6" t="s">
        <v>954</v>
      </c>
      <c r="AG210" s="6" t="s">
        <v>74</v>
      </c>
      <c r="AH210" s="6" t="s">
        <v>238</v>
      </c>
      <c r="AI210" s="6" t="s">
        <v>229</v>
      </c>
      <c r="AJ210" s="6" t="s">
        <v>1046</v>
      </c>
      <c r="AK210" s="6" t="s">
        <v>1857</v>
      </c>
      <c r="AL210" s="6" t="s">
        <v>1857</v>
      </c>
      <c r="AM210" s="6" t="s">
        <v>1857</v>
      </c>
      <c r="AN210" s="6" t="s">
        <v>1857</v>
      </c>
      <c r="AO210" s="6" t="s">
        <v>1857</v>
      </c>
      <c r="AP210" s="6" t="s">
        <v>1857</v>
      </c>
      <c r="AQ210" s="6" t="s">
        <v>1857</v>
      </c>
      <c r="AR210" s="6" t="s">
        <v>1857</v>
      </c>
      <c r="AS210" s="6" t="s">
        <v>1857</v>
      </c>
      <c r="AT210" s="6" t="s">
        <v>1857</v>
      </c>
    </row>
    <row r="211" spans="1:46" ht="17.25" customHeight="1" x14ac:dyDescent="0.3">
      <c r="A211" t="s">
        <v>229</v>
      </c>
      <c r="B211" t="s">
        <v>1476</v>
      </c>
      <c r="C211" t="s">
        <v>1037</v>
      </c>
      <c r="D211" t="str">
        <f t="shared" si="33"/>
        <v>Bloomfield township, Essex County</v>
      </c>
      <c r="E211" t="s">
        <v>1828</v>
      </c>
      <c r="F211" t="s">
        <v>1819</v>
      </c>
      <c r="G211" s="22">
        <f>COUNTIFS('Raw Data from UFBs'!$A$3:$A$3000,'Summary By Town'!$A211,'Raw Data from UFBs'!$E$3:$E$3000,'Summary By Town'!$G$2)</f>
        <v>3</v>
      </c>
      <c r="H211" s="5">
        <f>SUMIFS('Raw Data from UFBs'!F$3:F$3000,'Raw Data from UFBs'!$A$3:$A$3000,'Summary By Town'!$A211,'Raw Data from UFBs'!$E$3:$E$3000,'Summary By Town'!$G$2)</f>
        <v>390414</v>
      </c>
      <c r="I211" s="5">
        <f>SUMIFS('Raw Data from UFBs'!G$3:G$3000,'Raw Data from UFBs'!$A$3:$A$3000,'Summary By Town'!$A211,'Raw Data from UFBs'!$E$3:$E$3000,'Summary By Town'!$G$2)</f>
        <v>37833200</v>
      </c>
      <c r="J211" s="23">
        <f t="shared" si="34"/>
        <v>1236037.0760534452</v>
      </c>
      <c r="K211" s="22">
        <f>COUNTIFS('Raw Data from UFBs'!$A$3:$A$3000,'Summary By Town'!$A211,'Raw Data from UFBs'!$E$3:$E$3000,'Summary By Town'!$K$2)</f>
        <v>0</v>
      </c>
      <c r="L211" s="5">
        <f>SUMIFS('Raw Data from UFBs'!F$3:F$3000,'Raw Data from UFBs'!$A$3:$A$3000,'Summary By Town'!$A211,'Raw Data from UFBs'!$E$3:$E$3000,'Summary By Town'!$K$2)</f>
        <v>0</v>
      </c>
      <c r="M211" s="5">
        <f>SUMIFS('Raw Data from UFBs'!G$3:G$3000,'Raw Data from UFBs'!$A$3:$A$3000,'Summary By Town'!$A211,'Raw Data from UFBs'!$E$3:$E$3000,'Summary By Town'!$K$2)</f>
        <v>0</v>
      </c>
      <c r="N211" s="23">
        <f t="shared" si="35"/>
        <v>0</v>
      </c>
      <c r="O211" s="22">
        <f>COUNTIFS('Raw Data from UFBs'!$A$3:$A$3000,'Summary By Town'!$A211,'Raw Data from UFBs'!$E$3:$E$3000,'Summary By Town'!$O$2)</f>
        <v>4</v>
      </c>
      <c r="P211" s="5">
        <f>SUMIFS('Raw Data from UFBs'!F$3:F$3000,'Raw Data from UFBs'!$A$3:$A$3000,'Summary By Town'!$A211,'Raw Data from UFBs'!$E$3:$E$3000,'Summary By Town'!$O$2)</f>
        <v>2085683</v>
      </c>
      <c r="Q211" s="5">
        <f>SUMIFS('Raw Data from UFBs'!G$3:G$3000,'Raw Data from UFBs'!$A$3:$A$3000,'Summary By Town'!$A211,'Raw Data from UFBs'!$E$3:$E$3000,'Summary By Town'!$O$2)</f>
        <v>209763400</v>
      </c>
      <c r="R211" s="23">
        <f t="shared" si="36"/>
        <v>6853116.8285799054</v>
      </c>
      <c r="S211" s="22">
        <f t="shared" si="37"/>
        <v>7</v>
      </c>
      <c r="T211" s="5">
        <f t="shared" si="38"/>
        <v>2476097</v>
      </c>
      <c r="U211" s="5">
        <f t="shared" si="39"/>
        <v>247596600</v>
      </c>
      <c r="V211" s="23">
        <f t="shared" si="40"/>
        <v>8089153.9046333507</v>
      </c>
      <c r="W211" s="62">
        <v>6265906800</v>
      </c>
      <c r="X211" s="63">
        <v>3.267069864704665</v>
      </c>
      <c r="Y211" s="64">
        <v>0.37854675929227993</v>
      </c>
      <c r="Z211" s="5">
        <f t="shared" si="41"/>
        <v>2124804.5009721108</v>
      </c>
      <c r="AA211" s="9">
        <f t="shared" si="42"/>
        <v>3.951488713493153E-2</v>
      </c>
      <c r="AB211" s="62">
        <v>97125589.780000001</v>
      </c>
      <c r="AC211" s="7">
        <f t="shared" si="43"/>
        <v>2.1876876174291692E-2</v>
      </c>
      <c r="AE211" s="6" t="s">
        <v>235</v>
      </c>
      <c r="AF211" s="6" t="s">
        <v>1036</v>
      </c>
      <c r="AG211" s="6" t="s">
        <v>1041</v>
      </c>
      <c r="AH211" s="6" t="s">
        <v>238</v>
      </c>
      <c r="AI211" s="6" t="s">
        <v>1045</v>
      </c>
      <c r="AJ211" s="6" t="s">
        <v>1046</v>
      </c>
      <c r="AK211" s="6" t="s">
        <v>613</v>
      </c>
      <c r="AL211" s="6" t="s">
        <v>1857</v>
      </c>
      <c r="AM211" s="6" t="s">
        <v>1857</v>
      </c>
      <c r="AN211" s="6" t="s">
        <v>1857</v>
      </c>
      <c r="AO211" s="6" t="s">
        <v>1857</v>
      </c>
      <c r="AP211" s="6" t="s">
        <v>1857</v>
      </c>
      <c r="AQ211" s="6" t="s">
        <v>1857</v>
      </c>
      <c r="AR211" s="6" t="s">
        <v>1857</v>
      </c>
      <c r="AS211" s="6" t="s">
        <v>1857</v>
      </c>
      <c r="AT211" s="6" t="s">
        <v>1857</v>
      </c>
    </row>
    <row r="212" spans="1:46" ht="17.25" customHeight="1" x14ac:dyDescent="0.3">
      <c r="A212" t="s">
        <v>1038</v>
      </c>
      <c r="B212" t="s">
        <v>1477</v>
      </c>
      <c r="C212" t="s">
        <v>1037</v>
      </c>
      <c r="D212" t="str">
        <f t="shared" si="33"/>
        <v>Cedar Grove township, Essex County</v>
      </c>
      <c r="E212" t="s">
        <v>1828</v>
      </c>
      <c r="F212" t="s">
        <v>1815</v>
      </c>
      <c r="G212" s="22">
        <f>COUNTIFS('Raw Data from UFBs'!$A$3:$A$3000,'Summary By Town'!$A212,'Raw Data from UFBs'!$E$3:$E$3000,'Summary By Town'!$G$2)</f>
        <v>0</v>
      </c>
      <c r="H212" s="5">
        <f>SUMIFS('Raw Data from UFBs'!F$3:F$3000,'Raw Data from UFBs'!$A$3:$A$3000,'Summary By Town'!$A212,'Raw Data from UFBs'!$E$3:$E$3000,'Summary By Town'!$G$2)</f>
        <v>0</v>
      </c>
      <c r="I212" s="5">
        <f>SUMIFS('Raw Data from UFBs'!G$3:G$3000,'Raw Data from UFBs'!$A$3:$A$3000,'Summary By Town'!$A212,'Raw Data from UFBs'!$E$3:$E$3000,'Summary By Town'!$G$2)</f>
        <v>0</v>
      </c>
      <c r="J212" s="23">
        <f t="shared" si="34"/>
        <v>0</v>
      </c>
      <c r="K212" s="22">
        <f>COUNTIFS('Raw Data from UFBs'!$A$3:$A$3000,'Summary By Town'!$A212,'Raw Data from UFBs'!$E$3:$E$3000,'Summary By Town'!$K$2)</f>
        <v>0</v>
      </c>
      <c r="L212" s="5">
        <f>SUMIFS('Raw Data from UFBs'!F$3:F$3000,'Raw Data from UFBs'!$A$3:$A$3000,'Summary By Town'!$A212,'Raw Data from UFBs'!$E$3:$E$3000,'Summary By Town'!$K$2)</f>
        <v>0</v>
      </c>
      <c r="M212" s="5">
        <f>SUMIFS('Raw Data from UFBs'!G$3:G$3000,'Raw Data from UFBs'!$A$3:$A$3000,'Summary By Town'!$A212,'Raw Data from UFBs'!$E$3:$E$3000,'Summary By Town'!$K$2)</f>
        <v>0</v>
      </c>
      <c r="N212" s="23">
        <f t="shared" si="35"/>
        <v>0</v>
      </c>
      <c r="O212" s="22">
        <f>COUNTIFS('Raw Data from UFBs'!$A$3:$A$3000,'Summary By Town'!$A212,'Raw Data from UFBs'!$E$3:$E$3000,'Summary By Town'!$O$2)</f>
        <v>0</v>
      </c>
      <c r="P212" s="5">
        <f>SUMIFS('Raw Data from UFBs'!F$3:F$3000,'Raw Data from UFBs'!$A$3:$A$3000,'Summary By Town'!$A212,'Raw Data from UFBs'!$E$3:$E$3000,'Summary By Town'!$O$2)</f>
        <v>0</v>
      </c>
      <c r="Q212" s="5">
        <f>SUMIFS('Raw Data from UFBs'!G$3:G$3000,'Raw Data from UFBs'!$A$3:$A$3000,'Summary By Town'!$A212,'Raw Data from UFBs'!$E$3:$E$3000,'Summary By Town'!$O$2)</f>
        <v>0</v>
      </c>
      <c r="R212" s="23">
        <f t="shared" si="36"/>
        <v>0</v>
      </c>
      <c r="S212" s="22">
        <f t="shared" si="37"/>
        <v>0</v>
      </c>
      <c r="T212" s="5">
        <f t="shared" si="38"/>
        <v>0</v>
      </c>
      <c r="U212" s="5">
        <f t="shared" si="39"/>
        <v>0</v>
      </c>
      <c r="V212" s="23">
        <f t="shared" si="40"/>
        <v>0</v>
      </c>
      <c r="W212" s="62">
        <v>2742111800</v>
      </c>
      <c r="X212" s="63">
        <v>2.5297599105277198</v>
      </c>
      <c r="Y212" s="64">
        <v>0.21668102878853018</v>
      </c>
      <c r="Z212" s="5">
        <f t="shared" si="41"/>
        <v>0</v>
      </c>
      <c r="AA212" s="9">
        <f t="shared" si="42"/>
        <v>0</v>
      </c>
      <c r="AB212" s="62">
        <v>21609476.68</v>
      </c>
      <c r="AC212" s="7">
        <f t="shared" si="43"/>
        <v>0</v>
      </c>
      <c r="AE212" s="6" t="s">
        <v>240</v>
      </c>
      <c r="AF212" s="6" t="s">
        <v>1045</v>
      </c>
      <c r="AG212" s="6" t="s">
        <v>1047</v>
      </c>
      <c r="AH212" s="6" t="s">
        <v>1188</v>
      </c>
      <c r="AI212" s="6" t="s">
        <v>1857</v>
      </c>
      <c r="AJ212" s="6" t="s">
        <v>1857</v>
      </c>
      <c r="AK212" s="6" t="s">
        <v>1857</v>
      </c>
      <c r="AL212" s="6" t="s">
        <v>1857</v>
      </c>
      <c r="AM212" s="6" t="s">
        <v>1857</v>
      </c>
      <c r="AN212" s="6" t="s">
        <v>1857</v>
      </c>
      <c r="AO212" s="6" t="s">
        <v>1857</v>
      </c>
      <c r="AP212" s="6" t="s">
        <v>1857</v>
      </c>
      <c r="AQ212" s="6" t="s">
        <v>1857</v>
      </c>
      <c r="AR212" s="6" t="s">
        <v>1857</v>
      </c>
      <c r="AS212" s="6" t="s">
        <v>1857</v>
      </c>
      <c r="AT212" s="6" t="s">
        <v>1857</v>
      </c>
    </row>
    <row r="213" spans="1:46" ht="17.25" customHeight="1" x14ac:dyDescent="0.3">
      <c r="A213" t="s">
        <v>1048</v>
      </c>
      <c r="B213" s="104" t="s">
        <v>1478</v>
      </c>
      <c r="C213" t="s">
        <v>1037</v>
      </c>
      <c r="D213" t="str">
        <f t="shared" si="33"/>
        <v>City of Orange township, Essex County</v>
      </c>
      <c r="E213" t="s">
        <v>1828</v>
      </c>
      <c r="F213" t="s">
        <v>1819</v>
      </c>
      <c r="G213" s="22">
        <f>COUNTIFS('Raw Data from UFBs'!$A$3:$A$3000,'Summary By Town'!$A213,'Raw Data from UFBs'!$E$3:$E$3000,'Summary By Town'!$G$2)</f>
        <v>17</v>
      </c>
      <c r="H213" s="5">
        <f>SUMIFS('Raw Data from UFBs'!F$3:F$3000,'Raw Data from UFBs'!$A$3:$A$3000,'Summary By Town'!$A213,'Raw Data from UFBs'!$E$3:$E$3000,'Summary By Town'!$G$2)</f>
        <v>1620873.4</v>
      </c>
      <c r="I213" s="5">
        <f>SUMIFS('Raw Data from UFBs'!G$3:G$3000,'Raw Data from UFBs'!$A$3:$A$3000,'Summary By Town'!$A213,'Raw Data from UFBs'!$E$3:$E$3000,'Summary By Town'!$G$2)</f>
        <v>189644200</v>
      </c>
      <c r="J213" s="23">
        <f t="shared" si="34"/>
        <v>7067358.0919843344</v>
      </c>
      <c r="K213" s="22">
        <f>COUNTIFS('Raw Data from UFBs'!$A$3:$A$3000,'Summary By Town'!$A213,'Raw Data from UFBs'!$E$3:$E$3000,'Summary By Town'!$K$2)</f>
        <v>0</v>
      </c>
      <c r="L213" s="5">
        <f>SUMIFS('Raw Data from UFBs'!F$3:F$3000,'Raw Data from UFBs'!$A$3:$A$3000,'Summary By Town'!$A213,'Raw Data from UFBs'!$E$3:$E$3000,'Summary By Town'!$K$2)</f>
        <v>0</v>
      </c>
      <c r="M213" s="5">
        <f>SUMIFS('Raw Data from UFBs'!G$3:G$3000,'Raw Data from UFBs'!$A$3:$A$3000,'Summary By Town'!$A213,'Raw Data from UFBs'!$E$3:$E$3000,'Summary By Town'!$K$2)</f>
        <v>0</v>
      </c>
      <c r="N213" s="23">
        <f t="shared" si="35"/>
        <v>0</v>
      </c>
      <c r="O213" s="22">
        <f>COUNTIFS('Raw Data from UFBs'!$A$3:$A$3000,'Summary By Town'!$A213,'Raw Data from UFBs'!$E$3:$E$3000,'Summary By Town'!$O$2)</f>
        <v>6</v>
      </c>
      <c r="P213" s="5">
        <f>SUMIFS('Raw Data from UFBs'!F$3:F$3000,'Raw Data from UFBs'!$A$3:$A$3000,'Summary By Town'!$A213,'Raw Data from UFBs'!$E$3:$E$3000,'Summary By Town'!$O$2)</f>
        <v>441946</v>
      </c>
      <c r="Q213" s="5">
        <f>SUMIFS('Raw Data from UFBs'!G$3:G$3000,'Raw Data from UFBs'!$A$3:$A$3000,'Summary By Town'!$A213,'Raw Data from UFBs'!$E$3:$E$3000,'Summary By Town'!$O$2)</f>
        <v>53474200</v>
      </c>
      <c r="R213" s="23">
        <f t="shared" si="36"/>
        <v>1992791.3433808612</v>
      </c>
      <c r="S213" s="22">
        <f t="shared" si="37"/>
        <v>23</v>
      </c>
      <c r="T213" s="5">
        <f t="shared" si="38"/>
        <v>2062819.4</v>
      </c>
      <c r="U213" s="5">
        <f t="shared" si="39"/>
        <v>243118400</v>
      </c>
      <c r="V213" s="23">
        <f t="shared" si="40"/>
        <v>9060149.4353651963</v>
      </c>
      <c r="W213" s="62">
        <v>2935570600</v>
      </c>
      <c r="X213" s="63">
        <v>3.7266407788818929</v>
      </c>
      <c r="Y213" s="64">
        <v>0.73605923262388717</v>
      </c>
      <c r="Z213" s="5">
        <f t="shared" si="41"/>
        <v>5150449.3762469832</v>
      </c>
      <c r="AA213" s="9">
        <f t="shared" si="42"/>
        <v>8.2818106980632661E-2</v>
      </c>
      <c r="AB213" s="62">
        <v>88153885.450000003</v>
      </c>
      <c r="AC213" s="7">
        <f t="shared" si="43"/>
        <v>5.8425664960261636E-2</v>
      </c>
      <c r="AE213" s="6" t="s">
        <v>239</v>
      </c>
      <c r="AF213" s="6" t="s">
        <v>235</v>
      </c>
      <c r="AG213" s="6" t="s">
        <v>247</v>
      </c>
      <c r="AH213" s="6" t="s">
        <v>1041</v>
      </c>
      <c r="AI213" s="6" t="s">
        <v>1045</v>
      </c>
      <c r="AJ213" s="6" t="s">
        <v>1857</v>
      </c>
      <c r="AK213" s="6" t="s">
        <v>1857</v>
      </c>
      <c r="AL213" s="6" t="s">
        <v>1857</v>
      </c>
      <c r="AM213" s="6" t="s">
        <v>1857</v>
      </c>
      <c r="AN213" s="6" t="s">
        <v>1857</v>
      </c>
      <c r="AO213" s="6" t="s">
        <v>1857</v>
      </c>
      <c r="AP213" s="6" t="s">
        <v>1857</v>
      </c>
      <c r="AQ213" s="6" t="s">
        <v>1857</v>
      </c>
      <c r="AR213" s="6" t="s">
        <v>1857</v>
      </c>
      <c r="AS213" s="6" t="s">
        <v>1857</v>
      </c>
      <c r="AT213" s="6" t="s">
        <v>1857</v>
      </c>
    </row>
    <row r="214" spans="1:46" ht="17.25" customHeight="1" x14ac:dyDescent="0.3">
      <c r="A214" t="s">
        <v>1040</v>
      </c>
      <c r="B214" s="104" t="s">
        <v>1461</v>
      </c>
      <c r="C214" t="s">
        <v>1037</v>
      </c>
      <c r="D214" t="str">
        <f t="shared" si="33"/>
        <v>Fairfield township, Essex County</v>
      </c>
      <c r="E214" t="s">
        <v>1828</v>
      </c>
      <c r="F214" t="s">
        <v>1815</v>
      </c>
      <c r="G214" s="22">
        <f>COUNTIFS('Raw Data from UFBs'!$A$3:$A$3000,'Summary By Town'!$A214,'Raw Data from UFBs'!$E$3:$E$3000,'Summary By Town'!$G$2)</f>
        <v>0</v>
      </c>
      <c r="H214" s="5">
        <f>SUMIFS('Raw Data from UFBs'!F$3:F$3000,'Raw Data from UFBs'!$A$3:$A$3000,'Summary By Town'!$A214,'Raw Data from UFBs'!$E$3:$E$3000,'Summary By Town'!$G$2)</f>
        <v>0</v>
      </c>
      <c r="I214" s="5">
        <f>SUMIFS('Raw Data from UFBs'!G$3:G$3000,'Raw Data from UFBs'!$A$3:$A$3000,'Summary By Town'!$A214,'Raw Data from UFBs'!$E$3:$E$3000,'Summary By Town'!$G$2)</f>
        <v>0</v>
      </c>
      <c r="J214" s="23">
        <f t="shared" si="34"/>
        <v>0</v>
      </c>
      <c r="K214" s="22">
        <f>COUNTIFS('Raw Data from UFBs'!$A$3:$A$3000,'Summary By Town'!$A214,'Raw Data from UFBs'!$E$3:$E$3000,'Summary By Town'!$K$2)</f>
        <v>0</v>
      </c>
      <c r="L214" s="5">
        <f>SUMIFS('Raw Data from UFBs'!F$3:F$3000,'Raw Data from UFBs'!$A$3:$A$3000,'Summary By Town'!$A214,'Raw Data from UFBs'!$E$3:$E$3000,'Summary By Town'!$K$2)</f>
        <v>0</v>
      </c>
      <c r="M214" s="5">
        <f>SUMIFS('Raw Data from UFBs'!G$3:G$3000,'Raw Data from UFBs'!$A$3:$A$3000,'Summary By Town'!$A214,'Raw Data from UFBs'!$E$3:$E$3000,'Summary By Town'!$K$2)</f>
        <v>0</v>
      </c>
      <c r="N214" s="23">
        <f t="shared" si="35"/>
        <v>0</v>
      </c>
      <c r="O214" s="22">
        <f>COUNTIFS('Raw Data from UFBs'!$A$3:$A$3000,'Summary By Town'!$A214,'Raw Data from UFBs'!$E$3:$E$3000,'Summary By Town'!$O$2)</f>
        <v>0</v>
      </c>
      <c r="P214" s="5">
        <f>SUMIFS('Raw Data from UFBs'!F$3:F$3000,'Raw Data from UFBs'!$A$3:$A$3000,'Summary By Town'!$A214,'Raw Data from UFBs'!$E$3:$E$3000,'Summary By Town'!$O$2)</f>
        <v>0</v>
      </c>
      <c r="Q214" s="5">
        <f>SUMIFS('Raw Data from UFBs'!G$3:G$3000,'Raw Data from UFBs'!$A$3:$A$3000,'Summary By Town'!$A214,'Raw Data from UFBs'!$E$3:$E$3000,'Summary By Town'!$O$2)</f>
        <v>0</v>
      </c>
      <c r="R214" s="23">
        <f t="shared" si="36"/>
        <v>0</v>
      </c>
      <c r="S214" s="22">
        <f t="shared" si="37"/>
        <v>0</v>
      </c>
      <c r="T214" s="5">
        <f t="shared" si="38"/>
        <v>0</v>
      </c>
      <c r="U214" s="5">
        <f t="shared" si="39"/>
        <v>0</v>
      </c>
      <c r="V214" s="23">
        <f t="shared" si="40"/>
        <v>0</v>
      </c>
      <c r="W214" s="62">
        <v>3472587100</v>
      </c>
      <c r="X214" s="63">
        <v>2.0526494052335971</v>
      </c>
      <c r="Y214" s="64">
        <v>0.26264418269022055</v>
      </c>
      <c r="Z214" s="5">
        <f t="shared" si="41"/>
        <v>0</v>
      </c>
      <c r="AA214" s="9">
        <f t="shared" si="42"/>
        <v>0</v>
      </c>
      <c r="AB214" s="62">
        <v>24308692.93</v>
      </c>
      <c r="AC214" s="7">
        <f t="shared" si="43"/>
        <v>0</v>
      </c>
      <c r="AE214" s="6" t="s">
        <v>1144</v>
      </c>
      <c r="AF214" s="6" t="s">
        <v>1148</v>
      </c>
      <c r="AG214" s="6" t="s">
        <v>1050</v>
      </c>
      <c r="AH214" s="6" t="s">
        <v>1047</v>
      </c>
      <c r="AI214" s="6" t="s">
        <v>1188</v>
      </c>
      <c r="AJ214" s="6" t="s">
        <v>1195</v>
      </c>
      <c r="AK214" s="6" t="s">
        <v>1140</v>
      </c>
      <c r="AL214" s="6" t="s">
        <v>1857</v>
      </c>
      <c r="AM214" s="6" t="s">
        <v>1857</v>
      </c>
      <c r="AN214" s="6" t="s">
        <v>1857</v>
      </c>
      <c r="AO214" s="6" t="s">
        <v>1857</v>
      </c>
      <c r="AP214" s="6" t="s">
        <v>1857</v>
      </c>
      <c r="AQ214" s="6" t="s">
        <v>1857</v>
      </c>
      <c r="AR214" s="6" t="s">
        <v>1857</v>
      </c>
      <c r="AS214" s="6" t="s">
        <v>1857</v>
      </c>
      <c r="AT214" s="6" t="s">
        <v>1857</v>
      </c>
    </row>
    <row r="215" spans="1:46" ht="17.25" customHeight="1" x14ac:dyDescent="0.3">
      <c r="A215" t="s">
        <v>1042</v>
      </c>
      <c r="B215" s="104" t="s">
        <v>1479</v>
      </c>
      <c r="C215" t="s">
        <v>1037</v>
      </c>
      <c r="D215" t="str">
        <f t="shared" si="33"/>
        <v>Irvington township, Essex County</v>
      </c>
      <c r="E215" t="s">
        <v>1828</v>
      </c>
      <c r="F215" t="s">
        <v>1819</v>
      </c>
      <c r="G215" s="22">
        <f>COUNTIFS('Raw Data from UFBs'!$A$3:$A$3000,'Summary By Town'!$A215,'Raw Data from UFBs'!$E$3:$E$3000,'Summary By Town'!$G$2)</f>
        <v>11</v>
      </c>
      <c r="H215" s="5">
        <f>SUMIFS('Raw Data from UFBs'!F$3:F$3000,'Raw Data from UFBs'!$A$3:$A$3000,'Summary By Town'!$A215,'Raw Data from UFBs'!$E$3:$E$3000,'Summary By Town'!$G$2)</f>
        <v>928005.55</v>
      </c>
      <c r="I215" s="5">
        <f>SUMIFS('Raw Data from UFBs'!G$3:G$3000,'Raw Data from UFBs'!$A$3:$A$3000,'Summary By Town'!$A215,'Raw Data from UFBs'!$E$3:$E$3000,'Summary By Town'!$G$2)</f>
        <v>56012600</v>
      </c>
      <c r="J215" s="23">
        <f t="shared" si="34"/>
        <v>3401310.0511914808</v>
      </c>
      <c r="K215" s="22">
        <f>COUNTIFS('Raw Data from UFBs'!$A$3:$A$3000,'Summary By Town'!$A215,'Raw Data from UFBs'!$E$3:$E$3000,'Summary By Town'!$K$2)</f>
        <v>2</v>
      </c>
      <c r="L215" s="5">
        <f>SUMIFS('Raw Data from UFBs'!F$3:F$3000,'Raw Data from UFBs'!$A$3:$A$3000,'Summary By Town'!$A215,'Raw Data from UFBs'!$E$3:$E$3000,'Summary By Town'!$K$2)</f>
        <v>87843.04</v>
      </c>
      <c r="M215" s="5">
        <f>SUMIFS('Raw Data from UFBs'!G$3:G$3000,'Raw Data from UFBs'!$A$3:$A$3000,'Summary By Town'!$A215,'Raw Data from UFBs'!$E$3:$E$3000,'Summary By Town'!$K$2)</f>
        <v>1129000</v>
      </c>
      <c r="N215" s="23">
        <f t="shared" si="35"/>
        <v>68557.414720887478</v>
      </c>
      <c r="O215" s="22">
        <f>COUNTIFS('Raw Data from UFBs'!$A$3:$A$3000,'Summary By Town'!$A215,'Raw Data from UFBs'!$E$3:$E$3000,'Summary By Town'!$O$2)</f>
        <v>0</v>
      </c>
      <c r="P215" s="5">
        <f>SUMIFS('Raw Data from UFBs'!F$3:F$3000,'Raw Data from UFBs'!$A$3:$A$3000,'Summary By Town'!$A215,'Raw Data from UFBs'!$E$3:$E$3000,'Summary By Town'!$O$2)</f>
        <v>0</v>
      </c>
      <c r="Q215" s="5">
        <f>SUMIFS('Raw Data from UFBs'!G$3:G$3000,'Raw Data from UFBs'!$A$3:$A$3000,'Summary By Town'!$A215,'Raw Data from UFBs'!$E$3:$E$3000,'Summary By Town'!$O$2)</f>
        <v>0</v>
      </c>
      <c r="R215" s="23">
        <f t="shared" si="36"/>
        <v>0</v>
      </c>
      <c r="S215" s="22">
        <f t="shared" si="37"/>
        <v>13</v>
      </c>
      <c r="T215" s="5">
        <f t="shared" si="38"/>
        <v>1015848.5900000001</v>
      </c>
      <c r="U215" s="5">
        <f t="shared" si="39"/>
        <v>57141600</v>
      </c>
      <c r="V215" s="23">
        <f t="shared" si="40"/>
        <v>3469867.4659123681</v>
      </c>
      <c r="W215" s="62">
        <v>2212123767</v>
      </c>
      <c r="X215" s="63">
        <v>6.0724016581831242</v>
      </c>
      <c r="Y215" s="64">
        <v>0.70641528120459829</v>
      </c>
      <c r="Z215" s="5">
        <f>(V215-T215)*Y215</f>
        <v>1733556.4343090279</v>
      </c>
      <c r="AA215" s="9">
        <f t="shared" si="42"/>
        <v>2.5831104413065149E-2</v>
      </c>
      <c r="AB215" s="62">
        <v>122767257.34</v>
      </c>
      <c r="AC215" s="7">
        <f t="shared" si="43"/>
        <v>1.4120674126554759E-2</v>
      </c>
      <c r="AE215" s="6" t="s">
        <v>717</v>
      </c>
      <c r="AF215" s="6" t="s">
        <v>1043</v>
      </c>
      <c r="AG215" s="6" t="s">
        <v>685</v>
      </c>
      <c r="AH215" s="6" t="s">
        <v>1046</v>
      </c>
      <c r="AI215" s="6" t="s">
        <v>1857</v>
      </c>
      <c r="AJ215" s="6" t="s">
        <v>1857</v>
      </c>
      <c r="AK215" s="6" t="s">
        <v>1857</v>
      </c>
      <c r="AL215" s="6" t="s">
        <v>1857</v>
      </c>
      <c r="AM215" s="6" t="s">
        <v>1857</v>
      </c>
      <c r="AN215" s="6" t="s">
        <v>1857</v>
      </c>
      <c r="AO215" s="6" t="s">
        <v>1857</v>
      </c>
      <c r="AP215" s="6" t="s">
        <v>1857</v>
      </c>
      <c r="AQ215" s="6" t="s">
        <v>1857</v>
      </c>
      <c r="AR215" s="6" t="s">
        <v>1857</v>
      </c>
      <c r="AS215" s="6" t="s">
        <v>1857</v>
      </c>
      <c r="AT215" s="6" t="s">
        <v>1857</v>
      </c>
    </row>
    <row r="216" spans="1:46" ht="17.25" customHeight="1" x14ac:dyDescent="0.3">
      <c r="A216" t="s">
        <v>236</v>
      </c>
      <c r="B216" s="104" t="s">
        <v>1480</v>
      </c>
      <c r="C216" t="s">
        <v>1037</v>
      </c>
      <c r="D216" t="str">
        <f t="shared" si="33"/>
        <v>Livingston township, Essex County</v>
      </c>
      <c r="E216" t="s">
        <v>1828</v>
      </c>
      <c r="F216" t="s">
        <v>1815</v>
      </c>
      <c r="G216" s="22">
        <f>COUNTIFS('Raw Data from UFBs'!$A$3:$A$3000,'Summary By Town'!$A216,'Raw Data from UFBs'!$E$3:$E$3000,'Summary By Town'!$G$2)</f>
        <v>0</v>
      </c>
      <c r="H216" s="5">
        <f>SUMIFS('Raw Data from UFBs'!F$3:F$3000,'Raw Data from UFBs'!$A$3:$A$3000,'Summary By Town'!$A216,'Raw Data from UFBs'!$E$3:$E$3000,'Summary By Town'!$G$2)</f>
        <v>0</v>
      </c>
      <c r="I216" s="5">
        <f>SUMIFS('Raw Data from UFBs'!G$3:G$3000,'Raw Data from UFBs'!$A$3:$A$3000,'Summary By Town'!$A216,'Raw Data from UFBs'!$E$3:$E$3000,'Summary By Town'!$G$2)</f>
        <v>0</v>
      </c>
      <c r="J216" s="23">
        <f t="shared" si="34"/>
        <v>0</v>
      </c>
      <c r="K216" s="22">
        <f>COUNTIFS('Raw Data from UFBs'!$A$3:$A$3000,'Summary By Town'!$A216,'Raw Data from UFBs'!$E$3:$E$3000,'Summary By Town'!$K$2)</f>
        <v>0</v>
      </c>
      <c r="L216" s="5">
        <f>SUMIFS('Raw Data from UFBs'!F$3:F$3000,'Raw Data from UFBs'!$A$3:$A$3000,'Summary By Town'!$A216,'Raw Data from UFBs'!$E$3:$E$3000,'Summary By Town'!$K$2)</f>
        <v>0</v>
      </c>
      <c r="M216" s="5">
        <f>SUMIFS('Raw Data from UFBs'!G$3:G$3000,'Raw Data from UFBs'!$A$3:$A$3000,'Summary By Town'!$A216,'Raw Data from UFBs'!$E$3:$E$3000,'Summary By Town'!$K$2)</f>
        <v>0</v>
      </c>
      <c r="N216" s="23">
        <f t="shared" si="35"/>
        <v>0</v>
      </c>
      <c r="O216" s="22">
        <f>COUNTIFS('Raw Data from UFBs'!$A$3:$A$3000,'Summary By Town'!$A216,'Raw Data from UFBs'!$E$3:$E$3000,'Summary By Town'!$O$2)</f>
        <v>1</v>
      </c>
      <c r="P216" s="5">
        <f>SUMIFS('Raw Data from UFBs'!F$3:F$3000,'Raw Data from UFBs'!$A$3:$A$3000,'Summary By Town'!$A216,'Raw Data from UFBs'!$E$3:$E$3000,'Summary By Town'!$O$2)</f>
        <v>0</v>
      </c>
      <c r="Q216" s="5">
        <f>SUMIFS('Raw Data from UFBs'!G$3:G$3000,'Raw Data from UFBs'!$A$3:$A$3000,'Summary By Town'!$A216,'Raw Data from UFBs'!$E$3:$E$3000,'Summary By Town'!$O$2)</f>
        <v>24558600</v>
      </c>
      <c r="R216" s="23">
        <f t="shared" si="36"/>
        <v>582380.42478259886</v>
      </c>
      <c r="S216" s="22">
        <f t="shared" si="37"/>
        <v>1</v>
      </c>
      <c r="T216" s="5">
        <f t="shared" si="38"/>
        <v>0</v>
      </c>
      <c r="U216" s="5">
        <f t="shared" si="39"/>
        <v>24558600</v>
      </c>
      <c r="V216" s="23">
        <f t="shared" si="40"/>
        <v>582380.42478259886</v>
      </c>
      <c r="W216" s="62">
        <v>10073062900</v>
      </c>
      <c r="X216" s="63">
        <v>2.3713909782422404</v>
      </c>
      <c r="Y216" s="64">
        <v>0.20160673426515582</v>
      </c>
      <c r="Z216" s="5">
        <f t="shared" si="41"/>
        <v>117411.81554037398</v>
      </c>
      <c r="AA216" s="9">
        <f t="shared" si="42"/>
        <v>2.4380469221531417E-3</v>
      </c>
      <c r="AB216" s="62">
        <v>54333383.310000002</v>
      </c>
      <c r="AC216" s="7">
        <f t="shared" si="43"/>
        <v>2.1609516725744639E-3</v>
      </c>
      <c r="AE216" s="6" t="s">
        <v>1141</v>
      </c>
      <c r="AF216" s="6" t="s">
        <v>1044</v>
      </c>
      <c r="AG216" s="6" t="s">
        <v>247</v>
      </c>
      <c r="AH216" s="6" t="s">
        <v>1049</v>
      </c>
      <c r="AI216" s="6" t="s">
        <v>1140</v>
      </c>
      <c r="AJ216" s="6" t="s">
        <v>1857</v>
      </c>
      <c r="AK216" s="6" t="s">
        <v>1857</v>
      </c>
      <c r="AL216" s="6" t="s">
        <v>1857</v>
      </c>
      <c r="AM216" s="6" t="s">
        <v>1857</v>
      </c>
      <c r="AN216" s="6" t="s">
        <v>1857</v>
      </c>
      <c r="AO216" s="6" t="s">
        <v>1857</v>
      </c>
      <c r="AP216" s="6" t="s">
        <v>1857</v>
      </c>
      <c r="AQ216" s="6" t="s">
        <v>1857</v>
      </c>
      <c r="AR216" s="6" t="s">
        <v>1857</v>
      </c>
      <c r="AS216" s="6" t="s">
        <v>1857</v>
      </c>
      <c r="AT216" s="6" t="s">
        <v>1857</v>
      </c>
    </row>
    <row r="217" spans="1:46" ht="17.25" customHeight="1" x14ac:dyDescent="0.3">
      <c r="A217" t="s">
        <v>1043</v>
      </c>
      <c r="B217" s="104" t="s">
        <v>1481</v>
      </c>
      <c r="C217" t="s">
        <v>1037</v>
      </c>
      <c r="D217" t="str">
        <f t="shared" si="33"/>
        <v>Maplewood township, Essex County</v>
      </c>
      <c r="E217" t="s">
        <v>1828</v>
      </c>
      <c r="F217" t="s">
        <v>1815</v>
      </c>
      <c r="G217" s="22">
        <f>COUNTIFS('Raw Data from UFBs'!$A$3:$A$3000,'Summary By Town'!$A217,'Raw Data from UFBs'!$E$3:$E$3000,'Summary By Town'!$G$2)</f>
        <v>3</v>
      </c>
      <c r="H217" s="5">
        <f>SUMIFS('Raw Data from UFBs'!F$3:F$3000,'Raw Data from UFBs'!$A$3:$A$3000,'Summary By Town'!$A217,'Raw Data from UFBs'!$E$3:$E$3000,'Summary By Town'!$G$2)</f>
        <v>709000</v>
      </c>
      <c r="I217" s="5">
        <f>SUMIFS('Raw Data from UFBs'!G$3:G$3000,'Raw Data from UFBs'!$A$3:$A$3000,'Summary By Town'!$A217,'Raw Data from UFBs'!$E$3:$E$3000,'Summary By Town'!$G$2)</f>
        <v>79951000</v>
      </c>
      <c r="J217" s="23">
        <f t="shared" si="34"/>
        <v>2890587.0184142119</v>
      </c>
      <c r="K217" s="22">
        <f>COUNTIFS('Raw Data from UFBs'!$A$3:$A$3000,'Summary By Town'!$A217,'Raw Data from UFBs'!$E$3:$E$3000,'Summary By Town'!$K$2)</f>
        <v>0</v>
      </c>
      <c r="L217" s="5">
        <f>SUMIFS('Raw Data from UFBs'!F$3:F$3000,'Raw Data from UFBs'!$A$3:$A$3000,'Summary By Town'!$A217,'Raw Data from UFBs'!$E$3:$E$3000,'Summary By Town'!$K$2)</f>
        <v>0</v>
      </c>
      <c r="M217" s="5">
        <f>SUMIFS('Raw Data from UFBs'!G$3:G$3000,'Raw Data from UFBs'!$A$3:$A$3000,'Summary By Town'!$A217,'Raw Data from UFBs'!$E$3:$E$3000,'Summary By Town'!$K$2)</f>
        <v>0</v>
      </c>
      <c r="N217" s="23">
        <f t="shared" si="35"/>
        <v>0</v>
      </c>
      <c r="O217" s="22">
        <f>COUNTIFS('Raw Data from UFBs'!$A$3:$A$3000,'Summary By Town'!$A217,'Raw Data from UFBs'!$E$3:$E$3000,'Summary By Town'!$O$2)</f>
        <v>0</v>
      </c>
      <c r="P217" s="5">
        <f>SUMIFS('Raw Data from UFBs'!F$3:F$3000,'Raw Data from UFBs'!$A$3:$A$3000,'Summary By Town'!$A217,'Raw Data from UFBs'!$E$3:$E$3000,'Summary By Town'!$O$2)</f>
        <v>0</v>
      </c>
      <c r="Q217" s="5">
        <f>SUMIFS('Raw Data from UFBs'!G$3:G$3000,'Raw Data from UFBs'!$A$3:$A$3000,'Summary By Town'!$A217,'Raw Data from UFBs'!$E$3:$E$3000,'Summary By Town'!$O$2)</f>
        <v>0</v>
      </c>
      <c r="R217" s="23">
        <f t="shared" si="36"/>
        <v>0</v>
      </c>
      <c r="S217" s="22">
        <f t="shared" si="37"/>
        <v>3</v>
      </c>
      <c r="T217" s="5">
        <f t="shared" si="38"/>
        <v>709000</v>
      </c>
      <c r="U217" s="5">
        <f t="shared" si="39"/>
        <v>79951000</v>
      </c>
      <c r="V217" s="23">
        <f t="shared" si="40"/>
        <v>2890587.0184142119</v>
      </c>
      <c r="W217" s="62">
        <v>4778814789</v>
      </c>
      <c r="X217" s="63">
        <v>3.6154482350617405</v>
      </c>
      <c r="Y217" s="64">
        <v>0.28018345638239467</v>
      </c>
      <c r="Z217" s="5">
        <f t="shared" si="41"/>
        <v>611244.59121825674</v>
      </c>
      <c r="AA217" s="9">
        <f t="shared" si="42"/>
        <v>1.673029894023792E-2</v>
      </c>
      <c r="AB217" s="62">
        <v>51925824.420000002</v>
      </c>
      <c r="AC217" s="7">
        <f t="shared" si="43"/>
        <v>1.177149516730305E-2</v>
      </c>
      <c r="AE217" s="6" t="s">
        <v>717</v>
      </c>
      <c r="AF217" s="6" t="s">
        <v>1044</v>
      </c>
      <c r="AG217" s="6" t="s">
        <v>239</v>
      </c>
      <c r="AH217" s="6" t="s">
        <v>247</v>
      </c>
      <c r="AI217" s="6" t="s">
        <v>1042</v>
      </c>
      <c r="AJ217" s="6" t="s">
        <v>1046</v>
      </c>
      <c r="AK217" s="6" t="s">
        <v>1857</v>
      </c>
      <c r="AL217" s="6" t="s">
        <v>1857</v>
      </c>
      <c r="AM217" s="6" t="s">
        <v>1857</v>
      </c>
      <c r="AN217" s="6" t="s">
        <v>1857</v>
      </c>
      <c r="AO217" s="6" t="s">
        <v>1857</v>
      </c>
      <c r="AP217" s="6" t="s">
        <v>1857</v>
      </c>
      <c r="AQ217" s="6" t="s">
        <v>1857</v>
      </c>
      <c r="AR217" s="6" t="s">
        <v>1857</v>
      </c>
      <c r="AS217" s="6" t="s">
        <v>1857</v>
      </c>
      <c r="AT217" s="6" t="s">
        <v>1857</v>
      </c>
    </row>
    <row r="218" spans="1:46" ht="17.25" customHeight="1" x14ac:dyDescent="0.3">
      <c r="A218" t="s">
        <v>1044</v>
      </c>
      <c r="B218" t="s">
        <v>1482</v>
      </c>
      <c r="C218" t="s">
        <v>1037</v>
      </c>
      <c r="D218" t="str">
        <f t="shared" si="33"/>
        <v>Millburn township, Essex County</v>
      </c>
      <c r="E218" t="s">
        <v>1828</v>
      </c>
      <c r="F218" t="s">
        <v>1815</v>
      </c>
      <c r="G218" s="22">
        <f>COUNTIFS('Raw Data from UFBs'!$A$3:$A$3000,'Summary By Town'!$A218,'Raw Data from UFBs'!$E$3:$E$3000,'Summary By Town'!$G$2)</f>
        <v>0</v>
      </c>
      <c r="H218" s="5">
        <f>SUMIFS('Raw Data from UFBs'!F$3:F$3000,'Raw Data from UFBs'!$A$3:$A$3000,'Summary By Town'!$A218,'Raw Data from UFBs'!$E$3:$E$3000,'Summary By Town'!$G$2)</f>
        <v>0</v>
      </c>
      <c r="I218" s="5">
        <f>SUMIFS('Raw Data from UFBs'!G$3:G$3000,'Raw Data from UFBs'!$A$3:$A$3000,'Summary By Town'!$A218,'Raw Data from UFBs'!$E$3:$E$3000,'Summary By Town'!$G$2)</f>
        <v>0</v>
      </c>
      <c r="J218" s="23">
        <f t="shared" si="34"/>
        <v>0</v>
      </c>
      <c r="K218" s="22">
        <f>COUNTIFS('Raw Data from UFBs'!$A$3:$A$3000,'Summary By Town'!$A218,'Raw Data from UFBs'!$E$3:$E$3000,'Summary By Town'!$K$2)</f>
        <v>0</v>
      </c>
      <c r="L218" s="5">
        <f>SUMIFS('Raw Data from UFBs'!F$3:F$3000,'Raw Data from UFBs'!$A$3:$A$3000,'Summary By Town'!$A218,'Raw Data from UFBs'!$E$3:$E$3000,'Summary By Town'!$K$2)</f>
        <v>0</v>
      </c>
      <c r="M218" s="5">
        <f>SUMIFS('Raw Data from UFBs'!G$3:G$3000,'Raw Data from UFBs'!$A$3:$A$3000,'Summary By Town'!$A218,'Raw Data from UFBs'!$E$3:$E$3000,'Summary By Town'!$K$2)</f>
        <v>0</v>
      </c>
      <c r="N218" s="23">
        <f t="shared" si="35"/>
        <v>0</v>
      </c>
      <c r="O218" s="22">
        <f>COUNTIFS('Raw Data from UFBs'!$A$3:$A$3000,'Summary By Town'!$A218,'Raw Data from UFBs'!$E$3:$E$3000,'Summary By Town'!$O$2)</f>
        <v>0</v>
      </c>
      <c r="P218" s="5">
        <f>SUMIFS('Raw Data from UFBs'!F$3:F$3000,'Raw Data from UFBs'!$A$3:$A$3000,'Summary By Town'!$A218,'Raw Data from UFBs'!$E$3:$E$3000,'Summary By Town'!$O$2)</f>
        <v>0</v>
      </c>
      <c r="Q218" s="5">
        <f>SUMIFS('Raw Data from UFBs'!G$3:G$3000,'Raw Data from UFBs'!$A$3:$A$3000,'Summary By Town'!$A218,'Raw Data from UFBs'!$E$3:$E$3000,'Summary By Town'!$O$2)</f>
        <v>0</v>
      </c>
      <c r="R218" s="23">
        <f t="shared" si="36"/>
        <v>0</v>
      </c>
      <c r="S218" s="22">
        <f t="shared" si="37"/>
        <v>0</v>
      </c>
      <c r="T218" s="5">
        <f t="shared" si="38"/>
        <v>0</v>
      </c>
      <c r="U218" s="5">
        <f t="shared" si="39"/>
        <v>0</v>
      </c>
      <c r="V218" s="23">
        <f t="shared" si="40"/>
        <v>0</v>
      </c>
      <c r="W218" s="62">
        <v>10551696600</v>
      </c>
      <c r="X218" s="63">
        <v>1.9556282582022677</v>
      </c>
      <c r="Y218" s="64">
        <v>0.2490114944392755</v>
      </c>
      <c r="Z218" s="5">
        <f t="shared" si="41"/>
        <v>0</v>
      </c>
      <c r="AA218" s="9">
        <f t="shared" si="42"/>
        <v>0</v>
      </c>
      <c r="AB218" s="62">
        <v>62189307.420000002</v>
      </c>
      <c r="AC218" s="7">
        <f t="shared" si="43"/>
        <v>0</v>
      </c>
      <c r="AE218" s="6" t="s">
        <v>1137</v>
      </c>
      <c r="AF218" s="6" t="s">
        <v>1141</v>
      </c>
      <c r="AG218" s="6" t="s">
        <v>1248</v>
      </c>
      <c r="AH218" s="6" t="s">
        <v>717</v>
      </c>
      <c r="AI218" s="6" t="s">
        <v>1249</v>
      </c>
      <c r="AJ218" s="6" t="s">
        <v>1043</v>
      </c>
      <c r="AK218" s="6" t="s">
        <v>236</v>
      </c>
      <c r="AL218" s="6" t="s">
        <v>247</v>
      </c>
      <c r="AM218" s="6" t="s">
        <v>1857</v>
      </c>
      <c r="AN218" s="6" t="s">
        <v>1857</v>
      </c>
      <c r="AO218" s="6" t="s">
        <v>1857</v>
      </c>
      <c r="AP218" s="6" t="s">
        <v>1857</v>
      </c>
      <c r="AQ218" s="6" t="s">
        <v>1857</v>
      </c>
      <c r="AR218" s="6" t="s">
        <v>1857</v>
      </c>
      <c r="AS218" s="6" t="s">
        <v>1857</v>
      </c>
      <c r="AT218" s="6" t="s">
        <v>1857</v>
      </c>
    </row>
    <row r="219" spans="1:46" ht="17.25" customHeight="1" x14ac:dyDescent="0.3">
      <c r="A219" t="s">
        <v>1045</v>
      </c>
      <c r="B219" t="s">
        <v>1483</v>
      </c>
      <c r="C219" t="s">
        <v>1037</v>
      </c>
      <c r="D219" t="str">
        <f t="shared" si="33"/>
        <v>Montclair township, Essex County</v>
      </c>
      <c r="E219" t="s">
        <v>1828</v>
      </c>
      <c r="F219" t="s">
        <v>1819</v>
      </c>
      <c r="G219" s="22">
        <f>COUNTIFS('Raw Data from UFBs'!$A$3:$A$3000,'Summary By Town'!$A219,'Raw Data from UFBs'!$E$3:$E$3000,'Summary By Town'!$G$2)</f>
        <v>6</v>
      </c>
      <c r="H219" s="5">
        <f>SUMIFS('Raw Data from UFBs'!F$3:F$3000,'Raw Data from UFBs'!$A$3:$A$3000,'Summary By Town'!$A219,'Raw Data from UFBs'!$E$3:$E$3000,'Summary By Town'!$G$2)</f>
        <v>596846.15</v>
      </c>
      <c r="I219" s="5">
        <f>SUMIFS('Raw Data from UFBs'!G$3:G$3000,'Raw Data from UFBs'!$A$3:$A$3000,'Summary By Town'!$A219,'Raw Data from UFBs'!$E$3:$E$3000,'Summary By Town'!$G$2)</f>
        <v>41389900</v>
      </c>
      <c r="J219" s="23">
        <f t="shared" si="34"/>
        <v>1398913.7643475342</v>
      </c>
      <c r="K219" s="22">
        <f>COUNTIFS('Raw Data from UFBs'!$A$3:$A$3000,'Summary By Town'!$A219,'Raw Data from UFBs'!$E$3:$E$3000,'Summary By Town'!$K$2)</f>
        <v>3</v>
      </c>
      <c r="L219" s="5">
        <f>SUMIFS('Raw Data from UFBs'!F$3:F$3000,'Raw Data from UFBs'!$A$3:$A$3000,'Summary By Town'!$A219,'Raw Data from UFBs'!$E$3:$E$3000,'Summary By Town'!$K$2)</f>
        <v>2293895.35</v>
      </c>
      <c r="M219" s="5">
        <f>SUMIFS('Raw Data from UFBs'!G$3:G$3000,'Raw Data from UFBs'!$A$3:$A$3000,'Summary By Town'!$A219,'Raw Data from UFBs'!$E$3:$E$3000,'Summary By Town'!$K$2)</f>
        <v>67535100</v>
      </c>
      <c r="N219" s="23">
        <f t="shared" si="35"/>
        <v>2282580.5562851601</v>
      </c>
      <c r="O219" s="22">
        <f>COUNTIFS('Raw Data from UFBs'!$A$3:$A$3000,'Summary By Town'!$A219,'Raw Data from UFBs'!$E$3:$E$3000,'Summary By Town'!$O$2)</f>
        <v>2</v>
      </c>
      <c r="P219" s="5">
        <f>SUMIFS('Raw Data from UFBs'!F$3:F$3000,'Raw Data from UFBs'!$A$3:$A$3000,'Summary By Town'!$A219,'Raw Data from UFBs'!$E$3:$E$3000,'Summary By Town'!$O$2)</f>
        <v>304605.17</v>
      </c>
      <c r="Q219" s="5">
        <f>SUMIFS('Raw Data from UFBs'!G$3:G$3000,'Raw Data from UFBs'!$A$3:$A$3000,'Summary By Town'!$A219,'Raw Data from UFBs'!$E$3:$E$3000,'Summary By Town'!$O$2)</f>
        <v>28874800</v>
      </c>
      <c r="R219" s="23">
        <f t="shared" si="36"/>
        <v>975922.99480748153</v>
      </c>
      <c r="S219" s="22">
        <f t="shared" si="37"/>
        <v>11</v>
      </c>
      <c r="T219" s="5">
        <f t="shared" si="38"/>
        <v>3195346.67</v>
      </c>
      <c r="U219" s="5">
        <f t="shared" si="39"/>
        <v>137799800</v>
      </c>
      <c r="V219" s="23">
        <f t="shared" si="40"/>
        <v>4657417.3154401761</v>
      </c>
      <c r="W219" s="62">
        <v>7990522200</v>
      </c>
      <c r="X219" s="63">
        <v>3.3798433056072477</v>
      </c>
      <c r="Y219" s="64">
        <v>0.25807083838105022</v>
      </c>
      <c r="Z219" s="5">
        <f t="shared" si="41"/>
        <v>377317.79724106949</v>
      </c>
      <c r="AA219" s="9">
        <f t="shared" si="42"/>
        <v>1.7245406063698815E-2</v>
      </c>
      <c r="AB219" s="62">
        <v>88864917.920000002</v>
      </c>
      <c r="AC219" s="7">
        <f t="shared" si="43"/>
        <v>4.2459702441940824E-3</v>
      </c>
      <c r="AE219" s="6" t="s">
        <v>235</v>
      </c>
      <c r="AF219" s="6" t="s">
        <v>1048</v>
      </c>
      <c r="AG219" s="6" t="s">
        <v>247</v>
      </c>
      <c r="AH219" s="6" t="s">
        <v>1041</v>
      </c>
      <c r="AI219" s="6" t="s">
        <v>229</v>
      </c>
      <c r="AJ219" s="6" t="s">
        <v>240</v>
      </c>
      <c r="AK219" s="6" t="s">
        <v>1038</v>
      </c>
      <c r="AL219" s="6" t="s">
        <v>1188</v>
      </c>
      <c r="AM219" s="6" t="s">
        <v>613</v>
      </c>
      <c r="AN219" s="6" t="s">
        <v>1857</v>
      </c>
      <c r="AO219" s="6" t="s">
        <v>1857</v>
      </c>
      <c r="AP219" s="6" t="s">
        <v>1857</v>
      </c>
      <c r="AQ219" s="6" t="s">
        <v>1857</v>
      </c>
      <c r="AR219" s="6" t="s">
        <v>1857</v>
      </c>
      <c r="AS219" s="6" t="s">
        <v>1857</v>
      </c>
      <c r="AT219" s="6" t="s">
        <v>1857</v>
      </c>
    </row>
    <row r="220" spans="1:46" ht="17.25" customHeight="1" x14ac:dyDescent="0.3">
      <c r="A220" t="s">
        <v>238</v>
      </c>
      <c r="B220" t="s">
        <v>1484</v>
      </c>
      <c r="C220" t="s">
        <v>1037</v>
      </c>
      <c r="D220" t="str">
        <f t="shared" si="33"/>
        <v>Nutley township, Essex County</v>
      </c>
      <c r="E220" t="s">
        <v>1828</v>
      </c>
      <c r="F220" t="s">
        <v>1815</v>
      </c>
      <c r="G220" s="22">
        <f>COUNTIFS('Raw Data from UFBs'!$A$3:$A$3000,'Summary By Town'!$A220,'Raw Data from UFBs'!$E$3:$E$3000,'Summary By Town'!$G$2)</f>
        <v>0</v>
      </c>
      <c r="H220" s="5">
        <f>SUMIFS('Raw Data from UFBs'!F$3:F$3000,'Raw Data from UFBs'!$A$3:$A$3000,'Summary By Town'!$A220,'Raw Data from UFBs'!$E$3:$E$3000,'Summary By Town'!$G$2)</f>
        <v>0</v>
      </c>
      <c r="I220" s="5">
        <f>SUMIFS('Raw Data from UFBs'!G$3:G$3000,'Raw Data from UFBs'!$A$3:$A$3000,'Summary By Town'!$A220,'Raw Data from UFBs'!$E$3:$E$3000,'Summary By Town'!$G$2)</f>
        <v>0</v>
      </c>
      <c r="J220" s="23">
        <f t="shared" si="34"/>
        <v>0</v>
      </c>
      <c r="K220" s="22">
        <f>COUNTIFS('Raw Data from UFBs'!$A$3:$A$3000,'Summary By Town'!$A220,'Raw Data from UFBs'!$E$3:$E$3000,'Summary By Town'!$K$2)</f>
        <v>3</v>
      </c>
      <c r="L220" s="5">
        <f>SUMIFS('Raw Data from UFBs'!F$3:F$3000,'Raw Data from UFBs'!$A$3:$A$3000,'Summary By Town'!$A220,'Raw Data from UFBs'!$E$3:$E$3000,'Summary By Town'!$K$2)</f>
        <v>841160</v>
      </c>
      <c r="M220" s="5">
        <f>SUMIFS('Raw Data from UFBs'!G$3:G$3000,'Raw Data from UFBs'!$A$3:$A$3000,'Summary By Town'!$A220,'Raw Data from UFBs'!$E$3:$E$3000,'Summary By Town'!$K$2)</f>
        <v>74799100</v>
      </c>
      <c r="N220" s="23">
        <f t="shared" si="35"/>
        <v>1926823.7471973691</v>
      </c>
      <c r="O220" s="22">
        <f>COUNTIFS('Raw Data from UFBs'!$A$3:$A$3000,'Summary By Town'!$A220,'Raw Data from UFBs'!$E$3:$E$3000,'Summary By Town'!$O$2)</f>
        <v>0</v>
      </c>
      <c r="P220" s="5">
        <f>SUMIFS('Raw Data from UFBs'!F$3:F$3000,'Raw Data from UFBs'!$A$3:$A$3000,'Summary By Town'!$A220,'Raw Data from UFBs'!$E$3:$E$3000,'Summary By Town'!$O$2)</f>
        <v>0</v>
      </c>
      <c r="Q220" s="5">
        <f>SUMIFS('Raw Data from UFBs'!G$3:G$3000,'Raw Data from UFBs'!$A$3:$A$3000,'Summary By Town'!$A220,'Raw Data from UFBs'!$E$3:$E$3000,'Summary By Town'!$O$2)</f>
        <v>0</v>
      </c>
      <c r="R220" s="23">
        <f t="shared" si="36"/>
        <v>0</v>
      </c>
      <c r="S220" s="22">
        <f t="shared" si="37"/>
        <v>3</v>
      </c>
      <c r="T220" s="5">
        <f t="shared" si="38"/>
        <v>841160</v>
      </c>
      <c r="U220" s="5">
        <f t="shared" si="39"/>
        <v>74799100</v>
      </c>
      <c r="V220" s="23">
        <f t="shared" si="40"/>
        <v>1926823.7471973691</v>
      </c>
      <c r="W220" s="62">
        <v>5438402300</v>
      </c>
      <c r="X220" s="63">
        <v>2.5759985711022848</v>
      </c>
      <c r="Y220" s="64">
        <v>0.34074336715145381</v>
      </c>
      <c r="Z220" s="5">
        <f t="shared" si="41"/>
        <v>369932.72081429628</v>
      </c>
      <c r="AA220" s="9">
        <f t="shared" si="42"/>
        <v>1.3753874000825573E-2</v>
      </c>
      <c r="AB220" s="62">
        <v>59480874.460000001</v>
      </c>
      <c r="AC220" s="7">
        <f t="shared" si="43"/>
        <v>6.2193557874316479E-3</v>
      </c>
      <c r="AE220" s="6" t="s">
        <v>1036</v>
      </c>
      <c r="AF220" s="6" t="s">
        <v>74</v>
      </c>
      <c r="AG220" s="6" t="s">
        <v>229</v>
      </c>
      <c r="AH220" s="6" t="s">
        <v>613</v>
      </c>
      <c r="AI220" s="6" t="s">
        <v>1857</v>
      </c>
      <c r="AJ220" s="6" t="s">
        <v>1857</v>
      </c>
      <c r="AK220" s="6" t="s">
        <v>1857</v>
      </c>
      <c r="AL220" s="6" t="s">
        <v>1857</v>
      </c>
      <c r="AM220" s="6" t="s">
        <v>1857</v>
      </c>
      <c r="AN220" s="6" t="s">
        <v>1857</v>
      </c>
      <c r="AO220" s="6" t="s">
        <v>1857</v>
      </c>
      <c r="AP220" s="6" t="s">
        <v>1857</v>
      </c>
      <c r="AQ220" s="6" t="s">
        <v>1857</v>
      </c>
      <c r="AR220" s="6" t="s">
        <v>1857</v>
      </c>
      <c r="AS220" s="6" t="s">
        <v>1857</v>
      </c>
      <c r="AT220" s="6" t="s">
        <v>1857</v>
      </c>
    </row>
    <row r="221" spans="1:46" ht="17.25" customHeight="1" x14ac:dyDescent="0.3">
      <c r="A221" t="s">
        <v>239</v>
      </c>
      <c r="B221" t="s">
        <v>1485</v>
      </c>
      <c r="C221" t="s">
        <v>1037</v>
      </c>
      <c r="D221" t="str">
        <f t="shared" si="33"/>
        <v>South Orange Village township, Essex County</v>
      </c>
      <c r="E221" t="s">
        <v>1828</v>
      </c>
      <c r="F221" t="s">
        <v>1815</v>
      </c>
      <c r="G221" s="22">
        <f>COUNTIFS('Raw Data from UFBs'!$A$3:$A$3000,'Summary By Town'!$A221,'Raw Data from UFBs'!$E$3:$E$3000,'Summary By Town'!$G$2)</f>
        <v>0</v>
      </c>
      <c r="H221" s="5">
        <f>SUMIFS('Raw Data from UFBs'!F$3:F$3000,'Raw Data from UFBs'!$A$3:$A$3000,'Summary By Town'!$A221,'Raw Data from UFBs'!$E$3:$E$3000,'Summary By Town'!$G$2)</f>
        <v>0</v>
      </c>
      <c r="I221" s="5">
        <f>SUMIFS('Raw Data from UFBs'!G$3:G$3000,'Raw Data from UFBs'!$A$3:$A$3000,'Summary By Town'!$A221,'Raw Data from UFBs'!$E$3:$E$3000,'Summary By Town'!$G$2)</f>
        <v>0</v>
      </c>
      <c r="J221" s="23">
        <f t="shared" si="34"/>
        <v>0</v>
      </c>
      <c r="K221" s="22">
        <f>COUNTIFS('Raw Data from UFBs'!$A$3:$A$3000,'Summary By Town'!$A221,'Raw Data from UFBs'!$E$3:$E$3000,'Summary By Town'!$K$2)</f>
        <v>0</v>
      </c>
      <c r="L221" s="5">
        <f>SUMIFS('Raw Data from UFBs'!F$3:F$3000,'Raw Data from UFBs'!$A$3:$A$3000,'Summary By Town'!$A221,'Raw Data from UFBs'!$E$3:$E$3000,'Summary By Town'!$K$2)</f>
        <v>0</v>
      </c>
      <c r="M221" s="5">
        <f>SUMIFS('Raw Data from UFBs'!G$3:G$3000,'Raw Data from UFBs'!$A$3:$A$3000,'Summary By Town'!$A221,'Raw Data from UFBs'!$E$3:$E$3000,'Summary By Town'!$K$2)</f>
        <v>0</v>
      </c>
      <c r="N221" s="23">
        <f t="shared" si="35"/>
        <v>0</v>
      </c>
      <c r="O221" s="22">
        <f>COUNTIFS('Raw Data from UFBs'!$A$3:$A$3000,'Summary By Town'!$A221,'Raw Data from UFBs'!$E$3:$E$3000,'Summary By Town'!$O$2)</f>
        <v>14</v>
      </c>
      <c r="P221" s="5">
        <f>SUMIFS('Raw Data from UFBs'!F$3:F$3000,'Raw Data from UFBs'!$A$3:$A$3000,'Summary By Town'!$A221,'Raw Data from UFBs'!$E$3:$E$3000,'Summary By Town'!$O$2)</f>
        <v>0</v>
      </c>
      <c r="Q221" s="5">
        <f>SUMIFS('Raw Data from UFBs'!G$3:G$3000,'Raw Data from UFBs'!$A$3:$A$3000,'Summary By Town'!$A221,'Raw Data from UFBs'!$E$3:$E$3000,'Summary By Town'!$O$2)</f>
        <v>186606600</v>
      </c>
      <c r="R221" s="23">
        <f t="shared" si="36"/>
        <v>6786049.5005137166</v>
      </c>
      <c r="S221" s="22">
        <f t="shared" si="37"/>
        <v>14</v>
      </c>
      <c r="T221" s="5">
        <f t="shared" si="38"/>
        <v>0</v>
      </c>
      <c r="U221" s="5">
        <f t="shared" si="39"/>
        <v>186606600</v>
      </c>
      <c r="V221" s="23">
        <f t="shared" si="40"/>
        <v>6786049.5005137166</v>
      </c>
      <c r="W221" s="62">
        <v>3864019160</v>
      </c>
      <c r="X221" s="63">
        <v>3.6365538520683174</v>
      </c>
      <c r="Y221" s="64">
        <v>0.27605197746414556</v>
      </c>
      <c r="Z221" s="5">
        <f t="shared" si="41"/>
        <v>1873302.3837863887</v>
      </c>
      <c r="AA221" s="9">
        <f t="shared" si="42"/>
        <v>4.829339407312877E-2</v>
      </c>
      <c r="AB221" s="62">
        <v>42086382.119999997</v>
      </c>
      <c r="AC221" s="7">
        <f t="shared" si="43"/>
        <v>4.4510891395822094E-2</v>
      </c>
      <c r="AE221" s="6" t="s">
        <v>1043</v>
      </c>
      <c r="AF221" s="6" t="s">
        <v>235</v>
      </c>
      <c r="AG221" s="6" t="s">
        <v>1048</v>
      </c>
      <c r="AH221" s="6" t="s">
        <v>247</v>
      </c>
      <c r="AI221" s="6" t="s">
        <v>1046</v>
      </c>
      <c r="AJ221" s="6" t="s">
        <v>1857</v>
      </c>
      <c r="AK221" s="6" t="s">
        <v>1857</v>
      </c>
      <c r="AL221" s="6" t="s">
        <v>1857</v>
      </c>
      <c r="AM221" s="6" t="s">
        <v>1857</v>
      </c>
      <c r="AN221" s="6" t="s">
        <v>1857</v>
      </c>
      <c r="AO221" s="6" t="s">
        <v>1857</v>
      </c>
      <c r="AP221" s="6" t="s">
        <v>1857</v>
      </c>
      <c r="AQ221" s="6" t="s">
        <v>1857</v>
      </c>
      <c r="AR221" s="6" t="s">
        <v>1857</v>
      </c>
      <c r="AS221" s="6" t="s">
        <v>1857</v>
      </c>
      <c r="AT221" s="6" t="s">
        <v>1857</v>
      </c>
    </row>
    <row r="222" spans="1:46" ht="17.25" customHeight="1" x14ac:dyDescent="0.3">
      <c r="A222" t="s">
        <v>240</v>
      </c>
      <c r="B222" t="s">
        <v>1486</v>
      </c>
      <c r="C222" t="s">
        <v>1037</v>
      </c>
      <c r="D222" t="str">
        <f t="shared" si="33"/>
        <v>Verona township, Essex County</v>
      </c>
      <c r="E222" t="s">
        <v>1828</v>
      </c>
      <c r="F222" t="s">
        <v>1815</v>
      </c>
      <c r="G222" s="22">
        <f>COUNTIFS('Raw Data from UFBs'!$A$3:$A$3000,'Summary By Town'!$A222,'Raw Data from UFBs'!$E$3:$E$3000,'Summary By Town'!$G$2)</f>
        <v>0</v>
      </c>
      <c r="H222" s="5">
        <f>SUMIFS('Raw Data from UFBs'!F$3:F$3000,'Raw Data from UFBs'!$A$3:$A$3000,'Summary By Town'!$A222,'Raw Data from UFBs'!$E$3:$E$3000,'Summary By Town'!$G$2)</f>
        <v>0</v>
      </c>
      <c r="I222" s="5">
        <f>SUMIFS('Raw Data from UFBs'!G$3:G$3000,'Raw Data from UFBs'!$A$3:$A$3000,'Summary By Town'!$A222,'Raw Data from UFBs'!$E$3:$E$3000,'Summary By Town'!$G$2)</f>
        <v>0</v>
      </c>
      <c r="J222" s="23">
        <f t="shared" si="34"/>
        <v>0</v>
      </c>
      <c r="K222" s="22">
        <f>COUNTIFS('Raw Data from UFBs'!$A$3:$A$3000,'Summary By Town'!$A222,'Raw Data from UFBs'!$E$3:$E$3000,'Summary By Town'!$K$2)</f>
        <v>0</v>
      </c>
      <c r="L222" s="5">
        <f>SUMIFS('Raw Data from UFBs'!F$3:F$3000,'Raw Data from UFBs'!$A$3:$A$3000,'Summary By Town'!$A222,'Raw Data from UFBs'!$E$3:$E$3000,'Summary By Town'!$K$2)</f>
        <v>0</v>
      </c>
      <c r="M222" s="5">
        <f>SUMIFS('Raw Data from UFBs'!G$3:G$3000,'Raw Data from UFBs'!$A$3:$A$3000,'Summary By Town'!$A222,'Raw Data from UFBs'!$E$3:$E$3000,'Summary By Town'!$K$2)</f>
        <v>0</v>
      </c>
      <c r="N222" s="23">
        <f t="shared" si="35"/>
        <v>0</v>
      </c>
      <c r="O222" s="22">
        <f>COUNTIFS('Raw Data from UFBs'!$A$3:$A$3000,'Summary By Town'!$A222,'Raw Data from UFBs'!$E$3:$E$3000,'Summary By Town'!$O$2)</f>
        <v>6</v>
      </c>
      <c r="P222" s="5">
        <f>SUMIFS('Raw Data from UFBs'!F$3:F$3000,'Raw Data from UFBs'!$A$3:$A$3000,'Summary By Town'!$A222,'Raw Data from UFBs'!$E$3:$E$3000,'Summary By Town'!$O$2)</f>
        <v>1571011.04</v>
      </c>
      <c r="Q222" s="5">
        <f>SUMIFS('Raw Data from UFBs'!G$3:G$3000,'Raw Data from UFBs'!$A$3:$A$3000,'Summary By Town'!$A222,'Raw Data from UFBs'!$E$3:$E$3000,'Summary By Town'!$O$2)</f>
        <v>110076700</v>
      </c>
      <c r="R222" s="23">
        <f t="shared" si="36"/>
        <v>3370148.2337129801</v>
      </c>
      <c r="S222" s="22">
        <f t="shared" si="37"/>
        <v>6</v>
      </c>
      <c r="T222" s="5">
        <f t="shared" si="38"/>
        <v>1571011.04</v>
      </c>
      <c r="U222" s="5">
        <f t="shared" si="39"/>
        <v>110076700</v>
      </c>
      <c r="V222" s="23">
        <f t="shared" si="40"/>
        <v>3370148.2337129801</v>
      </c>
      <c r="W222" s="62">
        <v>2757365400</v>
      </c>
      <c r="X222" s="63">
        <v>3.0616363260462749</v>
      </c>
      <c r="Y222" s="64">
        <v>0.25873090904071372</v>
      </c>
      <c r="Z222" s="5">
        <f t="shared" si="41"/>
        <v>465492.40161831799</v>
      </c>
      <c r="AA222" s="9">
        <f t="shared" si="42"/>
        <v>3.9920969487758133E-2</v>
      </c>
      <c r="AB222" s="62">
        <v>26139747.659999996</v>
      </c>
      <c r="AC222" s="7">
        <f t="shared" si="43"/>
        <v>1.7807838379810818E-2</v>
      </c>
      <c r="AE222" s="6" t="s">
        <v>247</v>
      </c>
      <c r="AF222" s="6" t="s">
        <v>1039</v>
      </c>
      <c r="AG222" s="6" t="s">
        <v>1045</v>
      </c>
      <c r="AH222" s="6" t="s">
        <v>1038</v>
      </c>
      <c r="AI222" s="6" t="s">
        <v>1047</v>
      </c>
      <c r="AJ222" s="6" t="s">
        <v>1857</v>
      </c>
      <c r="AK222" s="6" t="s">
        <v>1857</v>
      </c>
      <c r="AL222" s="6" t="s">
        <v>1857</v>
      </c>
      <c r="AM222" s="6" t="s">
        <v>1857</v>
      </c>
      <c r="AN222" s="6" t="s">
        <v>1857</v>
      </c>
      <c r="AO222" s="6" t="s">
        <v>1857</v>
      </c>
      <c r="AP222" s="6" t="s">
        <v>1857</v>
      </c>
      <c r="AQ222" s="6" t="s">
        <v>1857</v>
      </c>
      <c r="AR222" s="6" t="s">
        <v>1857</v>
      </c>
      <c r="AS222" s="6" t="s">
        <v>1857</v>
      </c>
      <c r="AT222" s="6" t="s">
        <v>1857</v>
      </c>
    </row>
    <row r="223" spans="1:46" ht="17.25" customHeight="1" x14ac:dyDescent="0.3">
      <c r="A223" t="s">
        <v>1050</v>
      </c>
      <c r="B223" t="s">
        <v>1487</v>
      </c>
      <c r="C223" t="s">
        <v>1037</v>
      </c>
      <c r="D223" t="str">
        <f t="shared" si="33"/>
        <v>West Caldwell township, Essex County</v>
      </c>
      <c r="E223" t="s">
        <v>1828</v>
      </c>
      <c r="F223" t="s">
        <v>1815</v>
      </c>
      <c r="G223" s="22">
        <f>COUNTIFS('Raw Data from UFBs'!$A$3:$A$3000,'Summary By Town'!$A223,'Raw Data from UFBs'!$E$3:$E$3000,'Summary By Town'!$G$2)</f>
        <v>0</v>
      </c>
      <c r="H223" s="5">
        <f>SUMIFS('Raw Data from UFBs'!F$3:F$3000,'Raw Data from UFBs'!$A$3:$A$3000,'Summary By Town'!$A223,'Raw Data from UFBs'!$E$3:$E$3000,'Summary By Town'!$G$2)</f>
        <v>0</v>
      </c>
      <c r="I223" s="5">
        <f>SUMIFS('Raw Data from UFBs'!G$3:G$3000,'Raw Data from UFBs'!$A$3:$A$3000,'Summary By Town'!$A223,'Raw Data from UFBs'!$E$3:$E$3000,'Summary By Town'!$G$2)</f>
        <v>0</v>
      </c>
      <c r="J223" s="23">
        <f t="shared" si="34"/>
        <v>0</v>
      </c>
      <c r="K223" s="22">
        <f>COUNTIFS('Raw Data from UFBs'!$A$3:$A$3000,'Summary By Town'!$A223,'Raw Data from UFBs'!$E$3:$E$3000,'Summary By Town'!$K$2)</f>
        <v>0</v>
      </c>
      <c r="L223" s="5">
        <f>SUMIFS('Raw Data from UFBs'!F$3:F$3000,'Raw Data from UFBs'!$A$3:$A$3000,'Summary By Town'!$A223,'Raw Data from UFBs'!$E$3:$E$3000,'Summary By Town'!$K$2)</f>
        <v>0</v>
      </c>
      <c r="M223" s="5">
        <f>SUMIFS('Raw Data from UFBs'!G$3:G$3000,'Raw Data from UFBs'!$A$3:$A$3000,'Summary By Town'!$A223,'Raw Data from UFBs'!$E$3:$E$3000,'Summary By Town'!$K$2)</f>
        <v>0</v>
      </c>
      <c r="N223" s="23">
        <f t="shared" si="35"/>
        <v>0</v>
      </c>
      <c r="O223" s="22">
        <f>COUNTIFS('Raw Data from UFBs'!$A$3:$A$3000,'Summary By Town'!$A223,'Raw Data from UFBs'!$E$3:$E$3000,'Summary By Town'!$O$2)</f>
        <v>0</v>
      </c>
      <c r="P223" s="5">
        <f>SUMIFS('Raw Data from UFBs'!F$3:F$3000,'Raw Data from UFBs'!$A$3:$A$3000,'Summary By Town'!$A223,'Raw Data from UFBs'!$E$3:$E$3000,'Summary By Town'!$O$2)</f>
        <v>0</v>
      </c>
      <c r="Q223" s="5">
        <f>SUMIFS('Raw Data from UFBs'!G$3:G$3000,'Raw Data from UFBs'!$A$3:$A$3000,'Summary By Town'!$A223,'Raw Data from UFBs'!$E$3:$E$3000,'Summary By Town'!$O$2)</f>
        <v>0</v>
      </c>
      <c r="R223" s="23">
        <f t="shared" si="36"/>
        <v>0</v>
      </c>
      <c r="S223" s="22">
        <f t="shared" si="37"/>
        <v>0</v>
      </c>
      <c r="T223" s="5">
        <f t="shared" si="38"/>
        <v>0</v>
      </c>
      <c r="U223" s="5">
        <f t="shared" si="39"/>
        <v>0</v>
      </c>
      <c r="V223" s="23">
        <f t="shared" si="40"/>
        <v>0</v>
      </c>
      <c r="W223" s="62">
        <v>2479335800</v>
      </c>
      <c r="X223" s="63">
        <v>2.7005017058140788</v>
      </c>
      <c r="Y223" s="64">
        <v>0.25438843617890738</v>
      </c>
      <c r="Z223" s="5">
        <f t="shared" si="41"/>
        <v>0</v>
      </c>
      <c r="AA223" s="9">
        <f t="shared" si="42"/>
        <v>0</v>
      </c>
      <c r="AB223" s="62">
        <v>22853060.399999999</v>
      </c>
      <c r="AC223" s="7">
        <f t="shared" si="43"/>
        <v>0</v>
      </c>
      <c r="AE223" s="6" t="s">
        <v>1039</v>
      </c>
      <c r="AF223" s="6" t="s">
        <v>1049</v>
      </c>
      <c r="AG223" s="6" t="s">
        <v>234</v>
      </c>
      <c r="AH223" s="6" t="s">
        <v>1047</v>
      </c>
      <c r="AI223" s="6" t="s">
        <v>1040</v>
      </c>
      <c r="AJ223" s="6" t="s">
        <v>1140</v>
      </c>
      <c r="AK223" s="6" t="s">
        <v>1857</v>
      </c>
      <c r="AL223" s="6" t="s">
        <v>1857</v>
      </c>
      <c r="AM223" s="6" t="s">
        <v>1857</v>
      </c>
      <c r="AN223" s="6" t="s">
        <v>1857</v>
      </c>
      <c r="AO223" s="6" t="s">
        <v>1857</v>
      </c>
      <c r="AP223" s="6" t="s">
        <v>1857</v>
      </c>
      <c r="AQ223" s="6" t="s">
        <v>1857</v>
      </c>
      <c r="AR223" s="6" t="s">
        <v>1857</v>
      </c>
      <c r="AS223" s="6" t="s">
        <v>1857</v>
      </c>
      <c r="AT223" s="6" t="s">
        <v>1857</v>
      </c>
    </row>
    <row r="224" spans="1:46" ht="17.25" customHeight="1" x14ac:dyDescent="0.3">
      <c r="A224" t="s">
        <v>247</v>
      </c>
      <c r="B224" t="s">
        <v>1488</v>
      </c>
      <c r="C224" t="s">
        <v>1037</v>
      </c>
      <c r="D224" t="str">
        <f t="shared" si="33"/>
        <v>West Orange township, Essex County</v>
      </c>
      <c r="E224" t="s">
        <v>1828</v>
      </c>
      <c r="F224" t="s">
        <v>1815</v>
      </c>
      <c r="G224" s="22">
        <f>COUNTIFS('Raw Data from UFBs'!$A$3:$A$3000,'Summary By Town'!$A224,'Raw Data from UFBs'!$E$3:$E$3000,'Summary By Town'!$G$2)</f>
        <v>4</v>
      </c>
      <c r="H224" s="5">
        <f>SUMIFS('Raw Data from UFBs'!F$3:F$3000,'Raw Data from UFBs'!$A$3:$A$3000,'Summary By Town'!$A224,'Raw Data from UFBs'!$E$3:$E$3000,'Summary By Town'!$G$2)</f>
        <v>348665.15</v>
      </c>
      <c r="I224" s="5">
        <f>SUMIFS('Raw Data from UFBs'!G$3:G$3000,'Raw Data from UFBs'!$A$3:$A$3000,'Summary By Town'!$A224,'Raw Data from UFBs'!$E$3:$E$3000,'Summary By Town'!$G$2)</f>
        <v>80928100</v>
      </c>
      <c r="J224" s="23">
        <f t="shared" si="34"/>
        <v>3720702.6953210006</v>
      </c>
      <c r="K224" s="22">
        <f>COUNTIFS('Raw Data from UFBs'!$A$3:$A$3000,'Summary By Town'!$A224,'Raw Data from UFBs'!$E$3:$E$3000,'Summary By Town'!$K$2)</f>
        <v>1</v>
      </c>
      <c r="L224" s="5">
        <f>SUMIFS('Raw Data from UFBs'!F$3:F$3000,'Raw Data from UFBs'!$A$3:$A$3000,'Summary By Town'!$A224,'Raw Data from UFBs'!$E$3:$E$3000,'Summary By Town'!$K$2)</f>
        <v>386422</v>
      </c>
      <c r="M224" s="5">
        <f>SUMIFS('Raw Data from UFBs'!G$3:G$3000,'Raw Data from UFBs'!$A$3:$A$3000,'Summary By Town'!$A224,'Raw Data from UFBs'!$E$3:$E$3000,'Summary By Town'!$K$2)</f>
        <v>11377000</v>
      </c>
      <c r="N224" s="23">
        <f t="shared" si="35"/>
        <v>523062.2560602192</v>
      </c>
      <c r="O224" s="22">
        <f>COUNTIFS('Raw Data from UFBs'!$A$3:$A$3000,'Summary By Town'!$A224,'Raw Data from UFBs'!$E$3:$E$3000,'Summary By Town'!$O$2)</f>
        <v>2</v>
      </c>
      <c r="P224" s="5">
        <f>SUMIFS('Raw Data from UFBs'!F$3:F$3000,'Raw Data from UFBs'!$A$3:$A$3000,'Summary By Town'!$A224,'Raw Data from UFBs'!$E$3:$E$3000,'Summary By Town'!$O$2)</f>
        <v>1475675.97</v>
      </c>
      <c r="Q224" s="5">
        <f>SUMIFS('Raw Data from UFBs'!G$3:G$3000,'Raw Data from UFBs'!$A$3:$A$3000,'Summary By Town'!$A224,'Raw Data from UFBs'!$E$3:$E$3000,'Summary By Town'!$O$2)</f>
        <v>9795400</v>
      </c>
      <c r="R224" s="23">
        <f t="shared" si="36"/>
        <v>450347.54531179322</v>
      </c>
      <c r="S224" s="22">
        <f t="shared" si="37"/>
        <v>7</v>
      </c>
      <c r="T224" s="5">
        <f t="shared" si="38"/>
        <v>2210763.12</v>
      </c>
      <c r="U224" s="5">
        <f t="shared" si="39"/>
        <v>102100500</v>
      </c>
      <c r="V224" s="23">
        <f t="shared" si="40"/>
        <v>4694112.4966930132</v>
      </c>
      <c r="W224" s="62">
        <v>6163413500</v>
      </c>
      <c r="X224" s="63">
        <v>4.5975411449434755</v>
      </c>
      <c r="Y224" s="64">
        <v>0.26693192455140335</v>
      </c>
      <c r="Z224" s="5">
        <f t="shared" si="41"/>
        <v>662885.22845419392</v>
      </c>
      <c r="AA224" s="9">
        <f t="shared" si="42"/>
        <v>1.656557685120429E-2</v>
      </c>
      <c r="AB224" s="62">
        <v>107262469.00999999</v>
      </c>
      <c r="AC224" s="7">
        <f t="shared" si="43"/>
        <v>6.1800295534162435E-3</v>
      </c>
      <c r="AE224" s="6" t="s">
        <v>1043</v>
      </c>
      <c r="AF224" s="6" t="s">
        <v>1044</v>
      </c>
      <c r="AG224" s="6" t="s">
        <v>239</v>
      </c>
      <c r="AH224" s="6" t="s">
        <v>1048</v>
      </c>
      <c r="AI224" s="6" t="s">
        <v>236</v>
      </c>
      <c r="AJ224" s="6" t="s">
        <v>1039</v>
      </c>
      <c r="AK224" s="6" t="s">
        <v>1049</v>
      </c>
      <c r="AL224" s="6" t="s">
        <v>240</v>
      </c>
      <c r="AM224" s="6" t="s">
        <v>1045</v>
      </c>
      <c r="AN224" s="6" t="s">
        <v>1857</v>
      </c>
      <c r="AO224" s="6" t="s">
        <v>1857</v>
      </c>
      <c r="AP224" s="6" t="s">
        <v>1857</v>
      </c>
      <c r="AQ224" s="6" t="s">
        <v>1857</v>
      </c>
      <c r="AR224" s="6" t="s">
        <v>1857</v>
      </c>
      <c r="AS224" s="6" t="s">
        <v>1857</v>
      </c>
      <c r="AT224" s="6" t="s">
        <v>1857</v>
      </c>
    </row>
    <row r="225" spans="1:46" ht="17.25" customHeight="1" x14ac:dyDescent="0.3">
      <c r="A225" t="s">
        <v>250</v>
      </c>
      <c r="B225" t="s">
        <v>1489</v>
      </c>
      <c r="C225" t="s">
        <v>1051</v>
      </c>
      <c r="D225" t="str">
        <f t="shared" si="33"/>
        <v>Clayton borough, Gloucester County</v>
      </c>
      <c r="E225" t="s">
        <v>1830</v>
      </c>
      <c r="F225" t="s">
        <v>1817</v>
      </c>
      <c r="G225" s="22">
        <f>COUNTIFS('Raw Data from UFBs'!$A$3:$A$3000,'Summary By Town'!$A225,'Raw Data from UFBs'!$E$3:$E$3000,'Summary By Town'!$G$2)</f>
        <v>2</v>
      </c>
      <c r="H225" s="5">
        <f>SUMIFS('Raw Data from UFBs'!F$3:F$3000,'Raw Data from UFBs'!$A$3:$A$3000,'Summary By Town'!$A225,'Raw Data from UFBs'!$E$3:$E$3000,'Summary By Town'!$G$2)</f>
        <v>83931.6</v>
      </c>
      <c r="I225" s="5">
        <f>SUMIFS('Raw Data from UFBs'!G$3:G$3000,'Raw Data from UFBs'!$A$3:$A$3000,'Summary By Town'!$A225,'Raw Data from UFBs'!$E$3:$E$3000,'Summary By Town'!$G$2)</f>
        <v>13030000</v>
      </c>
      <c r="J225" s="23">
        <f t="shared" si="34"/>
        <v>526423.04104039411</v>
      </c>
      <c r="K225" s="22">
        <f>COUNTIFS('Raw Data from UFBs'!$A$3:$A$3000,'Summary By Town'!$A225,'Raw Data from UFBs'!$E$3:$E$3000,'Summary By Town'!$K$2)</f>
        <v>0</v>
      </c>
      <c r="L225" s="5">
        <f>SUMIFS('Raw Data from UFBs'!F$3:F$3000,'Raw Data from UFBs'!$A$3:$A$3000,'Summary By Town'!$A225,'Raw Data from UFBs'!$E$3:$E$3000,'Summary By Town'!$K$2)</f>
        <v>0</v>
      </c>
      <c r="M225" s="5">
        <f>SUMIFS('Raw Data from UFBs'!G$3:G$3000,'Raw Data from UFBs'!$A$3:$A$3000,'Summary By Town'!$A225,'Raw Data from UFBs'!$E$3:$E$3000,'Summary By Town'!$K$2)</f>
        <v>0</v>
      </c>
      <c r="N225" s="23">
        <f t="shared" si="35"/>
        <v>0</v>
      </c>
      <c r="O225" s="22">
        <f>COUNTIFS('Raw Data from UFBs'!$A$3:$A$3000,'Summary By Town'!$A225,'Raw Data from UFBs'!$E$3:$E$3000,'Summary By Town'!$O$2)</f>
        <v>2</v>
      </c>
      <c r="P225" s="5">
        <f>SUMIFS('Raw Data from UFBs'!F$3:F$3000,'Raw Data from UFBs'!$A$3:$A$3000,'Summary By Town'!$A225,'Raw Data from UFBs'!$E$3:$E$3000,'Summary By Town'!$O$2)</f>
        <v>978120.02</v>
      </c>
      <c r="Q225" s="5">
        <f>SUMIFS('Raw Data from UFBs'!G$3:G$3000,'Raw Data from UFBs'!$A$3:$A$3000,'Summary By Town'!$A225,'Raw Data from UFBs'!$E$3:$E$3000,'Summary By Town'!$O$2)</f>
        <v>42456500</v>
      </c>
      <c r="R225" s="23">
        <f t="shared" si="36"/>
        <v>1715278.5757430154</v>
      </c>
      <c r="S225" s="22">
        <f t="shared" si="37"/>
        <v>4</v>
      </c>
      <c r="T225" s="5">
        <f t="shared" si="38"/>
        <v>1062051.6200000001</v>
      </c>
      <c r="U225" s="5">
        <f t="shared" si="39"/>
        <v>55486500</v>
      </c>
      <c r="V225" s="23">
        <f t="shared" si="40"/>
        <v>2241701.6167834094</v>
      </c>
      <c r="W225" s="62">
        <v>616271600</v>
      </c>
      <c r="X225" s="63">
        <v>4.0400847355364089</v>
      </c>
      <c r="Y225" s="64">
        <v>0.2734704380628783</v>
      </c>
      <c r="Z225" s="5">
        <f t="shared" si="41"/>
        <v>322599.4013812319</v>
      </c>
      <c r="AA225" s="9">
        <f t="shared" si="42"/>
        <v>9.0035789414926792E-2</v>
      </c>
      <c r="AB225" s="62">
        <v>9441402.5600000005</v>
      </c>
      <c r="AC225" s="7">
        <f t="shared" si="43"/>
        <v>3.4168588759044702E-2</v>
      </c>
      <c r="AE225" s="6" t="s">
        <v>1053</v>
      </c>
      <c r="AF225" s="6" t="s">
        <v>1052</v>
      </c>
      <c r="AG225" s="6" t="s">
        <v>276</v>
      </c>
      <c r="AH225" s="6" t="s">
        <v>260</v>
      </c>
      <c r="AI225" s="6" t="s">
        <v>1857</v>
      </c>
      <c r="AJ225" s="6" t="s">
        <v>1857</v>
      </c>
      <c r="AK225" s="6" t="s">
        <v>1857</v>
      </c>
      <c r="AL225" s="6" t="s">
        <v>1857</v>
      </c>
      <c r="AM225" s="6" t="s">
        <v>1857</v>
      </c>
      <c r="AN225" s="6" t="s">
        <v>1857</v>
      </c>
      <c r="AO225" s="6" t="s">
        <v>1857</v>
      </c>
      <c r="AP225" s="6" t="s">
        <v>1857</v>
      </c>
      <c r="AQ225" s="6" t="s">
        <v>1857</v>
      </c>
      <c r="AR225" s="6" t="s">
        <v>1857</v>
      </c>
      <c r="AS225" s="6" t="s">
        <v>1857</v>
      </c>
      <c r="AT225" s="6" t="s">
        <v>1857</v>
      </c>
    </row>
    <row r="226" spans="1:46" ht="17.25" customHeight="1" x14ac:dyDescent="0.3">
      <c r="A226" t="s">
        <v>260</v>
      </c>
      <c r="B226" t="s">
        <v>1490</v>
      </c>
      <c r="C226" t="s">
        <v>1051</v>
      </c>
      <c r="D226" t="str">
        <f t="shared" si="33"/>
        <v>Glassboro borough, Gloucester County</v>
      </c>
      <c r="E226" t="s">
        <v>1830</v>
      </c>
      <c r="F226" t="s">
        <v>1817</v>
      </c>
      <c r="G226" s="22">
        <f>COUNTIFS('Raw Data from UFBs'!$A$3:$A$3000,'Summary By Town'!$A226,'Raw Data from UFBs'!$E$3:$E$3000,'Summary By Town'!$G$2)</f>
        <v>0</v>
      </c>
      <c r="H226" s="5">
        <f>SUMIFS('Raw Data from UFBs'!F$3:F$3000,'Raw Data from UFBs'!$A$3:$A$3000,'Summary By Town'!$A226,'Raw Data from UFBs'!$E$3:$E$3000,'Summary By Town'!$G$2)</f>
        <v>0</v>
      </c>
      <c r="I226" s="5">
        <f>SUMIFS('Raw Data from UFBs'!G$3:G$3000,'Raw Data from UFBs'!$A$3:$A$3000,'Summary By Town'!$A226,'Raw Data from UFBs'!$E$3:$E$3000,'Summary By Town'!$G$2)</f>
        <v>0</v>
      </c>
      <c r="J226" s="23">
        <f t="shared" si="34"/>
        <v>0</v>
      </c>
      <c r="K226" s="22">
        <f>COUNTIFS('Raw Data from UFBs'!$A$3:$A$3000,'Summary By Town'!$A226,'Raw Data from UFBs'!$E$3:$E$3000,'Summary By Town'!$K$2)</f>
        <v>18</v>
      </c>
      <c r="L226" s="5">
        <f>SUMIFS('Raw Data from UFBs'!F$3:F$3000,'Raw Data from UFBs'!$A$3:$A$3000,'Summary By Town'!$A226,'Raw Data from UFBs'!$E$3:$E$3000,'Summary By Town'!$K$2)</f>
        <v>4890662.76</v>
      </c>
      <c r="M226" s="5">
        <f>SUMIFS('Raw Data from UFBs'!G$3:G$3000,'Raw Data from UFBs'!$A$3:$A$3000,'Summary By Town'!$A226,'Raw Data from UFBs'!$E$3:$E$3000,'Summary By Town'!$K$2)</f>
        <v>281291580</v>
      </c>
      <c r="N226" s="23">
        <f t="shared" si="35"/>
        <v>9842288.0340767149</v>
      </c>
      <c r="O226" s="22">
        <f>COUNTIFS('Raw Data from UFBs'!$A$3:$A$3000,'Summary By Town'!$A226,'Raw Data from UFBs'!$E$3:$E$3000,'Summary By Town'!$O$2)</f>
        <v>0</v>
      </c>
      <c r="P226" s="5">
        <f>SUMIFS('Raw Data from UFBs'!F$3:F$3000,'Raw Data from UFBs'!$A$3:$A$3000,'Summary By Town'!$A226,'Raw Data from UFBs'!$E$3:$E$3000,'Summary By Town'!$O$2)</f>
        <v>0</v>
      </c>
      <c r="Q226" s="5">
        <f>SUMIFS('Raw Data from UFBs'!G$3:G$3000,'Raw Data from UFBs'!$A$3:$A$3000,'Summary By Town'!$A226,'Raw Data from UFBs'!$E$3:$E$3000,'Summary By Town'!$O$2)</f>
        <v>0</v>
      </c>
      <c r="R226" s="23">
        <f t="shared" si="36"/>
        <v>0</v>
      </c>
      <c r="S226" s="22">
        <f t="shared" si="37"/>
        <v>18</v>
      </c>
      <c r="T226" s="5">
        <f t="shared" si="38"/>
        <v>4890662.76</v>
      </c>
      <c r="U226" s="5">
        <f t="shared" si="39"/>
        <v>281291580</v>
      </c>
      <c r="V226" s="23">
        <f t="shared" si="40"/>
        <v>9842288.0340767149</v>
      </c>
      <c r="W226" s="62">
        <v>2227167900</v>
      </c>
      <c r="X226" s="63">
        <v>3.4989629032183318</v>
      </c>
      <c r="Y226" s="64">
        <v>0.30754744079476737</v>
      </c>
      <c r="Z226" s="5">
        <f t="shared" si="41"/>
        <v>1522859.6808169822</v>
      </c>
      <c r="AA226" s="9">
        <f t="shared" si="42"/>
        <v>0.12630012312946859</v>
      </c>
      <c r="AB226" s="62">
        <v>30175906.32</v>
      </c>
      <c r="AC226" s="7">
        <f t="shared" si="43"/>
        <v>5.0466079284175819E-2</v>
      </c>
      <c r="AE226" s="6" t="s">
        <v>250</v>
      </c>
      <c r="AF226" s="6" t="s">
        <v>1052</v>
      </c>
      <c r="AG226" s="6" t="s">
        <v>276</v>
      </c>
      <c r="AH226" s="6" t="s">
        <v>1059</v>
      </c>
      <c r="AI226" s="6" t="s">
        <v>274</v>
      </c>
      <c r="AJ226" s="6" t="s">
        <v>275</v>
      </c>
      <c r="AK226" s="6" t="s">
        <v>278</v>
      </c>
      <c r="AL226" s="6" t="s">
        <v>1857</v>
      </c>
      <c r="AM226" s="6" t="s">
        <v>1857</v>
      </c>
      <c r="AN226" s="6" t="s">
        <v>1857</v>
      </c>
      <c r="AO226" s="6" t="s">
        <v>1857</v>
      </c>
      <c r="AP226" s="6" t="s">
        <v>1857</v>
      </c>
      <c r="AQ226" s="6" t="s">
        <v>1857</v>
      </c>
      <c r="AR226" s="6" t="s">
        <v>1857</v>
      </c>
      <c r="AS226" s="6" t="s">
        <v>1857</v>
      </c>
      <c r="AT226" s="6" t="s">
        <v>1857</v>
      </c>
    </row>
    <row r="227" spans="1:46" ht="17.25" customHeight="1" x14ac:dyDescent="0.3">
      <c r="A227" t="s">
        <v>1056</v>
      </c>
      <c r="B227" t="s">
        <v>1491</v>
      </c>
      <c r="C227" t="s">
        <v>1051</v>
      </c>
      <c r="D227" t="str">
        <f t="shared" si="33"/>
        <v>National Park borough, Gloucester County</v>
      </c>
      <c r="E227" t="s">
        <v>1830</v>
      </c>
      <c r="F227" t="s">
        <v>1815</v>
      </c>
      <c r="G227" s="22">
        <f>COUNTIFS('Raw Data from UFBs'!$A$3:$A$3000,'Summary By Town'!$A227,'Raw Data from UFBs'!$E$3:$E$3000,'Summary By Town'!$G$2)</f>
        <v>0</v>
      </c>
      <c r="H227" s="5">
        <f>SUMIFS('Raw Data from UFBs'!F$3:F$3000,'Raw Data from UFBs'!$A$3:$A$3000,'Summary By Town'!$A227,'Raw Data from UFBs'!$E$3:$E$3000,'Summary By Town'!$G$2)</f>
        <v>0</v>
      </c>
      <c r="I227" s="5">
        <f>SUMIFS('Raw Data from UFBs'!G$3:G$3000,'Raw Data from UFBs'!$A$3:$A$3000,'Summary By Town'!$A227,'Raw Data from UFBs'!$E$3:$E$3000,'Summary By Town'!$G$2)</f>
        <v>0</v>
      </c>
      <c r="J227" s="23">
        <f t="shared" si="34"/>
        <v>0</v>
      </c>
      <c r="K227" s="22">
        <f>COUNTIFS('Raw Data from UFBs'!$A$3:$A$3000,'Summary By Town'!$A227,'Raw Data from UFBs'!$E$3:$E$3000,'Summary By Town'!$K$2)</f>
        <v>0</v>
      </c>
      <c r="L227" s="5">
        <f>SUMIFS('Raw Data from UFBs'!F$3:F$3000,'Raw Data from UFBs'!$A$3:$A$3000,'Summary By Town'!$A227,'Raw Data from UFBs'!$E$3:$E$3000,'Summary By Town'!$K$2)</f>
        <v>0</v>
      </c>
      <c r="M227" s="5">
        <f>SUMIFS('Raw Data from UFBs'!G$3:G$3000,'Raw Data from UFBs'!$A$3:$A$3000,'Summary By Town'!$A227,'Raw Data from UFBs'!$E$3:$E$3000,'Summary By Town'!$K$2)</f>
        <v>0</v>
      </c>
      <c r="N227" s="23">
        <f t="shared" si="35"/>
        <v>0</v>
      </c>
      <c r="O227" s="22">
        <f>COUNTIFS('Raw Data from UFBs'!$A$3:$A$3000,'Summary By Town'!$A227,'Raw Data from UFBs'!$E$3:$E$3000,'Summary By Town'!$O$2)</f>
        <v>0</v>
      </c>
      <c r="P227" s="5">
        <f>SUMIFS('Raw Data from UFBs'!F$3:F$3000,'Raw Data from UFBs'!$A$3:$A$3000,'Summary By Town'!$A227,'Raw Data from UFBs'!$E$3:$E$3000,'Summary By Town'!$O$2)</f>
        <v>0</v>
      </c>
      <c r="Q227" s="5">
        <f>SUMIFS('Raw Data from UFBs'!G$3:G$3000,'Raw Data from UFBs'!$A$3:$A$3000,'Summary By Town'!$A227,'Raw Data from UFBs'!$E$3:$E$3000,'Summary By Town'!$O$2)</f>
        <v>0</v>
      </c>
      <c r="R227" s="23">
        <f t="shared" si="36"/>
        <v>0</v>
      </c>
      <c r="S227" s="22">
        <f t="shared" si="37"/>
        <v>0</v>
      </c>
      <c r="T227" s="5">
        <f t="shared" si="38"/>
        <v>0</v>
      </c>
      <c r="U227" s="5">
        <f t="shared" si="39"/>
        <v>0</v>
      </c>
      <c r="V227" s="23">
        <f t="shared" si="40"/>
        <v>0</v>
      </c>
      <c r="W227" s="62">
        <v>191128230</v>
      </c>
      <c r="X227" s="63">
        <v>4.6808413985822703</v>
      </c>
      <c r="Y227" s="64">
        <v>0.21239374570657427</v>
      </c>
      <c r="Z227" s="5">
        <f t="shared" si="41"/>
        <v>0</v>
      </c>
      <c r="AA227" s="9">
        <f t="shared" si="42"/>
        <v>0</v>
      </c>
      <c r="AB227" s="62">
        <v>2928842.3</v>
      </c>
      <c r="AC227" s="7">
        <f t="shared" si="43"/>
        <v>0</v>
      </c>
      <c r="AE227" s="6" t="s">
        <v>279</v>
      </c>
      <c r="AF227" s="6" t="s">
        <v>1857</v>
      </c>
      <c r="AG227" s="6" t="s">
        <v>1857</v>
      </c>
      <c r="AH227" s="6" t="s">
        <v>1857</v>
      </c>
      <c r="AI227" s="6" t="s">
        <v>1857</v>
      </c>
      <c r="AJ227" s="6" t="s">
        <v>1857</v>
      </c>
      <c r="AK227" s="6" t="s">
        <v>1857</v>
      </c>
      <c r="AL227" s="6" t="s">
        <v>1857</v>
      </c>
      <c r="AM227" s="6" t="s">
        <v>1857</v>
      </c>
      <c r="AN227" s="6" t="s">
        <v>1857</v>
      </c>
      <c r="AO227" s="6" t="s">
        <v>1857</v>
      </c>
      <c r="AP227" s="6" t="s">
        <v>1857</v>
      </c>
      <c r="AQ227" s="6" t="s">
        <v>1857</v>
      </c>
      <c r="AR227" s="6" t="s">
        <v>1857</v>
      </c>
      <c r="AS227" s="6" t="s">
        <v>1857</v>
      </c>
      <c r="AT227" s="6" t="s">
        <v>1857</v>
      </c>
    </row>
    <row r="228" spans="1:46" ht="17.25" customHeight="1" x14ac:dyDescent="0.3">
      <c r="A228" t="s">
        <v>1057</v>
      </c>
      <c r="B228" t="s">
        <v>1492</v>
      </c>
      <c r="C228" t="s">
        <v>1051</v>
      </c>
      <c r="D228" t="str">
        <f t="shared" si="33"/>
        <v>Newfield borough, Gloucester County</v>
      </c>
      <c r="E228" t="s">
        <v>1830</v>
      </c>
      <c r="F228" t="s">
        <v>1815</v>
      </c>
      <c r="G228" s="22">
        <f>COUNTIFS('Raw Data from UFBs'!$A$3:$A$3000,'Summary By Town'!$A228,'Raw Data from UFBs'!$E$3:$E$3000,'Summary By Town'!$G$2)</f>
        <v>0</v>
      </c>
      <c r="H228" s="5">
        <f>SUMIFS('Raw Data from UFBs'!F$3:F$3000,'Raw Data from UFBs'!$A$3:$A$3000,'Summary By Town'!$A228,'Raw Data from UFBs'!$E$3:$E$3000,'Summary By Town'!$G$2)</f>
        <v>0</v>
      </c>
      <c r="I228" s="5">
        <f>SUMIFS('Raw Data from UFBs'!G$3:G$3000,'Raw Data from UFBs'!$A$3:$A$3000,'Summary By Town'!$A228,'Raw Data from UFBs'!$E$3:$E$3000,'Summary By Town'!$G$2)</f>
        <v>0</v>
      </c>
      <c r="J228" s="23">
        <f t="shared" si="34"/>
        <v>0</v>
      </c>
      <c r="K228" s="22">
        <f>COUNTIFS('Raw Data from UFBs'!$A$3:$A$3000,'Summary By Town'!$A228,'Raw Data from UFBs'!$E$3:$E$3000,'Summary By Town'!$K$2)</f>
        <v>0</v>
      </c>
      <c r="L228" s="5">
        <f>SUMIFS('Raw Data from UFBs'!F$3:F$3000,'Raw Data from UFBs'!$A$3:$A$3000,'Summary By Town'!$A228,'Raw Data from UFBs'!$E$3:$E$3000,'Summary By Town'!$K$2)</f>
        <v>0</v>
      </c>
      <c r="M228" s="5">
        <f>SUMIFS('Raw Data from UFBs'!G$3:G$3000,'Raw Data from UFBs'!$A$3:$A$3000,'Summary By Town'!$A228,'Raw Data from UFBs'!$E$3:$E$3000,'Summary By Town'!$K$2)</f>
        <v>0</v>
      </c>
      <c r="N228" s="23">
        <f t="shared" si="35"/>
        <v>0</v>
      </c>
      <c r="O228" s="22">
        <f>COUNTIFS('Raw Data from UFBs'!$A$3:$A$3000,'Summary By Town'!$A228,'Raw Data from UFBs'!$E$3:$E$3000,'Summary By Town'!$O$2)</f>
        <v>0</v>
      </c>
      <c r="P228" s="5">
        <f>SUMIFS('Raw Data from UFBs'!F$3:F$3000,'Raw Data from UFBs'!$A$3:$A$3000,'Summary By Town'!$A228,'Raw Data from UFBs'!$E$3:$E$3000,'Summary By Town'!$O$2)</f>
        <v>0</v>
      </c>
      <c r="Q228" s="5">
        <f>SUMIFS('Raw Data from UFBs'!G$3:G$3000,'Raw Data from UFBs'!$A$3:$A$3000,'Summary By Town'!$A228,'Raw Data from UFBs'!$E$3:$E$3000,'Summary By Town'!$O$2)</f>
        <v>0</v>
      </c>
      <c r="R228" s="23">
        <f t="shared" si="36"/>
        <v>0</v>
      </c>
      <c r="S228" s="22">
        <f t="shared" si="37"/>
        <v>0</v>
      </c>
      <c r="T228" s="5">
        <f t="shared" si="38"/>
        <v>0</v>
      </c>
      <c r="U228" s="5">
        <f t="shared" si="39"/>
        <v>0</v>
      </c>
      <c r="V228" s="23">
        <f t="shared" si="40"/>
        <v>0</v>
      </c>
      <c r="W228" s="62">
        <v>145568500</v>
      </c>
      <c r="X228" s="63">
        <v>3.7516638181772524</v>
      </c>
      <c r="Y228" s="64">
        <v>0.22529124490314528</v>
      </c>
      <c r="Z228" s="5">
        <f t="shared" si="41"/>
        <v>0</v>
      </c>
      <c r="AA228" s="9">
        <f t="shared" si="42"/>
        <v>0</v>
      </c>
      <c r="AB228" s="62">
        <v>1765293.67</v>
      </c>
      <c r="AC228" s="7">
        <f t="shared" si="43"/>
        <v>0</v>
      </c>
      <c r="AE228" s="6" t="s">
        <v>219</v>
      </c>
      <c r="AF228" s="6" t="s">
        <v>1053</v>
      </c>
      <c r="AG228" s="6" t="s">
        <v>1857</v>
      </c>
      <c r="AH228" s="6" t="s">
        <v>1857</v>
      </c>
      <c r="AI228" s="6" t="s">
        <v>1857</v>
      </c>
      <c r="AJ228" s="6" t="s">
        <v>1857</v>
      </c>
      <c r="AK228" s="6" t="s">
        <v>1857</v>
      </c>
      <c r="AL228" s="6" t="s">
        <v>1857</v>
      </c>
      <c r="AM228" s="6" t="s">
        <v>1857</v>
      </c>
      <c r="AN228" s="6" t="s">
        <v>1857</v>
      </c>
      <c r="AO228" s="6" t="s">
        <v>1857</v>
      </c>
      <c r="AP228" s="6" t="s">
        <v>1857</v>
      </c>
      <c r="AQ228" s="6" t="s">
        <v>1857</v>
      </c>
      <c r="AR228" s="6" t="s">
        <v>1857</v>
      </c>
      <c r="AS228" s="6" t="s">
        <v>1857</v>
      </c>
      <c r="AT228" s="6" t="s">
        <v>1857</v>
      </c>
    </row>
    <row r="229" spans="1:46" ht="17.25" customHeight="1" x14ac:dyDescent="0.3">
      <c r="A229" t="s">
        <v>1058</v>
      </c>
      <c r="B229" t="s">
        <v>1493</v>
      </c>
      <c r="C229" t="s">
        <v>1051</v>
      </c>
      <c r="D229" t="str">
        <f t="shared" si="33"/>
        <v>Paulsboro borough, Gloucester County</v>
      </c>
      <c r="E229" t="s">
        <v>1830</v>
      </c>
      <c r="F229" t="s">
        <v>1815</v>
      </c>
      <c r="G229" s="22">
        <f>COUNTIFS('Raw Data from UFBs'!$A$3:$A$3000,'Summary By Town'!$A229,'Raw Data from UFBs'!$E$3:$E$3000,'Summary By Town'!$G$2)</f>
        <v>0</v>
      </c>
      <c r="H229" s="5">
        <f>SUMIFS('Raw Data from UFBs'!F$3:F$3000,'Raw Data from UFBs'!$A$3:$A$3000,'Summary By Town'!$A229,'Raw Data from UFBs'!$E$3:$E$3000,'Summary By Town'!$G$2)</f>
        <v>0</v>
      </c>
      <c r="I229" s="5">
        <f>SUMIFS('Raw Data from UFBs'!G$3:G$3000,'Raw Data from UFBs'!$A$3:$A$3000,'Summary By Town'!$A229,'Raw Data from UFBs'!$E$3:$E$3000,'Summary By Town'!$G$2)</f>
        <v>0</v>
      </c>
      <c r="J229" s="23">
        <f t="shared" si="34"/>
        <v>0</v>
      </c>
      <c r="K229" s="22">
        <f>COUNTIFS('Raw Data from UFBs'!$A$3:$A$3000,'Summary By Town'!$A229,'Raw Data from UFBs'!$E$3:$E$3000,'Summary By Town'!$K$2)</f>
        <v>0</v>
      </c>
      <c r="L229" s="5">
        <f>SUMIFS('Raw Data from UFBs'!F$3:F$3000,'Raw Data from UFBs'!$A$3:$A$3000,'Summary By Town'!$A229,'Raw Data from UFBs'!$E$3:$E$3000,'Summary By Town'!$K$2)</f>
        <v>0</v>
      </c>
      <c r="M229" s="5">
        <f>SUMIFS('Raw Data from UFBs'!G$3:G$3000,'Raw Data from UFBs'!$A$3:$A$3000,'Summary By Town'!$A229,'Raw Data from UFBs'!$E$3:$E$3000,'Summary By Town'!$K$2)</f>
        <v>0</v>
      </c>
      <c r="N229" s="23">
        <f t="shared" si="35"/>
        <v>0</v>
      </c>
      <c r="O229" s="22">
        <f>COUNTIFS('Raw Data from UFBs'!$A$3:$A$3000,'Summary By Town'!$A229,'Raw Data from UFBs'!$E$3:$E$3000,'Summary By Town'!$O$2)</f>
        <v>0</v>
      </c>
      <c r="P229" s="5">
        <f>SUMIFS('Raw Data from UFBs'!F$3:F$3000,'Raw Data from UFBs'!$A$3:$A$3000,'Summary By Town'!$A229,'Raw Data from UFBs'!$E$3:$E$3000,'Summary By Town'!$O$2)</f>
        <v>0</v>
      </c>
      <c r="Q229" s="5">
        <f>SUMIFS('Raw Data from UFBs'!G$3:G$3000,'Raw Data from UFBs'!$A$3:$A$3000,'Summary By Town'!$A229,'Raw Data from UFBs'!$E$3:$E$3000,'Summary By Town'!$O$2)</f>
        <v>0</v>
      </c>
      <c r="R229" s="23">
        <f t="shared" si="36"/>
        <v>0</v>
      </c>
      <c r="S229" s="22">
        <f t="shared" si="37"/>
        <v>0</v>
      </c>
      <c r="T229" s="5">
        <f t="shared" si="38"/>
        <v>0</v>
      </c>
      <c r="U229" s="5">
        <f t="shared" si="39"/>
        <v>0</v>
      </c>
      <c r="V229" s="23">
        <f t="shared" si="40"/>
        <v>0</v>
      </c>
      <c r="W229" s="62">
        <v>407849400</v>
      </c>
      <c r="X229" s="63">
        <v>4.3950087011960193</v>
      </c>
      <c r="Y229" s="64">
        <v>0.39545177885792598</v>
      </c>
      <c r="Z229" s="5">
        <f t="shared" si="41"/>
        <v>0</v>
      </c>
      <c r="AA229" s="9">
        <f t="shared" si="42"/>
        <v>0</v>
      </c>
      <c r="AB229" s="62">
        <v>10192186.289999999</v>
      </c>
      <c r="AC229" s="7">
        <f t="shared" si="43"/>
        <v>0</v>
      </c>
      <c r="AE229" s="6" t="s">
        <v>259</v>
      </c>
      <c r="AF229" s="6" t="s">
        <v>1054</v>
      </c>
      <c r="AG229" s="6" t="s">
        <v>279</v>
      </c>
      <c r="AH229" s="6" t="s">
        <v>1857</v>
      </c>
      <c r="AI229" s="6" t="s">
        <v>1857</v>
      </c>
      <c r="AJ229" s="6" t="s">
        <v>1857</v>
      </c>
      <c r="AK229" s="6" t="s">
        <v>1857</v>
      </c>
      <c r="AL229" s="6" t="s">
        <v>1857</v>
      </c>
      <c r="AM229" s="6" t="s">
        <v>1857</v>
      </c>
      <c r="AN229" s="6" t="s">
        <v>1857</v>
      </c>
      <c r="AO229" s="6" t="s">
        <v>1857</v>
      </c>
      <c r="AP229" s="6" t="s">
        <v>1857</v>
      </c>
      <c r="AQ229" s="6" t="s">
        <v>1857</v>
      </c>
      <c r="AR229" s="6" t="s">
        <v>1857</v>
      </c>
      <c r="AS229" s="6" t="s">
        <v>1857</v>
      </c>
      <c r="AT229" s="6" t="s">
        <v>1857</v>
      </c>
    </row>
    <row r="230" spans="1:46" ht="17.25" customHeight="1" x14ac:dyDescent="0.3">
      <c r="A230" t="s">
        <v>1059</v>
      </c>
      <c r="B230" t="s">
        <v>1494</v>
      </c>
      <c r="C230" t="s">
        <v>1051</v>
      </c>
      <c r="D230" t="str">
        <f t="shared" si="33"/>
        <v>Pitman borough, Gloucester County</v>
      </c>
      <c r="E230" t="s">
        <v>1830</v>
      </c>
      <c r="F230" t="s">
        <v>1815</v>
      </c>
      <c r="G230" s="22">
        <f>COUNTIFS('Raw Data from UFBs'!$A$3:$A$3000,'Summary By Town'!$A230,'Raw Data from UFBs'!$E$3:$E$3000,'Summary By Town'!$G$2)</f>
        <v>0</v>
      </c>
      <c r="H230" s="5">
        <f>SUMIFS('Raw Data from UFBs'!F$3:F$3000,'Raw Data from UFBs'!$A$3:$A$3000,'Summary By Town'!$A230,'Raw Data from UFBs'!$E$3:$E$3000,'Summary By Town'!$G$2)</f>
        <v>0</v>
      </c>
      <c r="I230" s="5">
        <f>SUMIFS('Raw Data from UFBs'!G$3:G$3000,'Raw Data from UFBs'!$A$3:$A$3000,'Summary By Town'!$A230,'Raw Data from UFBs'!$E$3:$E$3000,'Summary By Town'!$G$2)</f>
        <v>0</v>
      </c>
      <c r="J230" s="23">
        <f t="shared" si="34"/>
        <v>0</v>
      </c>
      <c r="K230" s="22">
        <f>COUNTIFS('Raw Data from UFBs'!$A$3:$A$3000,'Summary By Town'!$A230,'Raw Data from UFBs'!$E$3:$E$3000,'Summary By Town'!$K$2)</f>
        <v>0</v>
      </c>
      <c r="L230" s="5">
        <f>SUMIFS('Raw Data from UFBs'!F$3:F$3000,'Raw Data from UFBs'!$A$3:$A$3000,'Summary By Town'!$A230,'Raw Data from UFBs'!$E$3:$E$3000,'Summary By Town'!$K$2)</f>
        <v>0</v>
      </c>
      <c r="M230" s="5">
        <f>SUMIFS('Raw Data from UFBs'!G$3:G$3000,'Raw Data from UFBs'!$A$3:$A$3000,'Summary By Town'!$A230,'Raw Data from UFBs'!$E$3:$E$3000,'Summary By Town'!$K$2)</f>
        <v>0</v>
      </c>
      <c r="N230" s="23">
        <f t="shared" si="35"/>
        <v>0</v>
      </c>
      <c r="O230" s="22">
        <f>COUNTIFS('Raw Data from UFBs'!$A$3:$A$3000,'Summary By Town'!$A230,'Raw Data from UFBs'!$E$3:$E$3000,'Summary By Town'!$O$2)</f>
        <v>0</v>
      </c>
      <c r="P230" s="5">
        <f>SUMIFS('Raw Data from UFBs'!F$3:F$3000,'Raw Data from UFBs'!$A$3:$A$3000,'Summary By Town'!$A230,'Raw Data from UFBs'!$E$3:$E$3000,'Summary By Town'!$O$2)</f>
        <v>0</v>
      </c>
      <c r="Q230" s="5">
        <f>SUMIFS('Raw Data from UFBs'!G$3:G$3000,'Raw Data from UFBs'!$A$3:$A$3000,'Summary By Town'!$A230,'Raw Data from UFBs'!$E$3:$E$3000,'Summary By Town'!$O$2)</f>
        <v>0</v>
      </c>
      <c r="R230" s="23">
        <f t="shared" si="36"/>
        <v>0</v>
      </c>
      <c r="S230" s="22">
        <f t="shared" si="37"/>
        <v>0</v>
      </c>
      <c r="T230" s="5">
        <f t="shared" si="38"/>
        <v>0</v>
      </c>
      <c r="U230" s="5">
        <f t="shared" si="39"/>
        <v>0</v>
      </c>
      <c r="V230" s="23">
        <f t="shared" si="40"/>
        <v>0</v>
      </c>
      <c r="W230" s="62">
        <v>879206400</v>
      </c>
      <c r="X230" s="63">
        <v>3.400134942697719</v>
      </c>
      <c r="Y230" s="64">
        <v>0.24388739036736848</v>
      </c>
      <c r="Z230" s="5">
        <f t="shared" si="41"/>
        <v>0</v>
      </c>
      <c r="AA230" s="9">
        <f t="shared" si="42"/>
        <v>0</v>
      </c>
      <c r="AB230" s="62">
        <v>10871036.109999999</v>
      </c>
      <c r="AC230" s="7">
        <f t="shared" si="43"/>
        <v>0</v>
      </c>
      <c r="AE230" s="6" t="s">
        <v>260</v>
      </c>
      <c r="AF230" s="6" t="s">
        <v>275</v>
      </c>
      <c r="AG230" s="6" t="s">
        <v>278</v>
      </c>
      <c r="AH230" s="6" t="s">
        <v>1857</v>
      </c>
      <c r="AI230" s="6" t="s">
        <v>1857</v>
      </c>
      <c r="AJ230" s="6" t="s">
        <v>1857</v>
      </c>
      <c r="AK230" s="6" t="s">
        <v>1857</v>
      </c>
      <c r="AL230" s="6" t="s">
        <v>1857</v>
      </c>
      <c r="AM230" s="6" t="s">
        <v>1857</v>
      </c>
      <c r="AN230" s="6" t="s">
        <v>1857</v>
      </c>
      <c r="AO230" s="6" t="s">
        <v>1857</v>
      </c>
      <c r="AP230" s="6" t="s">
        <v>1857</v>
      </c>
      <c r="AQ230" s="6" t="s">
        <v>1857</v>
      </c>
      <c r="AR230" s="6" t="s">
        <v>1857</v>
      </c>
      <c r="AS230" s="6" t="s">
        <v>1857</v>
      </c>
      <c r="AT230" s="6" t="s">
        <v>1857</v>
      </c>
    </row>
    <row r="231" spans="1:46" ht="17.25" customHeight="1" x14ac:dyDescent="0.3">
      <c r="A231" t="s">
        <v>1061</v>
      </c>
      <c r="B231" t="s">
        <v>1495</v>
      </c>
      <c r="C231" t="s">
        <v>1051</v>
      </c>
      <c r="D231" t="str">
        <f t="shared" si="33"/>
        <v>Swedesboro borough, Gloucester County</v>
      </c>
      <c r="E231" t="s">
        <v>1830</v>
      </c>
      <c r="F231" t="s">
        <v>1820</v>
      </c>
      <c r="G231" s="22">
        <f>COUNTIFS('Raw Data from UFBs'!$A$3:$A$3000,'Summary By Town'!$A231,'Raw Data from UFBs'!$E$3:$E$3000,'Summary By Town'!$G$2)</f>
        <v>0</v>
      </c>
      <c r="H231" s="5">
        <f>SUMIFS('Raw Data from UFBs'!F$3:F$3000,'Raw Data from UFBs'!$A$3:$A$3000,'Summary By Town'!$A231,'Raw Data from UFBs'!$E$3:$E$3000,'Summary By Town'!$G$2)</f>
        <v>0</v>
      </c>
      <c r="I231" s="5">
        <f>SUMIFS('Raw Data from UFBs'!G$3:G$3000,'Raw Data from UFBs'!$A$3:$A$3000,'Summary By Town'!$A231,'Raw Data from UFBs'!$E$3:$E$3000,'Summary By Town'!$G$2)</f>
        <v>0</v>
      </c>
      <c r="J231" s="23">
        <f t="shared" si="34"/>
        <v>0</v>
      </c>
      <c r="K231" s="22">
        <f>COUNTIFS('Raw Data from UFBs'!$A$3:$A$3000,'Summary By Town'!$A231,'Raw Data from UFBs'!$E$3:$E$3000,'Summary By Town'!$K$2)</f>
        <v>0</v>
      </c>
      <c r="L231" s="5">
        <f>SUMIFS('Raw Data from UFBs'!F$3:F$3000,'Raw Data from UFBs'!$A$3:$A$3000,'Summary By Town'!$A231,'Raw Data from UFBs'!$E$3:$E$3000,'Summary By Town'!$K$2)</f>
        <v>0</v>
      </c>
      <c r="M231" s="5">
        <f>SUMIFS('Raw Data from UFBs'!G$3:G$3000,'Raw Data from UFBs'!$A$3:$A$3000,'Summary By Town'!$A231,'Raw Data from UFBs'!$E$3:$E$3000,'Summary By Town'!$K$2)</f>
        <v>0</v>
      </c>
      <c r="N231" s="23">
        <f t="shared" si="35"/>
        <v>0</v>
      </c>
      <c r="O231" s="22">
        <f>COUNTIFS('Raw Data from UFBs'!$A$3:$A$3000,'Summary By Town'!$A231,'Raw Data from UFBs'!$E$3:$E$3000,'Summary By Town'!$O$2)</f>
        <v>0</v>
      </c>
      <c r="P231" s="5">
        <f>SUMIFS('Raw Data from UFBs'!F$3:F$3000,'Raw Data from UFBs'!$A$3:$A$3000,'Summary By Town'!$A231,'Raw Data from UFBs'!$E$3:$E$3000,'Summary By Town'!$O$2)</f>
        <v>0</v>
      </c>
      <c r="Q231" s="5">
        <f>SUMIFS('Raw Data from UFBs'!G$3:G$3000,'Raw Data from UFBs'!$A$3:$A$3000,'Summary By Town'!$A231,'Raw Data from UFBs'!$E$3:$E$3000,'Summary By Town'!$O$2)</f>
        <v>0</v>
      </c>
      <c r="R231" s="23">
        <f t="shared" si="36"/>
        <v>0</v>
      </c>
      <c r="S231" s="22">
        <f t="shared" si="37"/>
        <v>0</v>
      </c>
      <c r="T231" s="5">
        <f t="shared" si="38"/>
        <v>0</v>
      </c>
      <c r="U231" s="5">
        <f t="shared" si="39"/>
        <v>0</v>
      </c>
      <c r="V231" s="23">
        <f t="shared" si="40"/>
        <v>0</v>
      </c>
      <c r="W231" s="62">
        <v>201136600</v>
      </c>
      <c r="X231" s="63">
        <v>4.2145840402274226</v>
      </c>
      <c r="Y231" s="64">
        <v>0.27233715217754706</v>
      </c>
      <c r="Z231" s="5">
        <f t="shared" si="41"/>
        <v>0</v>
      </c>
      <c r="AA231" s="9">
        <f t="shared" si="42"/>
        <v>0</v>
      </c>
      <c r="AB231" s="62">
        <v>3400621.2</v>
      </c>
      <c r="AC231" s="7">
        <f t="shared" si="43"/>
        <v>0</v>
      </c>
      <c r="AE231" s="6" t="s">
        <v>296</v>
      </c>
      <c r="AF231" s="6" t="s">
        <v>1857</v>
      </c>
      <c r="AG231" s="6" t="s">
        <v>1857</v>
      </c>
      <c r="AH231" s="6" t="s">
        <v>1857</v>
      </c>
      <c r="AI231" s="6" t="s">
        <v>1857</v>
      </c>
      <c r="AJ231" s="6" t="s">
        <v>1857</v>
      </c>
      <c r="AK231" s="6" t="s">
        <v>1857</v>
      </c>
      <c r="AL231" s="6" t="s">
        <v>1857</v>
      </c>
      <c r="AM231" s="6" t="s">
        <v>1857</v>
      </c>
      <c r="AN231" s="6" t="s">
        <v>1857</v>
      </c>
      <c r="AO231" s="6" t="s">
        <v>1857</v>
      </c>
      <c r="AP231" s="6" t="s">
        <v>1857</v>
      </c>
      <c r="AQ231" s="6" t="s">
        <v>1857</v>
      </c>
      <c r="AR231" s="6" t="s">
        <v>1857</v>
      </c>
      <c r="AS231" s="6" t="s">
        <v>1857</v>
      </c>
      <c r="AT231" s="6" t="s">
        <v>1857</v>
      </c>
    </row>
    <row r="232" spans="1:46" ht="17.25" customHeight="1" x14ac:dyDescent="0.3">
      <c r="A232" t="s">
        <v>1062</v>
      </c>
      <c r="B232" t="s">
        <v>1496</v>
      </c>
      <c r="C232" t="s">
        <v>1051</v>
      </c>
      <c r="D232" t="str">
        <f t="shared" si="33"/>
        <v>Wenonah borough, Gloucester County</v>
      </c>
      <c r="E232" t="s">
        <v>1830</v>
      </c>
      <c r="F232" t="s">
        <v>1815</v>
      </c>
      <c r="G232" s="22">
        <f>COUNTIFS('Raw Data from UFBs'!$A$3:$A$3000,'Summary By Town'!$A232,'Raw Data from UFBs'!$E$3:$E$3000,'Summary By Town'!$G$2)</f>
        <v>0</v>
      </c>
      <c r="H232" s="5">
        <f>SUMIFS('Raw Data from UFBs'!F$3:F$3000,'Raw Data from UFBs'!$A$3:$A$3000,'Summary By Town'!$A232,'Raw Data from UFBs'!$E$3:$E$3000,'Summary By Town'!$G$2)</f>
        <v>0</v>
      </c>
      <c r="I232" s="5">
        <f>SUMIFS('Raw Data from UFBs'!G$3:G$3000,'Raw Data from UFBs'!$A$3:$A$3000,'Summary By Town'!$A232,'Raw Data from UFBs'!$E$3:$E$3000,'Summary By Town'!$G$2)</f>
        <v>0</v>
      </c>
      <c r="J232" s="23">
        <f t="shared" si="34"/>
        <v>0</v>
      </c>
      <c r="K232" s="22">
        <f>COUNTIFS('Raw Data from UFBs'!$A$3:$A$3000,'Summary By Town'!$A232,'Raw Data from UFBs'!$E$3:$E$3000,'Summary By Town'!$K$2)</f>
        <v>0</v>
      </c>
      <c r="L232" s="5">
        <f>SUMIFS('Raw Data from UFBs'!F$3:F$3000,'Raw Data from UFBs'!$A$3:$A$3000,'Summary By Town'!$A232,'Raw Data from UFBs'!$E$3:$E$3000,'Summary By Town'!$K$2)</f>
        <v>0</v>
      </c>
      <c r="M232" s="5">
        <f>SUMIFS('Raw Data from UFBs'!G$3:G$3000,'Raw Data from UFBs'!$A$3:$A$3000,'Summary By Town'!$A232,'Raw Data from UFBs'!$E$3:$E$3000,'Summary By Town'!$K$2)</f>
        <v>0</v>
      </c>
      <c r="N232" s="23">
        <f t="shared" si="35"/>
        <v>0</v>
      </c>
      <c r="O232" s="22">
        <f>COUNTIFS('Raw Data from UFBs'!$A$3:$A$3000,'Summary By Town'!$A232,'Raw Data from UFBs'!$E$3:$E$3000,'Summary By Town'!$O$2)</f>
        <v>0</v>
      </c>
      <c r="P232" s="5">
        <f>SUMIFS('Raw Data from UFBs'!F$3:F$3000,'Raw Data from UFBs'!$A$3:$A$3000,'Summary By Town'!$A232,'Raw Data from UFBs'!$E$3:$E$3000,'Summary By Town'!$O$2)</f>
        <v>0</v>
      </c>
      <c r="Q232" s="5">
        <f>SUMIFS('Raw Data from UFBs'!G$3:G$3000,'Raw Data from UFBs'!$A$3:$A$3000,'Summary By Town'!$A232,'Raw Data from UFBs'!$E$3:$E$3000,'Summary By Town'!$O$2)</f>
        <v>0</v>
      </c>
      <c r="R232" s="23">
        <f t="shared" si="36"/>
        <v>0</v>
      </c>
      <c r="S232" s="22">
        <f t="shared" si="37"/>
        <v>0</v>
      </c>
      <c r="T232" s="5">
        <f t="shared" si="38"/>
        <v>0</v>
      </c>
      <c r="U232" s="5">
        <f t="shared" si="39"/>
        <v>0</v>
      </c>
      <c r="V232" s="23">
        <f t="shared" si="40"/>
        <v>0</v>
      </c>
      <c r="W232" s="62">
        <v>232673900</v>
      </c>
      <c r="X232" s="63">
        <v>4.2188612954441806</v>
      </c>
      <c r="Y232" s="64">
        <v>0.17021314284847128</v>
      </c>
      <c r="Z232" s="5">
        <f t="shared" si="41"/>
        <v>0</v>
      </c>
      <c r="AA232" s="9">
        <f t="shared" si="42"/>
        <v>0</v>
      </c>
      <c r="AB232" s="62">
        <v>2977554.05</v>
      </c>
      <c r="AC232" s="7">
        <f t="shared" si="43"/>
        <v>0</v>
      </c>
      <c r="AE232" s="6" t="s">
        <v>275</v>
      </c>
      <c r="AF232" s="6" t="s">
        <v>253</v>
      </c>
      <c r="AG232" s="6" t="s">
        <v>1857</v>
      </c>
      <c r="AH232" s="6" t="s">
        <v>1857</v>
      </c>
      <c r="AI232" s="6" t="s">
        <v>1857</v>
      </c>
      <c r="AJ232" s="6" t="s">
        <v>1857</v>
      </c>
      <c r="AK232" s="6" t="s">
        <v>1857</v>
      </c>
      <c r="AL232" s="6" t="s">
        <v>1857</v>
      </c>
      <c r="AM232" s="6" t="s">
        <v>1857</v>
      </c>
      <c r="AN232" s="6" t="s">
        <v>1857</v>
      </c>
      <c r="AO232" s="6" t="s">
        <v>1857</v>
      </c>
      <c r="AP232" s="6" t="s">
        <v>1857</v>
      </c>
      <c r="AQ232" s="6" t="s">
        <v>1857</v>
      </c>
      <c r="AR232" s="6" t="s">
        <v>1857</v>
      </c>
      <c r="AS232" s="6" t="s">
        <v>1857</v>
      </c>
      <c r="AT232" s="6" t="s">
        <v>1857</v>
      </c>
    </row>
    <row r="233" spans="1:46" ht="17.25" customHeight="1" x14ac:dyDescent="0.3">
      <c r="A233" t="s">
        <v>1063</v>
      </c>
      <c r="B233" t="s">
        <v>1497</v>
      </c>
      <c r="C233" t="s">
        <v>1051</v>
      </c>
      <c r="D233" t="str">
        <f t="shared" si="33"/>
        <v>Westville borough, Gloucester County</v>
      </c>
      <c r="E233" t="s">
        <v>1830</v>
      </c>
      <c r="F233" t="s">
        <v>1815</v>
      </c>
      <c r="G233" s="22">
        <f>COUNTIFS('Raw Data from UFBs'!$A$3:$A$3000,'Summary By Town'!$A233,'Raw Data from UFBs'!$E$3:$E$3000,'Summary By Town'!$G$2)</f>
        <v>0</v>
      </c>
      <c r="H233" s="5">
        <f>SUMIFS('Raw Data from UFBs'!F$3:F$3000,'Raw Data from UFBs'!$A$3:$A$3000,'Summary By Town'!$A233,'Raw Data from UFBs'!$E$3:$E$3000,'Summary By Town'!$G$2)</f>
        <v>0</v>
      </c>
      <c r="I233" s="5">
        <f>SUMIFS('Raw Data from UFBs'!G$3:G$3000,'Raw Data from UFBs'!$A$3:$A$3000,'Summary By Town'!$A233,'Raw Data from UFBs'!$E$3:$E$3000,'Summary By Town'!$G$2)</f>
        <v>0</v>
      </c>
      <c r="J233" s="23">
        <f t="shared" si="34"/>
        <v>0</v>
      </c>
      <c r="K233" s="22">
        <f>COUNTIFS('Raw Data from UFBs'!$A$3:$A$3000,'Summary By Town'!$A233,'Raw Data from UFBs'!$E$3:$E$3000,'Summary By Town'!$K$2)</f>
        <v>0</v>
      </c>
      <c r="L233" s="5">
        <f>SUMIFS('Raw Data from UFBs'!F$3:F$3000,'Raw Data from UFBs'!$A$3:$A$3000,'Summary By Town'!$A233,'Raw Data from UFBs'!$E$3:$E$3000,'Summary By Town'!$K$2)</f>
        <v>0</v>
      </c>
      <c r="M233" s="5">
        <f>SUMIFS('Raw Data from UFBs'!G$3:G$3000,'Raw Data from UFBs'!$A$3:$A$3000,'Summary By Town'!$A233,'Raw Data from UFBs'!$E$3:$E$3000,'Summary By Town'!$K$2)</f>
        <v>0</v>
      </c>
      <c r="N233" s="23">
        <f t="shared" si="35"/>
        <v>0</v>
      </c>
      <c r="O233" s="22">
        <f>COUNTIFS('Raw Data from UFBs'!$A$3:$A$3000,'Summary By Town'!$A233,'Raw Data from UFBs'!$E$3:$E$3000,'Summary By Town'!$O$2)</f>
        <v>0</v>
      </c>
      <c r="P233" s="5">
        <f>SUMIFS('Raw Data from UFBs'!F$3:F$3000,'Raw Data from UFBs'!$A$3:$A$3000,'Summary By Town'!$A233,'Raw Data from UFBs'!$E$3:$E$3000,'Summary By Town'!$O$2)</f>
        <v>0</v>
      </c>
      <c r="Q233" s="5">
        <f>SUMIFS('Raw Data from UFBs'!G$3:G$3000,'Raw Data from UFBs'!$A$3:$A$3000,'Summary By Town'!$A233,'Raw Data from UFBs'!$E$3:$E$3000,'Summary By Town'!$O$2)</f>
        <v>0</v>
      </c>
      <c r="R233" s="23">
        <f t="shared" si="36"/>
        <v>0</v>
      </c>
      <c r="S233" s="22">
        <f t="shared" si="37"/>
        <v>0</v>
      </c>
      <c r="T233" s="5">
        <f t="shared" si="38"/>
        <v>0</v>
      </c>
      <c r="U233" s="5">
        <f t="shared" si="39"/>
        <v>0</v>
      </c>
      <c r="V233" s="23">
        <f t="shared" si="40"/>
        <v>0</v>
      </c>
      <c r="W233" s="62">
        <v>261013232</v>
      </c>
      <c r="X233" s="63">
        <v>5.0146639708113128</v>
      </c>
      <c r="Y233" s="64">
        <v>0.2925283860159193</v>
      </c>
      <c r="Z233" s="5">
        <f t="shared" si="41"/>
        <v>0</v>
      </c>
      <c r="AA233" s="9">
        <f t="shared" si="42"/>
        <v>0</v>
      </c>
      <c r="AB233" s="62">
        <v>6475237.8799999999</v>
      </c>
      <c r="AC233" s="7">
        <f t="shared" si="43"/>
        <v>0</v>
      </c>
      <c r="AE233" s="6" t="s">
        <v>253</v>
      </c>
      <c r="AF233" s="6" t="s">
        <v>140</v>
      </c>
      <c r="AG233" s="6" t="s">
        <v>279</v>
      </c>
      <c r="AH233" s="6" t="s">
        <v>999</v>
      </c>
      <c r="AI233" s="6" t="s">
        <v>162</v>
      </c>
      <c r="AJ233" s="6" t="s">
        <v>1857</v>
      </c>
      <c r="AK233" s="6" t="s">
        <v>1857</v>
      </c>
      <c r="AL233" s="6" t="s">
        <v>1857</v>
      </c>
      <c r="AM233" s="6" t="s">
        <v>1857</v>
      </c>
      <c r="AN233" s="6" t="s">
        <v>1857</v>
      </c>
      <c r="AO233" s="6" t="s">
        <v>1857</v>
      </c>
      <c r="AP233" s="6" t="s">
        <v>1857</v>
      </c>
      <c r="AQ233" s="6" t="s">
        <v>1857</v>
      </c>
      <c r="AR233" s="6" t="s">
        <v>1857</v>
      </c>
      <c r="AS233" s="6" t="s">
        <v>1857</v>
      </c>
      <c r="AT233" s="6" t="s">
        <v>1857</v>
      </c>
    </row>
    <row r="234" spans="1:46" ht="17.25" customHeight="1" x14ac:dyDescent="0.3">
      <c r="A234" t="s">
        <v>285</v>
      </c>
      <c r="B234" t="s">
        <v>1498</v>
      </c>
      <c r="C234" t="s">
        <v>1051</v>
      </c>
      <c r="D234" t="str">
        <f t="shared" si="33"/>
        <v>Woodbury city, Gloucester County</v>
      </c>
      <c r="E234" t="s">
        <v>1830</v>
      </c>
      <c r="F234" t="s">
        <v>1815</v>
      </c>
      <c r="G234" s="22">
        <f>COUNTIFS('Raw Data from UFBs'!$A$3:$A$3000,'Summary By Town'!$A234,'Raw Data from UFBs'!$E$3:$E$3000,'Summary By Town'!$G$2)</f>
        <v>8</v>
      </c>
      <c r="H234" s="5">
        <f>SUMIFS('Raw Data from UFBs'!F$3:F$3000,'Raw Data from UFBs'!$A$3:$A$3000,'Summary By Town'!$A234,'Raw Data from UFBs'!$E$3:$E$3000,'Summary By Town'!$G$2)</f>
        <v>498486.34</v>
      </c>
      <c r="I234" s="5">
        <f>SUMIFS('Raw Data from UFBs'!G$3:G$3000,'Raw Data from UFBs'!$A$3:$A$3000,'Summary By Town'!$A234,'Raw Data from UFBs'!$E$3:$E$3000,'Summary By Town'!$G$2)</f>
        <v>39284900</v>
      </c>
      <c r="J234" s="23">
        <f t="shared" si="34"/>
        <v>1822694.8689539237</v>
      </c>
      <c r="K234" s="22">
        <f>COUNTIFS('Raw Data from UFBs'!$A$3:$A$3000,'Summary By Town'!$A234,'Raw Data from UFBs'!$E$3:$E$3000,'Summary By Town'!$K$2)</f>
        <v>4</v>
      </c>
      <c r="L234" s="5">
        <f>SUMIFS('Raw Data from UFBs'!F$3:F$3000,'Raw Data from UFBs'!$A$3:$A$3000,'Summary By Town'!$A234,'Raw Data from UFBs'!$E$3:$E$3000,'Summary By Town'!$K$2)</f>
        <v>279982.55</v>
      </c>
      <c r="M234" s="5">
        <f>SUMIFS('Raw Data from UFBs'!G$3:G$3000,'Raw Data from UFBs'!$A$3:$A$3000,'Summary By Town'!$A234,'Raw Data from UFBs'!$E$3:$E$3000,'Summary By Town'!$K$2)</f>
        <v>14995200</v>
      </c>
      <c r="N234" s="23">
        <f t="shared" si="35"/>
        <v>695729.76128074341</v>
      </c>
      <c r="O234" s="22">
        <f>COUNTIFS('Raw Data from UFBs'!$A$3:$A$3000,'Summary By Town'!$A234,'Raw Data from UFBs'!$E$3:$E$3000,'Summary By Town'!$O$2)</f>
        <v>0</v>
      </c>
      <c r="P234" s="5">
        <f>SUMIFS('Raw Data from UFBs'!F$3:F$3000,'Raw Data from UFBs'!$A$3:$A$3000,'Summary By Town'!$A234,'Raw Data from UFBs'!$E$3:$E$3000,'Summary By Town'!$O$2)</f>
        <v>0</v>
      </c>
      <c r="Q234" s="5">
        <f>SUMIFS('Raw Data from UFBs'!G$3:G$3000,'Raw Data from UFBs'!$A$3:$A$3000,'Summary By Town'!$A234,'Raw Data from UFBs'!$E$3:$E$3000,'Summary By Town'!$O$2)</f>
        <v>0</v>
      </c>
      <c r="R234" s="23">
        <f t="shared" si="36"/>
        <v>0</v>
      </c>
      <c r="S234" s="22">
        <f t="shared" si="37"/>
        <v>12</v>
      </c>
      <c r="T234" s="5">
        <f t="shared" si="38"/>
        <v>778468.89</v>
      </c>
      <c r="U234" s="5">
        <f t="shared" si="39"/>
        <v>54280100</v>
      </c>
      <c r="V234" s="23">
        <f t="shared" si="40"/>
        <v>2518424.6302346671</v>
      </c>
      <c r="W234" s="62">
        <v>813167269</v>
      </c>
      <c r="X234" s="63">
        <v>4.6396831071325719</v>
      </c>
      <c r="Y234" s="64">
        <v>0.37040248573606249</v>
      </c>
      <c r="Z234" s="5">
        <f t="shared" si="41"/>
        <v>644483.93125365127</v>
      </c>
      <c r="AA234" s="9">
        <f t="shared" si="42"/>
        <v>6.6751457011730755E-2</v>
      </c>
      <c r="AB234" s="62">
        <v>16394780.550000001</v>
      </c>
      <c r="AC234" s="7">
        <f t="shared" si="43"/>
        <v>3.9310311552395331E-2</v>
      </c>
      <c r="AE234" s="6" t="s">
        <v>1064</v>
      </c>
      <c r="AF234" s="6" t="s">
        <v>253</v>
      </c>
      <c r="AG234" s="6" t="s">
        <v>279</v>
      </c>
      <c r="AH234" s="6" t="s">
        <v>1857</v>
      </c>
      <c r="AI234" s="6" t="s">
        <v>1857</v>
      </c>
      <c r="AJ234" s="6" t="s">
        <v>1857</v>
      </c>
      <c r="AK234" s="6" t="s">
        <v>1857</v>
      </c>
      <c r="AL234" s="6" t="s">
        <v>1857</v>
      </c>
      <c r="AM234" s="6" t="s">
        <v>1857</v>
      </c>
      <c r="AN234" s="6" t="s">
        <v>1857</v>
      </c>
      <c r="AO234" s="6" t="s">
        <v>1857</v>
      </c>
      <c r="AP234" s="6" t="s">
        <v>1857</v>
      </c>
      <c r="AQ234" s="6" t="s">
        <v>1857</v>
      </c>
      <c r="AR234" s="6" t="s">
        <v>1857</v>
      </c>
      <c r="AS234" s="6" t="s">
        <v>1857</v>
      </c>
      <c r="AT234" s="6" t="s">
        <v>1857</v>
      </c>
    </row>
    <row r="235" spans="1:46" ht="17.25" customHeight="1" x14ac:dyDescent="0.3">
      <c r="A235" t="s">
        <v>1064</v>
      </c>
      <c r="B235" t="s">
        <v>1499</v>
      </c>
      <c r="C235" t="s">
        <v>1051</v>
      </c>
      <c r="D235" t="str">
        <f t="shared" si="33"/>
        <v>Woodbury Heights borough, Gloucester County</v>
      </c>
      <c r="E235" t="s">
        <v>1830</v>
      </c>
      <c r="F235" t="s">
        <v>1815</v>
      </c>
      <c r="G235" s="22">
        <f>COUNTIFS('Raw Data from UFBs'!$A$3:$A$3000,'Summary By Town'!$A235,'Raw Data from UFBs'!$E$3:$E$3000,'Summary By Town'!$G$2)</f>
        <v>0</v>
      </c>
      <c r="H235" s="5">
        <f>SUMIFS('Raw Data from UFBs'!F$3:F$3000,'Raw Data from UFBs'!$A$3:$A$3000,'Summary By Town'!$A235,'Raw Data from UFBs'!$E$3:$E$3000,'Summary By Town'!$G$2)</f>
        <v>0</v>
      </c>
      <c r="I235" s="5">
        <f>SUMIFS('Raw Data from UFBs'!G$3:G$3000,'Raw Data from UFBs'!$A$3:$A$3000,'Summary By Town'!$A235,'Raw Data from UFBs'!$E$3:$E$3000,'Summary By Town'!$G$2)</f>
        <v>0</v>
      </c>
      <c r="J235" s="23">
        <f t="shared" si="34"/>
        <v>0</v>
      </c>
      <c r="K235" s="22">
        <f>COUNTIFS('Raw Data from UFBs'!$A$3:$A$3000,'Summary By Town'!$A235,'Raw Data from UFBs'!$E$3:$E$3000,'Summary By Town'!$K$2)</f>
        <v>0</v>
      </c>
      <c r="L235" s="5">
        <f>SUMIFS('Raw Data from UFBs'!F$3:F$3000,'Raw Data from UFBs'!$A$3:$A$3000,'Summary By Town'!$A235,'Raw Data from UFBs'!$E$3:$E$3000,'Summary By Town'!$K$2)</f>
        <v>0</v>
      </c>
      <c r="M235" s="5">
        <f>SUMIFS('Raw Data from UFBs'!G$3:G$3000,'Raw Data from UFBs'!$A$3:$A$3000,'Summary By Town'!$A235,'Raw Data from UFBs'!$E$3:$E$3000,'Summary By Town'!$K$2)</f>
        <v>0</v>
      </c>
      <c r="N235" s="23">
        <f t="shared" si="35"/>
        <v>0</v>
      </c>
      <c r="O235" s="22">
        <f>COUNTIFS('Raw Data from UFBs'!$A$3:$A$3000,'Summary By Town'!$A235,'Raw Data from UFBs'!$E$3:$E$3000,'Summary By Town'!$O$2)</f>
        <v>0</v>
      </c>
      <c r="P235" s="5">
        <f>SUMIFS('Raw Data from UFBs'!F$3:F$3000,'Raw Data from UFBs'!$A$3:$A$3000,'Summary By Town'!$A235,'Raw Data from UFBs'!$E$3:$E$3000,'Summary By Town'!$O$2)</f>
        <v>0</v>
      </c>
      <c r="Q235" s="5">
        <f>SUMIFS('Raw Data from UFBs'!G$3:G$3000,'Raw Data from UFBs'!$A$3:$A$3000,'Summary By Town'!$A235,'Raw Data from UFBs'!$E$3:$E$3000,'Summary By Town'!$O$2)</f>
        <v>0</v>
      </c>
      <c r="R235" s="23">
        <f t="shared" si="36"/>
        <v>0</v>
      </c>
      <c r="S235" s="22">
        <f t="shared" si="37"/>
        <v>0</v>
      </c>
      <c r="T235" s="5">
        <f t="shared" si="38"/>
        <v>0</v>
      </c>
      <c r="U235" s="5">
        <f t="shared" si="39"/>
        <v>0</v>
      </c>
      <c r="V235" s="23">
        <f t="shared" si="40"/>
        <v>0</v>
      </c>
      <c r="W235" s="62">
        <v>302505757</v>
      </c>
      <c r="X235" s="63">
        <v>4.7462402032398145</v>
      </c>
      <c r="Y235" s="64">
        <v>0.27640969973645579</v>
      </c>
      <c r="Z235" s="5">
        <f t="shared" si="41"/>
        <v>0</v>
      </c>
      <c r="AA235" s="9">
        <f t="shared" si="42"/>
        <v>0</v>
      </c>
      <c r="AB235" s="62">
        <v>4841405.1199999992</v>
      </c>
      <c r="AC235" s="7">
        <f t="shared" si="43"/>
        <v>0</v>
      </c>
      <c r="AE235" s="6" t="s">
        <v>285</v>
      </c>
      <c r="AF235" s="6" t="s">
        <v>253</v>
      </c>
      <c r="AG235" s="6" t="s">
        <v>279</v>
      </c>
      <c r="AH235" s="6" t="s">
        <v>1857</v>
      </c>
      <c r="AI235" s="6" t="s">
        <v>1857</v>
      </c>
      <c r="AJ235" s="6" t="s">
        <v>1857</v>
      </c>
      <c r="AK235" s="6" t="s">
        <v>1857</v>
      </c>
      <c r="AL235" s="6" t="s">
        <v>1857</v>
      </c>
      <c r="AM235" s="6" t="s">
        <v>1857</v>
      </c>
      <c r="AN235" s="6" t="s">
        <v>1857</v>
      </c>
      <c r="AO235" s="6" t="s">
        <v>1857</v>
      </c>
      <c r="AP235" s="6" t="s">
        <v>1857</v>
      </c>
      <c r="AQ235" s="6" t="s">
        <v>1857</v>
      </c>
      <c r="AR235" s="6" t="s">
        <v>1857</v>
      </c>
      <c r="AS235" s="6" t="s">
        <v>1857</v>
      </c>
      <c r="AT235" s="6" t="s">
        <v>1857</v>
      </c>
    </row>
    <row r="236" spans="1:46" ht="17.25" customHeight="1" x14ac:dyDescent="0.3">
      <c r="A236" t="s">
        <v>253</v>
      </c>
      <c r="B236" t="s">
        <v>1500</v>
      </c>
      <c r="C236" t="s">
        <v>1051</v>
      </c>
      <c r="D236" t="str">
        <f t="shared" si="33"/>
        <v>Deptford township, Gloucester County</v>
      </c>
      <c r="E236" t="s">
        <v>1830</v>
      </c>
      <c r="F236" t="s">
        <v>1817</v>
      </c>
      <c r="G236" s="22">
        <f>COUNTIFS('Raw Data from UFBs'!$A$3:$A$3000,'Summary By Town'!$A236,'Raw Data from UFBs'!$E$3:$E$3000,'Summary By Town'!$G$2)</f>
        <v>5</v>
      </c>
      <c r="H236" s="5">
        <f>SUMIFS('Raw Data from UFBs'!F$3:F$3000,'Raw Data from UFBs'!$A$3:$A$3000,'Summary By Town'!$A236,'Raw Data from UFBs'!$E$3:$E$3000,'Summary By Town'!$G$2)</f>
        <v>122693</v>
      </c>
      <c r="I236" s="5">
        <f>SUMIFS('Raw Data from UFBs'!G$3:G$3000,'Raw Data from UFBs'!$A$3:$A$3000,'Summary By Town'!$A236,'Raw Data from UFBs'!$E$3:$E$3000,'Summary By Town'!$G$2)</f>
        <v>29666900</v>
      </c>
      <c r="J236" s="23">
        <f t="shared" si="34"/>
        <v>969359.87639448838</v>
      </c>
      <c r="K236" s="22">
        <f>COUNTIFS('Raw Data from UFBs'!$A$3:$A$3000,'Summary By Town'!$A236,'Raw Data from UFBs'!$E$3:$E$3000,'Summary By Town'!$K$2)</f>
        <v>0</v>
      </c>
      <c r="L236" s="5">
        <f>SUMIFS('Raw Data from UFBs'!F$3:F$3000,'Raw Data from UFBs'!$A$3:$A$3000,'Summary By Town'!$A236,'Raw Data from UFBs'!$E$3:$E$3000,'Summary By Town'!$K$2)</f>
        <v>0</v>
      </c>
      <c r="M236" s="5">
        <f>SUMIFS('Raw Data from UFBs'!G$3:G$3000,'Raw Data from UFBs'!$A$3:$A$3000,'Summary By Town'!$A236,'Raw Data from UFBs'!$E$3:$E$3000,'Summary By Town'!$K$2)</f>
        <v>0</v>
      </c>
      <c r="N236" s="23">
        <f t="shared" si="35"/>
        <v>0</v>
      </c>
      <c r="O236" s="22">
        <f>COUNTIFS('Raw Data from UFBs'!$A$3:$A$3000,'Summary By Town'!$A236,'Raw Data from UFBs'!$E$3:$E$3000,'Summary By Town'!$O$2)</f>
        <v>0</v>
      </c>
      <c r="P236" s="5">
        <f>SUMIFS('Raw Data from UFBs'!F$3:F$3000,'Raw Data from UFBs'!$A$3:$A$3000,'Summary By Town'!$A236,'Raw Data from UFBs'!$E$3:$E$3000,'Summary By Town'!$O$2)</f>
        <v>0</v>
      </c>
      <c r="Q236" s="5">
        <f>SUMIFS('Raw Data from UFBs'!G$3:G$3000,'Raw Data from UFBs'!$A$3:$A$3000,'Summary By Town'!$A236,'Raw Data from UFBs'!$E$3:$E$3000,'Summary By Town'!$O$2)</f>
        <v>0</v>
      </c>
      <c r="R236" s="23">
        <f t="shared" si="36"/>
        <v>0</v>
      </c>
      <c r="S236" s="22">
        <f t="shared" si="37"/>
        <v>5</v>
      </c>
      <c r="T236" s="5">
        <f t="shared" si="38"/>
        <v>122693</v>
      </c>
      <c r="U236" s="5">
        <f t="shared" si="39"/>
        <v>29666900</v>
      </c>
      <c r="V236" s="23">
        <f t="shared" si="40"/>
        <v>969359.87639448838</v>
      </c>
      <c r="W236" s="62">
        <v>3283137098</v>
      </c>
      <c r="X236" s="63">
        <v>3.2674795020527538</v>
      </c>
      <c r="Y236" s="64">
        <v>0.27545115189966729</v>
      </c>
      <c r="Z236" s="5">
        <f t="shared" si="41"/>
        <v>233215.36637815504</v>
      </c>
      <c r="AA236" s="9">
        <f t="shared" si="42"/>
        <v>9.0361441251028737E-3</v>
      </c>
      <c r="AB236" s="62">
        <v>36161673.75</v>
      </c>
      <c r="AC236" s="7">
        <f t="shared" si="43"/>
        <v>6.4492414812009373E-3</v>
      </c>
      <c r="AE236" s="6" t="s">
        <v>275</v>
      </c>
      <c r="AF236" s="6" t="s">
        <v>1062</v>
      </c>
      <c r="AG236" s="6" t="s">
        <v>278</v>
      </c>
      <c r="AH236" s="6" t="s">
        <v>1064</v>
      </c>
      <c r="AI236" s="6" t="s">
        <v>164</v>
      </c>
      <c r="AJ236" s="6" t="s">
        <v>285</v>
      </c>
      <c r="AK236" s="6" t="s">
        <v>184</v>
      </c>
      <c r="AL236" s="6" t="s">
        <v>140</v>
      </c>
      <c r="AM236" s="6" t="s">
        <v>279</v>
      </c>
      <c r="AN236" s="6" t="s">
        <v>1063</v>
      </c>
      <c r="AO236" s="6" t="s">
        <v>1857</v>
      </c>
      <c r="AP236" s="6" t="s">
        <v>1857</v>
      </c>
      <c r="AQ236" s="6" t="s">
        <v>1857</v>
      </c>
      <c r="AR236" s="6" t="s">
        <v>1857</v>
      </c>
      <c r="AS236" s="6" t="s">
        <v>1857</v>
      </c>
      <c r="AT236" s="6" t="s">
        <v>1857</v>
      </c>
    </row>
    <row r="237" spans="1:46" ht="17.25" customHeight="1" x14ac:dyDescent="0.3">
      <c r="A237" t="s">
        <v>259</v>
      </c>
      <c r="B237" t="s">
        <v>1501</v>
      </c>
      <c r="C237" t="s">
        <v>1051</v>
      </c>
      <c r="D237" t="str">
        <f t="shared" si="33"/>
        <v>East Greenwich township, Gloucester County</v>
      </c>
      <c r="E237" t="s">
        <v>1830</v>
      </c>
      <c r="F237" t="s">
        <v>1817</v>
      </c>
      <c r="G237" s="22">
        <f>COUNTIFS('Raw Data from UFBs'!$A$3:$A$3000,'Summary By Town'!$A237,'Raw Data from UFBs'!$E$3:$E$3000,'Summary By Town'!$G$2)</f>
        <v>3</v>
      </c>
      <c r="H237" s="5">
        <f>SUMIFS('Raw Data from UFBs'!F$3:F$3000,'Raw Data from UFBs'!$A$3:$A$3000,'Summary By Town'!$A237,'Raw Data from UFBs'!$E$3:$E$3000,'Summary By Town'!$G$2)</f>
        <v>365495.98</v>
      </c>
      <c r="I237" s="5">
        <f>SUMIFS('Raw Data from UFBs'!G$3:G$3000,'Raw Data from UFBs'!$A$3:$A$3000,'Summary By Town'!$A237,'Raw Data from UFBs'!$E$3:$E$3000,'Summary By Town'!$G$2)</f>
        <v>27111500</v>
      </c>
      <c r="J237" s="23">
        <f t="shared" si="34"/>
        <v>834251.45528299233</v>
      </c>
      <c r="K237" s="22">
        <f>COUNTIFS('Raw Data from UFBs'!$A$3:$A$3000,'Summary By Town'!$A237,'Raw Data from UFBs'!$E$3:$E$3000,'Summary By Town'!$K$2)</f>
        <v>1</v>
      </c>
      <c r="L237" s="5">
        <f>SUMIFS('Raw Data from UFBs'!F$3:F$3000,'Raw Data from UFBs'!$A$3:$A$3000,'Summary By Town'!$A237,'Raw Data from UFBs'!$E$3:$E$3000,'Summary By Town'!$K$2)</f>
        <v>258052.82</v>
      </c>
      <c r="M237" s="5">
        <f>SUMIFS('Raw Data from UFBs'!G$3:G$3000,'Raw Data from UFBs'!$A$3:$A$3000,'Summary By Town'!$A237,'Raw Data from UFBs'!$E$3:$E$3000,'Summary By Town'!$K$2)</f>
        <v>11010600</v>
      </c>
      <c r="N237" s="23">
        <f t="shared" si="35"/>
        <v>338808.58947453718</v>
      </c>
      <c r="O237" s="22">
        <f>COUNTIFS('Raw Data from UFBs'!$A$3:$A$3000,'Summary By Town'!$A237,'Raw Data from UFBs'!$E$3:$E$3000,'Summary By Town'!$O$2)</f>
        <v>0</v>
      </c>
      <c r="P237" s="5">
        <f>SUMIFS('Raw Data from UFBs'!F$3:F$3000,'Raw Data from UFBs'!$A$3:$A$3000,'Summary By Town'!$A237,'Raw Data from UFBs'!$E$3:$E$3000,'Summary By Town'!$O$2)</f>
        <v>0</v>
      </c>
      <c r="Q237" s="5">
        <f>SUMIFS('Raw Data from UFBs'!G$3:G$3000,'Raw Data from UFBs'!$A$3:$A$3000,'Summary By Town'!$A237,'Raw Data from UFBs'!$E$3:$E$3000,'Summary By Town'!$O$2)</f>
        <v>0</v>
      </c>
      <c r="R237" s="23">
        <f t="shared" si="36"/>
        <v>0</v>
      </c>
      <c r="S237" s="22">
        <f t="shared" si="37"/>
        <v>4</v>
      </c>
      <c r="T237" s="5">
        <f t="shared" si="38"/>
        <v>623548.80000000005</v>
      </c>
      <c r="U237" s="5">
        <f t="shared" si="39"/>
        <v>38122100</v>
      </c>
      <c r="V237" s="23">
        <f t="shared" si="40"/>
        <v>1173060.0447575296</v>
      </c>
      <c r="W237" s="62">
        <v>1442253000</v>
      </c>
      <c r="X237" s="63">
        <v>3.077112868277271</v>
      </c>
      <c r="Y237" s="64">
        <v>0.11407849371193797</v>
      </c>
      <c r="Z237" s="5">
        <f t="shared" si="41"/>
        <v>62687.415079711041</v>
      </c>
      <c r="AA237" s="9">
        <f t="shared" si="42"/>
        <v>2.6432324980429925E-2</v>
      </c>
      <c r="AB237" s="62">
        <v>11051000</v>
      </c>
      <c r="AC237" s="7">
        <f t="shared" si="43"/>
        <v>5.6725558845091882E-3</v>
      </c>
      <c r="AE237" s="6" t="s">
        <v>274</v>
      </c>
      <c r="AF237" s="6" t="s">
        <v>296</v>
      </c>
      <c r="AG237" s="6" t="s">
        <v>275</v>
      </c>
      <c r="AH237" s="6" t="s">
        <v>1055</v>
      </c>
      <c r="AI237" s="6" t="s">
        <v>1054</v>
      </c>
      <c r="AJ237" s="6" t="s">
        <v>1058</v>
      </c>
      <c r="AK237" s="6" t="s">
        <v>279</v>
      </c>
      <c r="AL237" s="6" t="s">
        <v>1857</v>
      </c>
      <c r="AM237" s="6" t="s">
        <v>1857</v>
      </c>
      <c r="AN237" s="6" t="s">
        <v>1857</v>
      </c>
      <c r="AO237" s="6" t="s">
        <v>1857</v>
      </c>
      <c r="AP237" s="6" t="s">
        <v>1857</v>
      </c>
      <c r="AQ237" s="6" t="s">
        <v>1857</v>
      </c>
      <c r="AR237" s="6" t="s">
        <v>1857</v>
      </c>
      <c r="AS237" s="6" t="s">
        <v>1857</v>
      </c>
      <c r="AT237" s="6" t="s">
        <v>1857</v>
      </c>
    </row>
    <row r="238" spans="1:46" ht="17.25" customHeight="1" x14ac:dyDescent="0.3">
      <c r="A238" t="s">
        <v>1052</v>
      </c>
      <c r="B238" t="s">
        <v>1502</v>
      </c>
      <c r="C238" t="s">
        <v>1051</v>
      </c>
      <c r="D238" t="str">
        <f t="shared" si="33"/>
        <v>Elk township, Gloucester County</v>
      </c>
      <c r="E238" t="s">
        <v>1830</v>
      </c>
      <c r="F238" t="s">
        <v>1818</v>
      </c>
      <c r="G238" s="22">
        <f>COUNTIFS('Raw Data from UFBs'!$A$3:$A$3000,'Summary By Town'!$A238,'Raw Data from UFBs'!$E$3:$E$3000,'Summary By Town'!$G$2)</f>
        <v>0</v>
      </c>
      <c r="H238" s="5">
        <f>SUMIFS('Raw Data from UFBs'!F$3:F$3000,'Raw Data from UFBs'!$A$3:$A$3000,'Summary By Town'!$A238,'Raw Data from UFBs'!$E$3:$E$3000,'Summary By Town'!$G$2)</f>
        <v>0</v>
      </c>
      <c r="I238" s="5">
        <f>SUMIFS('Raw Data from UFBs'!G$3:G$3000,'Raw Data from UFBs'!$A$3:$A$3000,'Summary By Town'!$A238,'Raw Data from UFBs'!$E$3:$E$3000,'Summary By Town'!$G$2)</f>
        <v>0</v>
      </c>
      <c r="J238" s="23">
        <f t="shared" si="34"/>
        <v>0</v>
      </c>
      <c r="K238" s="22">
        <f>COUNTIFS('Raw Data from UFBs'!$A$3:$A$3000,'Summary By Town'!$A238,'Raw Data from UFBs'!$E$3:$E$3000,'Summary By Town'!$K$2)</f>
        <v>0</v>
      </c>
      <c r="L238" s="5">
        <f>SUMIFS('Raw Data from UFBs'!F$3:F$3000,'Raw Data from UFBs'!$A$3:$A$3000,'Summary By Town'!$A238,'Raw Data from UFBs'!$E$3:$E$3000,'Summary By Town'!$K$2)</f>
        <v>0</v>
      </c>
      <c r="M238" s="5">
        <f>SUMIFS('Raw Data from UFBs'!G$3:G$3000,'Raw Data from UFBs'!$A$3:$A$3000,'Summary By Town'!$A238,'Raw Data from UFBs'!$E$3:$E$3000,'Summary By Town'!$K$2)</f>
        <v>0</v>
      </c>
      <c r="N238" s="23">
        <f t="shared" si="35"/>
        <v>0</v>
      </c>
      <c r="O238" s="22">
        <f>COUNTIFS('Raw Data from UFBs'!$A$3:$A$3000,'Summary By Town'!$A238,'Raw Data from UFBs'!$E$3:$E$3000,'Summary By Town'!$O$2)</f>
        <v>0</v>
      </c>
      <c r="P238" s="5">
        <f>SUMIFS('Raw Data from UFBs'!F$3:F$3000,'Raw Data from UFBs'!$A$3:$A$3000,'Summary By Town'!$A238,'Raw Data from UFBs'!$E$3:$E$3000,'Summary By Town'!$O$2)</f>
        <v>0</v>
      </c>
      <c r="Q238" s="5">
        <f>SUMIFS('Raw Data from UFBs'!G$3:G$3000,'Raw Data from UFBs'!$A$3:$A$3000,'Summary By Town'!$A238,'Raw Data from UFBs'!$E$3:$E$3000,'Summary By Town'!$O$2)</f>
        <v>0</v>
      </c>
      <c r="R238" s="23">
        <f t="shared" si="36"/>
        <v>0</v>
      </c>
      <c r="S238" s="22">
        <f t="shared" si="37"/>
        <v>0</v>
      </c>
      <c r="T238" s="5">
        <f t="shared" si="38"/>
        <v>0</v>
      </c>
      <c r="U238" s="5">
        <f t="shared" si="39"/>
        <v>0</v>
      </c>
      <c r="V238" s="23">
        <f t="shared" si="40"/>
        <v>0</v>
      </c>
      <c r="W238" s="62">
        <v>415488600</v>
      </c>
      <c r="X238" s="63">
        <v>3.628323452973274</v>
      </c>
      <c r="Y238" s="64">
        <v>0.2579995815255326</v>
      </c>
      <c r="Z238" s="5">
        <f t="shared" si="41"/>
        <v>0</v>
      </c>
      <c r="AA238" s="9">
        <f t="shared" si="42"/>
        <v>0</v>
      </c>
      <c r="AB238" s="62">
        <v>8046928.3200000003</v>
      </c>
      <c r="AC238" s="7">
        <f t="shared" si="43"/>
        <v>0</v>
      </c>
      <c r="AE238" s="6" t="s">
        <v>1053</v>
      </c>
      <c r="AF238" s="6" t="s">
        <v>1206</v>
      </c>
      <c r="AG238" s="6" t="s">
        <v>250</v>
      </c>
      <c r="AH238" s="6" t="s">
        <v>1060</v>
      </c>
      <c r="AI238" s="6" t="s">
        <v>260</v>
      </c>
      <c r="AJ238" s="6" t="s">
        <v>274</v>
      </c>
      <c r="AK238" s="6" t="s">
        <v>1857</v>
      </c>
      <c r="AL238" s="6" t="s">
        <v>1857</v>
      </c>
      <c r="AM238" s="6" t="s">
        <v>1857</v>
      </c>
      <c r="AN238" s="6" t="s">
        <v>1857</v>
      </c>
      <c r="AO238" s="6" t="s">
        <v>1857</v>
      </c>
      <c r="AP238" s="6" t="s">
        <v>1857</v>
      </c>
      <c r="AQ238" s="6" t="s">
        <v>1857</v>
      </c>
      <c r="AR238" s="6" t="s">
        <v>1857</v>
      </c>
      <c r="AS238" s="6" t="s">
        <v>1857</v>
      </c>
      <c r="AT238" s="6" t="s">
        <v>1857</v>
      </c>
    </row>
    <row r="239" spans="1:46" ht="17.25" customHeight="1" x14ac:dyDescent="0.3">
      <c r="A239" t="s">
        <v>1053</v>
      </c>
      <c r="B239" t="s">
        <v>1503</v>
      </c>
      <c r="C239" t="s">
        <v>1051</v>
      </c>
      <c r="D239" t="str">
        <f t="shared" si="33"/>
        <v>Franklin township, Gloucester County</v>
      </c>
      <c r="E239" t="s">
        <v>1830</v>
      </c>
      <c r="F239" t="s">
        <v>1818</v>
      </c>
      <c r="G239" s="22">
        <f>COUNTIFS('Raw Data from UFBs'!$A$3:$A$3000,'Summary By Town'!$A239,'Raw Data from UFBs'!$E$3:$E$3000,'Summary By Town'!$G$2)</f>
        <v>0</v>
      </c>
      <c r="H239" s="5">
        <f>SUMIFS('Raw Data from UFBs'!F$3:F$3000,'Raw Data from UFBs'!$A$3:$A$3000,'Summary By Town'!$A239,'Raw Data from UFBs'!$E$3:$E$3000,'Summary By Town'!$G$2)</f>
        <v>0</v>
      </c>
      <c r="I239" s="5">
        <f>SUMIFS('Raw Data from UFBs'!G$3:G$3000,'Raw Data from UFBs'!$A$3:$A$3000,'Summary By Town'!$A239,'Raw Data from UFBs'!$E$3:$E$3000,'Summary By Town'!$G$2)</f>
        <v>0</v>
      </c>
      <c r="J239" s="23">
        <f t="shared" si="34"/>
        <v>0</v>
      </c>
      <c r="K239" s="22">
        <f>COUNTIFS('Raw Data from UFBs'!$A$3:$A$3000,'Summary By Town'!$A239,'Raw Data from UFBs'!$E$3:$E$3000,'Summary By Town'!$K$2)</f>
        <v>0</v>
      </c>
      <c r="L239" s="5">
        <f>SUMIFS('Raw Data from UFBs'!F$3:F$3000,'Raw Data from UFBs'!$A$3:$A$3000,'Summary By Town'!$A239,'Raw Data from UFBs'!$E$3:$E$3000,'Summary By Town'!$K$2)</f>
        <v>0</v>
      </c>
      <c r="M239" s="5">
        <f>SUMIFS('Raw Data from UFBs'!G$3:G$3000,'Raw Data from UFBs'!$A$3:$A$3000,'Summary By Town'!$A239,'Raw Data from UFBs'!$E$3:$E$3000,'Summary By Town'!$K$2)</f>
        <v>0</v>
      </c>
      <c r="N239" s="23">
        <f t="shared" si="35"/>
        <v>0</v>
      </c>
      <c r="O239" s="22">
        <f>COUNTIFS('Raw Data from UFBs'!$A$3:$A$3000,'Summary By Town'!$A239,'Raw Data from UFBs'!$E$3:$E$3000,'Summary By Town'!$O$2)</f>
        <v>0</v>
      </c>
      <c r="P239" s="5">
        <f>SUMIFS('Raw Data from UFBs'!F$3:F$3000,'Raw Data from UFBs'!$A$3:$A$3000,'Summary By Town'!$A239,'Raw Data from UFBs'!$E$3:$E$3000,'Summary By Town'!$O$2)</f>
        <v>0</v>
      </c>
      <c r="Q239" s="5">
        <f>SUMIFS('Raw Data from UFBs'!G$3:G$3000,'Raw Data from UFBs'!$A$3:$A$3000,'Summary By Town'!$A239,'Raw Data from UFBs'!$E$3:$E$3000,'Summary By Town'!$O$2)</f>
        <v>0</v>
      </c>
      <c r="R239" s="23">
        <f t="shared" si="36"/>
        <v>0</v>
      </c>
      <c r="S239" s="22">
        <f t="shared" si="37"/>
        <v>0</v>
      </c>
      <c r="T239" s="5">
        <f t="shared" si="38"/>
        <v>0</v>
      </c>
      <c r="U239" s="5">
        <f t="shared" si="39"/>
        <v>0</v>
      </c>
      <c r="V239" s="23">
        <f t="shared" si="40"/>
        <v>0</v>
      </c>
      <c r="W239" s="62">
        <v>1394740400</v>
      </c>
      <c r="X239" s="63">
        <v>3.5632170055742174</v>
      </c>
      <c r="Y239" s="64">
        <v>0.21756968040100649</v>
      </c>
      <c r="Z239" s="5">
        <f t="shared" si="41"/>
        <v>0</v>
      </c>
      <c r="AA239" s="9">
        <f t="shared" si="42"/>
        <v>0</v>
      </c>
      <c r="AB239" s="62">
        <v>15962202.780000001</v>
      </c>
      <c r="AC239" s="7">
        <f t="shared" si="43"/>
        <v>0</v>
      </c>
      <c r="AE239" s="6" t="s">
        <v>1204</v>
      </c>
      <c r="AF239" s="6" t="s">
        <v>923</v>
      </c>
      <c r="AG239" s="6" t="s">
        <v>1057</v>
      </c>
      <c r="AH239" s="6" t="s">
        <v>219</v>
      </c>
      <c r="AI239" s="6" t="s">
        <v>924</v>
      </c>
      <c r="AJ239" s="6" t="s">
        <v>1206</v>
      </c>
      <c r="AK239" s="6" t="s">
        <v>250</v>
      </c>
      <c r="AL239" s="6" t="s">
        <v>1052</v>
      </c>
      <c r="AM239" s="6" t="s">
        <v>276</v>
      </c>
      <c r="AN239" s="6" t="s">
        <v>1857</v>
      </c>
      <c r="AO239" s="6" t="s">
        <v>1857</v>
      </c>
      <c r="AP239" s="6" t="s">
        <v>1857</v>
      </c>
      <c r="AQ239" s="6" t="s">
        <v>1857</v>
      </c>
      <c r="AR239" s="6" t="s">
        <v>1857</v>
      </c>
      <c r="AS239" s="6" t="s">
        <v>1857</v>
      </c>
      <c r="AT239" s="6" t="s">
        <v>1857</v>
      </c>
    </row>
    <row r="240" spans="1:46" ht="17.25" customHeight="1" x14ac:dyDescent="0.3">
      <c r="A240" t="s">
        <v>1054</v>
      </c>
      <c r="B240" t="s">
        <v>1462</v>
      </c>
      <c r="C240" t="s">
        <v>1051</v>
      </c>
      <c r="D240" t="str">
        <f t="shared" si="33"/>
        <v>Greenwich township, Gloucester County</v>
      </c>
      <c r="E240" t="s">
        <v>1830</v>
      </c>
      <c r="F240" t="s">
        <v>1815</v>
      </c>
      <c r="G240" s="22">
        <f>COUNTIFS('Raw Data from UFBs'!$A$3:$A$3000,'Summary By Town'!$A240,'Raw Data from UFBs'!$E$3:$E$3000,'Summary By Town'!$G$2)</f>
        <v>0</v>
      </c>
      <c r="H240" s="5">
        <f>SUMIFS('Raw Data from UFBs'!F$3:F$3000,'Raw Data from UFBs'!$A$3:$A$3000,'Summary By Town'!$A240,'Raw Data from UFBs'!$E$3:$E$3000,'Summary By Town'!$G$2)</f>
        <v>0</v>
      </c>
      <c r="I240" s="5">
        <f>SUMIFS('Raw Data from UFBs'!G$3:G$3000,'Raw Data from UFBs'!$A$3:$A$3000,'Summary By Town'!$A240,'Raw Data from UFBs'!$E$3:$E$3000,'Summary By Town'!$G$2)</f>
        <v>0</v>
      </c>
      <c r="J240" s="23">
        <f t="shared" si="34"/>
        <v>0</v>
      </c>
      <c r="K240" s="22">
        <f>COUNTIFS('Raw Data from UFBs'!$A$3:$A$3000,'Summary By Town'!$A240,'Raw Data from UFBs'!$E$3:$E$3000,'Summary By Town'!$K$2)</f>
        <v>3</v>
      </c>
      <c r="L240" s="5">
        <f>SUMIFS('Raw Data from UFBs'!F$3:F$3000,'Raw Data from UFBs'!$A$3:$A$3000,'Summary By Town'!$A240,'Raw Data from UFBs'!$E$3:$E$3000,'Summary By Town'!$K$2)</f>
        <v>1951442.52</v>
      </c>
      <c r="M240" s="5">
        <f>SUMIFS('Raw Data from UFBs'!G$3:G$3000,'Raw Data from UFBs'!$A$3:$A$3000,'Summary By Town'!$A240,'Raw Data from UFBs'!$E$3:$E$3000,'Summary By Town'!$K$2)</f>
        <v>47660369</v>
      </c>
      <c r="N240" s="23">
        <f t="shared" si="35"/>
        <v>1554660.7730617274</v>
      </c>
      <c r="O240" s="22">
        <f>COUNTIFS('Raw Data from UFBs'!$A$3:$A$3000,'Summary By Town'!$A240,'Raw Data from UFBs'!$E$3:$E$3000,'Summary By Town'!$O$2)</f>
        <v>0</v>
      </c>
      <c r="P240" s="5">
        <f>SUMIFS('Raw Data from UFBs'!F$3:F$3000,'Raw Data from UFBs'!$A$3:$A$3000,'Summary By Town'!$A240,'Raw Data from UFBs'!$E$3:$E$3000,'Summary By Town'!$O$2)</f>
        <v>0</v>
      </c>
      <c r="Q240" s="5">
        <f>SUMIFS('Raw Data from UFBs'!G$3:G$3000,'Raw Data from UFBs'!$A$3:$A$3000,'Summary By Town'!$A240,'Raw Data from UFBs'!$E$3:$E$3000,'Summary By Town'!$O$2)</f>
        <v>0</v>
      </c>
      <c r="R240" s="23">
        <f t="shared" si="36"/>
        <v>0</v>
      </c>
      <c r="S240" s="22">
        <f t="shared" si="37"/>
        <v>3</v>
      </c>
      <c r="T240" s="5">
        <f t="shared" si="38"/>
        <v>1951442.52</v>
      </c>
      <c r="U240" s="5">
        <f t="shared" si="39"/>
        <v>47660369</v>
      </c>
      <c r="V240" s="23">
        <f t="shared" si="40"/>
        <v>1554660.7730617274</v>
      </c>
      <c r="W240" s="62">
        <v>783215726</v>
      </c>
      <c r="X240" s="63">
        <v>3.2619570634497759</v>
      </c>
      <c r="Y240" s="64">
        <v>0.31431032063017034</v>
      </c>
      <c r="Z240" s="5">
        <f t="shared" si="41"/>
        <v>-124712.59810036757</v>
      </c>
      <c r="AA240" s="9">
        <f t="shared" si="42"/>
        <v>6.0852160417422467E-2</v>
      </c>
      <c r="AB240" s="62">
        <v>12706827.74</v>
      </c>
      <c r="AC240" s="7">
        <f t="shared" si="43"/>
        <v>-9.8146131081782943E-3</v>
      </c>
      <c r="AE240" s="6" t="s">
        <v>259</v>
      </c>
      <c r="AF240" s="6" t="s">
        <v>1055</v>
      </c>
      <c r="AG240" s="6" t="s">
        <v>1058</v>
      </c>
      <c r="AH240" s="6" t="s">
        <v>1857</v>
      </c>
      <c r="AI240" s="6" t="s">
        <v>1857</v>
      </c>
      <c r="AJ240" s="6" t="s">
        <v>1857</v>
      </c>
      <c r="AK240" s="6" t="s">
        <v>1857</v>
      </c>
      <c r="AL240" s="6" t="s">
        <v>1857</v>
      </c>
      <c r="AM240" s="6" t="s">
        <v>1857</v>
      </c>
      <c r="AN240" s="6" t="s">
        <v>1857</v>
      </c>
      <c r="AO240" s="6" t="s">
        <v>1857</v>
      </c>
      <c r="AP240" s="6" t="s">
        <v>1857</v>
      </c>
      <c r="AQ240" s="6" t="s">
        <v>1857</v>
      </c>
      <c r="AR240" s="6" t="s">
        <v>1857</v>
      </c>
      <c r="AS240" s="6" t="s">
        <v>1857</v>
      </c>
      <c r="AT240" s="6" t="s">
        <v>1857</v>
      </c>
    </row>
    <row r="241" spans="1:46" ht="17.25" customHeight="1" x14ac:dyDescent="0.3">
      <c r="A241" t="s">
        <v>274</v>
      </c>
      <c r="B241" t="s">
        <v>1504</v>
      </c>
      <c r="C241" t="s">
        <v>1051</v>
      </c>
      <c r="D241" t="str">
        <f t="shared" si="33"/>
        <v>Harrison township, Gloucester County</v>
      </c>
      <c r="E241" t="s">
        <v>1830</v>
      </c>
      <c r="F241" t="s">
        <v>1817</v>
      </c>
      <c r="G241" s="22">
        <f>COUNTIFS('Raw Data from UFBs'!$A$3:$A$3000,'Summary By Town'!$A241,'Raw Data from UFBs'!$E$3:$E$3000,'Summary By Town'!$G$2)</f>
        <v>0</v>
      </c>
      <c r="H241" s="5">
        <f>SUMIFS('Raw Data from UFBs'!F$3:F$3000,'Raw Data from UFBs'!$A$3:$A$3000,'Summary By Town'!$A241,'Raw Data from UFBs'!$E$3:$E$3000,'Summary By Town'!$G$2)</f>
        <v>0</v>
      </c>
      <c r="I241" s="5">
        <f>SUMIFS('Raw Data from UFBs'!G$3:G$3000,'Raw Data from UFBs'!$A$3:$A$3000,'Summary By Town'!$A241,'Raw Data from UFBs'!$E$3:$E$3000,'Summary By Town'!$G$2)</f>
        <v>0</v>
      </c>
      <c r="J241" s="23">
        <f t="shared" si="34"/>
        <v>0</v>
      </c>
      <c r="K241" s="22">
        <f>COUNTIFS('Raw Data from UFBs'!$A$3:$A$3000,'Summary By Town'!$A241,'Raw Data from UFBs'!$E$3:$E$3000,'Summary By Town'!$K$2)</f>
        <v>0</v>
      </c>
      <c r="L241" s="5">
        <f>SUMIFS('Raw Data from UFBs'!F$3:F$3000,'Raw Data from UFBs'!$A$3:$A$3000,'Summary By Town'!$A241,'Raw Data from UFBs'!$E$3:$E$3000,'Summary By Town'!$K$2)</f>
        <v>0</v>
      </c>
      <c r="M241" s="5">
        <f>SUMIFS('Raw Data from UFBs'!G$3:G$3000,'Raw Data from UFBs'!$A$3:$A$3000,'Summary By Town'!$A241,'Raw Data from UFBs'!$E$3:$E$3000,'Summary By Town'!$K$2)</f>
        <v>0</v>
      </c>
      <c r="N241" s="23">
        <f t="shared" si="35"/>
        <v>0</v>
      </c>
      <c r="O241" s="22">
        <f>COUNTIFS('Raw Data from UFBs'!$A$3:$A$3000,'Summary By Town'!$A241,'Raw Data from UFBs'!$E$3:$E$3000,'Summary By Town'!$O$2)</f>
        <v>0</v>
      </c>
      <c r="P241" s="5">
        <f>SUMIFS('Raw Data from UFBs'!F$3:F$3000,'Raw Data from UFBs'!$A$3:$A$3000,'Summary By Town'!$A241,'Raw Data from UFBs'!$E$3:$E$3000,'Summary By Town'!$O$2)</f>
        <v>0</v>
      </c>
      <c r="Q241" s="5">
        <f>SUMIFS('Raw Data from UFBs'!G$3:G$3000,'Raw Data from UFBs'!$A$3:$A$3000,'Summary By Town'!$A241,'Raw Data from UFBs'!$E$3:$E$3000,'Summary By Town'!$O$2)</f>
        <v>0</v>
      </c>
      <c r="R241" s="23">
        <f t="shared" si="36"/>
        <v>0</v>
      </c>
      <c r="S241" s="22">
        <f t="shared" si="37"/>
        <v>0</v>
      </c>
      <c r="T241" s="5">
        <f t="shared" si="38"/>
        <v>0</v>
      </c>
      <c r="U241" s="5">
        <f t="shared" si="39"/>
        <v>0</v>
      </c>
      <c r="V241" s="23">
        <f t="shared" si="40"/>
        <v>0</v>
      </c>
      <c r="W241" s="62">
        <v>2063766100</v>
      </c>
      <c r="X241" s="63">
        <v>3.1358330492001487</v>
      </c>
      <c r="Y241" s="64">
        <v>0.1980181537789043</v>
      </c>
      <c r="Z241" s="5">
        <f t="shared" si="41"/>
        <v>0</v>
      </c>
      <c r="AA241" s="9">
        <f t="shared" si="42"/>
        <v>0</v>
      </c>
      <c r="AB241" s="62">
        <v>14085840</v>
      </c>
      <c r="AC241" s="7">
        <f t="shared" si="43"/>
        <v>0</v>
      </c>
      <c r="AE241" s="6" t="s">
        <v>1052</v>
      </c>
      <c r="AF241" s="6" t="s">
        <v>1060</v>
      </c>
      <c r="AG241" s="6" t="s">
        <v>260</v>
      </c>
      <c r="AH241" s="6" t="s">
        <v>296</v>
      </c>
      <c r="AI241" s="6" t="s">
        <v>275</v>
      </c>
      <c r="AJ241" s="6" t="s">
        <v>259</v>
      </c>
      <c r="AK241" s="6" t="s">
        <v>1857</v>
      </c>
      <c r="AL241" s="6" t="s">
        <v>1857</v>
      </c>
      <c r="AM241" s="6" t="s">
        <v>1857</v>
      </c>
      <c r="AN241" s="6" t="s">
        <v>1857</v>
      </c>
      <c r="AO241" s="6" t="s">
        <v>1857</v>
      </c>
      <c r="AP241" s="6" t="s">
        <v>1857</v>
      </c>
      <c r="AQ241" s="6" t="s">
        <v>1857</v>
      </c>
      <c r="AR241" s="6" t="s">
        <v>1857</v>
      </c>
      <c r="AS241" s="6" t="s">
        <v>1857</v>
      </c>
      <c r="AT241" s="6" t="s">
        <v>1857</v>
      </c>
    </row>
    <row r="242" spans="1:46" ht="17.25" customHeight="1" x14ac:dyDescent="0.3">
      <c r="A242" t="s">
        <v>1055</v>
      </c>
      <c r="B242" t="s">
        <v>1505</v>
      </c>
      <c r="C242" t="s">
        <v>1051</v>
      </c>
      <c r="D242" t="str">
        <f t="shared" si="33"/>
        <v>Logan township, Gloucester County</v>
      </c>
      <c r="E242" t="s">
        <v>1830</v>
      </c>
      <c r="F242" t="s">
        <v>1818</v>
      </c>
      <c r="G242" s="22">
        <f>COUNTIFS('Raw Data from UFBs'!$A$3:$A$3000,'Summary By Town'!$A242,'Raw Data from UFBs'!$E$3:$E$3000,'Summary By Town'!$G$2)</f>
        <v>0</v>
      </c>
      <c r="H242" s="5">
        <f>SUMIFS('Raw Data from UFBs'!F$3:F$3000,'Raw Data from UFBs'!$A$3:$A$3000,'Summary By Town'!$A242,'Raw Data from UFBs'!$E$3:$E$3000,'Summary By Town'!$G$2)</f>
        <v>0</v>
      </c>
      <c r="I242" s="5">
        <f>SUMIFS('Raw Data from UFBs'!G$3:G$3000,'Raw Data from UFBs'!$A$3:$A$3000,'Summary By Town'!$A242,'Raw Data from UFBs'!$E$3:$E$3000,'Summary By Town'!$G$2)</f>
        <v>0</v>
      </c>
      <c r="J242" s="23">
        <f t="shared" si="34"/>
        <v>0</v>
      </c>
      <c r="K242" s="22">
        <f>COUNTIFS('Raw Data from UFBs'!$A$3:$A$3000,'Summary By Town'!$A242,'Raw Data from UFBs'!$E$3:$E$3000,'Summary By Town'!$K$2)</f>
        <v>0</v>
      </c>
      <c r="L242" s="5">
        <f>SUMIFS('Raw Data from UFBs'!F$3:F$3000,'Raw Data from UFBs'!$A$3:$A$3000,'Summary By Town'!$A242,'Raw Data from UFBs'!$E$3:$E$3000,'Summary By Town'!$K$2)</f>
        <v>0</v>
      </c>
      <c r="M242" s="5">
        <f>SUMIFS('Raw Data from UFBs'!G$3:G$3000,'Raw Data from UFBs'!$A$3:$A$3000,'Summary By Town'!$A242,'Raw Data from UFBs'!$E$3:$E$3000,'Summary By Town'!$K$2)</f>
        <v>0</v>
      </c>
      <c r="N242" s="23">
        <f t="shared" si="35"/>
        <v>0</v>
      </c>
      <c r="O242" s="22">
        <f>COUNTIFS('Raw Data from UFBs'!$A$3:$A$3000,'Summary By Town'!$A242,'Raw Data from UFBs'!$E$3:$E$3000,'Summary By Town'!$O$2)</f>
        <v>0</v>
      </c>
      <c r="P242" s="5">
        <f>SUMIFS('Raw Data from UFBs'!F$3:F$3000,'Raw Data from UFBs'!$A$3:$A$3000,'Summary By Town'!$A242,'Raw Data from UFBs'!$E$3:$E$3000,'Summary By Town'!$O$2)</f>
        <v>0</v>
      </c>
      <c r="Q242" s="5">
        <f>SUMIFS('Raw Data from UFBs'!G$3:G$3000,'Raw Data from UFBs'!$A$3:$A$3000,'Summary By Town'!$A242,'Raw Data from UFBs'!$E$3:$E$3000,'Summary By Town'!$O$2)</f>
        <v>0</v>
      </c>
      <c r="R242" s="23">
        <f t="shared" si="36"/>
        <v>0</v>
      </c>
      <c r="S242" s="22">
        <f t="shared" si="37"/>
        <v>0</v>
      </c>
      <c r="T242" s="5">
        <f t="shared" si="38"/>
        <v>0</v>
      </c>
      <c r="U242" s="5">
        <f t="shared" si="39"/>
        <v>0</v>
      </c>
      <c r="V242" s="23">
        <f t="shared" si="40"/>
        <v>0</v>
      </c>
      <c r="W242" s="62">
        <v>1880071340</v>
      </c>
      <c r="X242" s="63">
        <v>2.0098317651650541</v>
      </c>
      <c r="Y242" s="64">
        <v>0.23232181554614101</v>
      </c>
      <c r="Z242" s="5">
        <f t="shared" si="41"/>
        <v>0</v>
      </c>
      <c r="AA242" s="9">
        <f t="shared" si="42"/>
        <v>0</v>
      </c>
      <c r="AB242" s="62">
        <v>18910723.16</v>
      </c>
      <c r="AC242" s="7">
        <f t="shared" si="43"/>
        <v>0</v>
      </c>
      <c r="AE242" s="6" t="s">
        <v>626</v>
      </c>
      <c r="AF242" s="6" t="s">
        <v>296</v>
      </c>
      <c r="AG242" s="6" t="s">
        <v>259</v>
      </c>
      <c r="AH242" s="6" t="s">
        <v>1054</v>
      </c>
      <c r="AI242" s="6" t="s">
        <v>1857</v>
      </c>
      <c r="AJ242" s="6" t="s">
        <v>1857</v>
      </c>
      <c r="AK242" s="6" t="s">
        <v>1857</v>
      </c>
      <c r="AL242" s="6" t="s">
        <v>1857</v>
      </c>
      <c r="AM242" s="6" t="s">
        <v>1857</v>
      </c>
      <c r="AN242" s="6" t="s">
        <v>1857</v>
      </c>
      <c r="AO242" s="6" t="s">
        <v>1857</v>
      </c>
      <c r="AP242" s="6" t="s">
        <v>1857</v>
      </c>
      <c r="AQ242" s="6" t="s">
        <v>1857</v>
      </c>
      <c r="AR242" s="6" t="s">
        <v>1857</v>
      </c>
      <c r="AS242" s="6" t="s">
        <v>1857</v>
      </c>
      <c r="AT242" s="6" t="s">
        <v>1857</v>
      </c>
    </row>
    <row r="243" spans="1:46" ht="17.25" customHeight="1" x14ac:dyDescent="0.3">
      <c r="A243" t="s">
        <v>275</v>
      </c>
      <c r="B243" t="s">
        <v>1506</v>
      </c>
      <c r="C243" t="s">
        <v>1051</v>
      </c>
      <c r="D243" t="str">
        <f t="shared" si="33"/>
        <v>Mantua township, Gloucester County</v>
      </c>
      <c r="E243" t="s">
        <v>1830</v>
      </c>
      <c r="F243" t="s">
        <v>1817</v>
      </c>
      <c r="G243" s="22">
        <f>COUNTIFS('Raw Data from UFBs'!$A$3:$A$3000,'Summary By Town'!$A243,'Raw Data from UFBs'!$E$3:$E$3000,'Summary By Town'!$G$2)</f>
        <v>0</v>
      </c>
      <c r="H243" s="5">
        <f>SUMIFS('Raw Data from UFBs'!F$3:F$3000,'Raw Data from UFBs'!$A$3:$A$3000,'Summary By Town'!$A243,'Raw Data from UFBs'!$E$3:$E$3000,'Summary By Town'!$G$2)</f>
        <v>0</v>
      </c>
      <c r="I243" s="5">
        <f>SUMIFS('Raw Data from UFBs'!G$3:G$3000,'Raw Data from UFBs'!$A$3:$A$3000,'Summary By Town'!$A243,'Raw Data from UFBs'!$E$3:$E$3000,'Summary By Town'!$G$2)</f>
        <v>0</v>
      </c>
      <c r="J243" s="23">
        <f t="shared" si="34"/>
        <v>0</v>
      </c>
      <c r="K243" s="22">
        <f>COUNTIFS('Raw Data from UFBs'!$A$3:$A$3000,'Summary By Town'!$A243,'Raw Data from UFBs'!$E$3:$E$3000,'Summary By Town'!$K$2)</f>
        <v>0</v>
      </c>
      <c r="L243" s="5">
        <f>SUMIFS('Raw Data from UFBs'!F$3:F$3000,'Raw Data from UFBs'!$A$3:$A$3000,'Summary By Town'!$A243,'Raw Data from UFBs'!$E$3:$E$3000,'Summary By Town'!$K$2)</f>
        <v>0</v>
      </c>
      <c r="M243" s="5">
        <f>SUMIFS('Raw Data from UFBs'!G$3:G$3000,'Raw Data from UFBs'!$A$3:$A$3000,'Summary By Town'!$A243,'Raw Data from UFBs'!$E$3:$E$3000,'Summary By Town'!$K$2)</f>
        <v>0</v>
      </c>
      <c r="N243" s="23">
        <f t="shared" si="35"/>
        <v>0</v>
      </c>
      <c r="O243" s="22">
        <f>COUNTIFS('Raw Data from UFBs'!$A$3:$A$3000,'Summary By Town'!$A243,'Raw Data from UFBs'!$E$3:$E$3000,'Summary By Town'!$O$2)</f>
        <v>0</v>
      </c>
      <c r="P243" s="5">
        <f>SUMIFS('Raw Data from UFBs'!F$3:F$3000,'Raw Data from UFBs'!$A$3:$A$3000,'Summary By Town'!$A243,'Raw Data from UFBs'!$E$3:$E$3000,'Summary By Town'!$O$2)</f>
        <v>0</v>
      </c>
      <c r="Q243" s="5">
        <f>SUMIFS('Raw Data from UFBs'!G$3:G$3000,'Raw Data from UFBs'!$A$3:$A$3000,'Summary By Town'!$A243,'Raw Data from UFBs'!$E$3:$E$3000,'Summary By Town'!$O$2)</f>
        <v>0</v>
      </c>
      <c r="R243" s="23">
        <f t="shared" si="36"/>
        <v>0</v>
      </c>
      <c r="S243" s="22">
        <f t="shared" si="37"/>
        <v>0</v>
      </c>
      <c r="T243" s="5">
        <f t="shared" si="38"/>
        <v>0</v>
      </c>
      <c r="U243" s="5">
        <f t="shared" si="39"/>
        <v>0</v>
      </c>
      <c r="V243" s="23">
        <f t="shared" si="40"/>
        <v>0</v>
      </c>
      <c r="W243" s="62">
        <v>2146406300</v>
      </c>
      <c r="X243" s="63">
        <v>2.4642422462394276</v>
      </c>
      <c r="Y243" s="64">
        <v>0.21740011475264712</v>
      </c>
      <c r="Z243" s="5">
        <f t="shared" si="41"/>
        <v>0</v>
      </c>
      <c r="AA243" s="9">
        <f t="shared" si="42"/>
        <v>0</v>
      </c>
      <c r="AB243" s="62">
        <v>17652518.75</v>
      </c>
      <c r="AC243" s="7">
        <f t="shared" si="43"/>
        <v>0</v>
      </c>
      <c r="AE243" s="6" t="s">
        <v>260</v>
      </c>
      <c r="AF243" s="6" t="s">
        <v>1059</v>
      </c>
      <c r="AG243" s="6" t="s">
        <v>274</v>
      </c>
      <c r="AH243" s="6" t="s">
        <v>1062</v>
      </c>
      <c r="AI243" s="6" t="s">
        <v>278</v>
      </c>
      <c r="AJ243" s="6" t="s">
        <v>259</v>
      </c>
      <c r="AK243" s="6" t="s">
        <v>253</v>
      </c>
      <c r="AL243" s="6" t="s">
        <v>279</v>
      </c>
      <c r="AM243" s="6" t="s">
        <v>1857</v>
      </c>
      <c r="AN243" s="6" t="s">
        <v>1857</v>
      </c>
      <c r="AO243" s="6" t="s">
        <v>1857</v>
      </c>
      <c r="AP243" s="6" t="s">
        <v>1857</v>
      </c>
      <c r="AQ243" s="6" t="s">
        <v>1857</v>
      </c>
      <c r="AR243" s="6" t="s">
        <v>1857</v>
      </c>
      <c r="AS243" s="6" t="s">
        <v>1857</v>
      </c>
      <c r="AT243" s="6" t="s">
        <v>1857</v>
      </c>
    </row>
    <row r="244" spans="1:46" ht="17.25" customHeight="1" x14ac:dyDescent="0.3">
      <c r="A244" t="s">
        <v>276</v>
      </c>
      <c r="B244" t="s">
        <v>1507</v>
      </c>
      <c r="C244" t="s">
        <v>1051</v>
      </c>
      <c r="D244" t="str">
        <f t="shared" si="33"/>
        <v>Monroe township, Gloucester County</v>
      </c>
      <c r="E244" t="s">
        <v>1830</v>
      </c>
      <c r="F244" t="s">
        <v>1817</v>
      </c>
      <c r="G244" s="22">
        <f>COUNTIFS('Raw Data from UFBs'!$A$3:$A$3000,'Summary By Town'!$A244,'Raw Data from UFBs'!$E$3:$E$3000,'Summary By Town'!$G$2)</f>
        <v>3</v>
      </c>
      <c r="H244" s="5">
        <f>SUMIFS('Raw Data from UFBs'!F$3:F$3000,'Raw Data from UFBs'!$A$3:$A$3000,'Summary By Town'!$A244,'Raw Data from UFBs'!$E$3:$E$3000,'Summary By Town'!$G$2)</f>
        <v>0</v>
      </c>
      <c r="I244" s="5">
        <f>SUMIFS('Raw Data from UFBs'!G$3:G$3000,'Raw Data from UFBs'!$A$3:$A$3000,'Summary By Town'!$A244,'Raw Data from UFBs'!$E$3:$E$3000,'Summary By Town'!$G$2)</f>
        <v>9626300</v>
      </c>
      <c r="J244" s="23">
        <f t="shared" si="34"/>
        <v>349861.42121211207</v>
      </c>
      <c r="K244" s="22">
        <f>COUNTIFS('Raw Data from UFBs'!$A$3:$A$3000,'Summary By Town'!$A244,'Raw Data from UFBs'!$E$3:$E$3000,'Summary By Town'!$K$2)</f>
        <v>0</v>
      </c>
      <c r="L244" s="5">
        <f>SUMIFS('Raw Data from UFBs'!F$3:F$3000,'Raw Data from UFBs'!$A$3:$A$3000,'Summary By Town'!$A244,'Raw Data from UFBs'!$E$3:$E$3000,'Summary By Town'!$K$2)</f>
        <v>0</v>
      </c>
      <c r="M244" s="5">
        <f>SUMIFS('Raw Data from UFBs'!G$3:G$3000,'Raw Data from UFBs'!$A$3:$A$3000,'Summary By Town'!$A244,'Raw Data from UFBs'!$E$3:$E$3000,'Summary By Town'!$K$2)</f>
        <v>0</v>
      </c>
      <c r="N244" s="23">
        <f t="shared" si="35"/>
        <v>0</v>
      </c>
      <c r="O244" s="22">
        <f>COUNTIFS('Raw Data from UFBs'!$A$3:$A$3000,'Summary By Town'!$A244,'Raw Data from UFBs'!$E$3:$E$3000,'Summary By Town'!$O$2)</f>
        <v>0</v>
      </c>
      <c r="P244" s="5">
        <f>SUMIFS('Raw Data from UFBs'!F$3:F$3000,'Raw Data from UFBs'!$A$3:$A$3000,'Summary By Town'!$A244,'Raw Data from UFBs'!$E$3:$E$3000,'Summary By Town'!$O$2)</f>
        <v>0</v>
      </c>
      <c r="Q244" s="5">
        <f>SUMIFS('Raw Data from UFBs'!G$3:G$3000,'Raw Data from UFBs'!$A$3:$A$3000,'Summary By Town'!$A244,'Raw Data from UFBs'!$E$3:$E$3000,'Summary By Town'!$O$2)</f>
        <v>0</v>
      </c>
      <c r="R244" s="23">
        <f t="shared" si="36"/>
        <v>0</v>
      </c>
      <c r="S244" s="22">
        <f t="shared" si="37"/>
        <v>3</v>
      </c>
      <c r="T244" s="5">
        <f t="shared" si="38"/>
        <v>0</v>
      </c>
      <c r="U244" s="5">
        <f t="shared" si="39"/>
        <v>9626300</v>
      </c>
      <c r="V244" s="23">
        <f t="shared" si="40"/>
        <v>349861.42121211207</v>
      </c>
      <c r="W244" s="62">
        <v>3076912700</v>
      </c>
      <c r="X244" s="63">
        <v>3.6344329722958153</v>
      </c>
      <c r="Y244" s="64">
        <v>0.2582236463108975</v>
      </c>
      <c r="Z244" s="5">
        <f t="shared" si="41"/>
        <v>90342.491888904362</v>
      </c>
      <c r="AA244" s="9">
        <f t="shared" si="42"/>
        <v>3.128558051062027E-3</v>
      </c>
      <c r="AB244" s="62">
        <v>39967886.609999999</v>
      </c>
      <c r="AC244" s="7">
        <f t="shared" si="43"/>
        <v>2.2603770064314735E-3</v>
      </c>
      <c r="AE244" s="6" t="s">
        <v>924</v>
      </c>
      <c r="AF244" s="6" t="s">
        <v>927</v>
      </c>
      <c r="AG244" s="6" t="s">
        <v>1053</v>
      </c>
      <c r="AH244" s="6" t="s">
        <v>250</v>
      </c>
      <c r="AI244" s="6" t="s">
        <v>260</v>
      </c>
      <c r="AJ244" s="6" t="s">
        <v>193</v>
      </c>
      <c r="AK244" s="6" t="s">
        <v>278</v>
      </c>
      <c r="AL244" s="6" t="s">
        <v>164</v>
      </c>
      <c r="AM244" s="6" t="s">
        <v>1857</v>
      </c>
      <c r="AN244" s="6" t="s">
        <v>1857</v>
      </c>
      <c r="AO244" s="6" t="s">
        <v>1857</v>
      </c>
      <c r="AP244" s="6" t="s">
        <v>1857</v>
      </c>
      <c r="AQ244" s="6" t="s">
        <v>1857</v>
      </c>
      <c r="AR244" s="6" t="s">
        <v>1857</v>
      </c>
      <c r="AS244" s="6" t="s">
        <v>1857</v>
      </c>
      <c r="AT244" s="6" t="s">
        <v>1857</v>
      </c>
    </row>
    <row r="245" spans="1:46" ht="17.25" customHeight="1" x14ac:dyDescent="0.3">
      <c r="A245" t="s">
        <v>1060</v>
      </c>
      <c r="B245" t="s">
        <v>1508</v>
      </c>
      <c r="C245" t="s">
        <v>1051</v>
      </c>
      <c r="D245" t="str">
        <f t="shared" si="33"/>
        <v>South Harrison township, Gloucester County</v>
      </c>
      <c r="E245" t="s">
        <v>1830</v>
      </c>
      <c r="F245" t="s">
        <v>1818</v>
      </c>
      <c r="G245" s="22">
        <f>COUNTIFS('Raw Data from UFBs'!$A$3:$A$3000,'Summary By Town'!$A245,'Raw Data from UFBs'!$E$3:$E$3000,'Summary By Town'!$G$2)</f>
        <v>0</v>
      </c>
      <c r="H245" s="5">
        <f>SUMIFS('Raw Data from UFBs'!F$3:F$3000,'Raw Data from UFBs'!$A$3:$A$3000,'Summary By Town'!$A245,'Raw Data from UFBs'!$E$3:$E$3000,'Summary By Town'!$G$2)</f>
        <v>0</v>
      </c>
      <c r="I245" s="5">
        <f>SUMIFS('Raw Data from UFBs'!G$3:G$3000,'Raw Data from UFBs'!$A$3:$A$3000,'Summary By Town'!$A245,'Raw Data from UFBs'!$E$3:$E$3000,'Summary By Town'!$G$2)</f>
        <v>0</v>
      </c>
      <c r="J245" s="23">
        <f t="shared" si="34"/>
        <v>0</v>
      </c>
      <c r="K245" s="22">
        <f>COUNTIFS('Raw Data from UFBs'!$A$3:$A$3000,'Summary By Town'!$A245,'Raw Data from UFBs'!$E$3:$E$3000,'Summary By Town'!$K$2)</f>
        <v>0</v>
      </c>
      <c r="L245" s="5">
        <f>SUMIFS('Raw Data from UFBs'!F$3:F$3000,'Raw Data from UFBs'!$A$3:$A$3000,'Summary By Town'!$A245,'Raw Data from UFBs'!$E$3:$E$3000,'Summary By Town'!$K$2)</f>
        <v>0</v>
      </c>
      <c r="M245" s="5">
        <f>SUMIFS('Raw Data from UFBs'!G$3:G$3000,'Raw Data from UFBs'!$A$3:$A$3000,'Summary By Town'!$A245,'Raw Data from UFBs'!$E$3:$E$3000,'Summary By Town'!$K$2)</f>
        <v>0</v>
      </c>
      <c r="N245" s="23">
        <f t="shared" si="35"/>
        <v>0</v>
      </c>
      <c r="O245" s="22">
        <f>COUNTIFS('Raw Data from UFBs'!$A$3:$A$3000,'Summary By Town'!$A245,'Raw Data from UFBs'!$E$3:$E$3000,'Summary By Town'!$O$2)</f>
        <v>0</v>
      </c>
      <c r="P245" s="5">
        <f>SUMIFS('Raw Data from UFBs'!F$3:F$3000,'Raw Data from UFBs'!$A$3:$A$3000,'Summary By Town'!$A245,'Raw Data from UFBs'!$E$3:$E$3000,'Summary By Town'!$O$2)</f>
        <v>0</v>
      </c>
      <c r="Q245" s="5">
        <f>SUMIFS('Raw Data from UFBs'!G$3:G$3000,'Raw Data from UFBs'!$A$3:$A$3000,'Summary By Town'!$A245,'Raw Data from UFBs'!$E$3:$E$3000,'Summary By Town'!$O$2)</f>
        <v>0</v>
      </c>
      <c r="R245" s="23">
        <f t="shared" si="36"/>
        <v>0</v>
      </c>
      <c r="S245" s="22">
        <f t="shared" si="37"/>
        <v>0</v>
      </c>
      <c r="T245" s="5">
        <f t="shared" si="38"/>
        <v>0</v>
      </c>
      <c r="U245" s="5">
        <f t="shared" si="39"/>
        <v>0</v>
      </c>
      <c r="V245" s="23">
        <f t="shared" si="40"/>
        <v>0</v>
      </c>
      <c r="W245" s="62">
        <v>428432000</v>
      </c>
      <c r="X245" s="63">
        <v>3.0210826757387124</v>
      </c>
      <c r="Y245" s="64">
        <v>9.1531587540694806E-2</v>
      </c>
      <c r="Z245" s="5">
        <f t="shared" si="41"/>
        <v>0</v>
      </c>
      <c r="AA245" s="9">
        <f t="shared" si="42"/>
        <v>0</v>
      </c>
      <c r="AB245" s="62">
        <v>2583179.6100000003</v>
      </c>
      <c r="AC245" s="7">
        <f t="shared" si="43"/>
        <v>0</v>
      </c>
      <c r="AE245" s="6" t="s">
        <v>1206</v>
      </c>
      <c r="AF245" s="6" t="s">
        <v>1052</v>
      </c>
      <c r="AG245" s="6" t="s">
        <v>1203</v>
      </c>
      <c r="AH245" s="6" t="s">
        <v>274</v>
      </c>
      <c r="AI245" s="6" t="s">
        <v>296</v>
      </c>
      <c r="AJ245" s="6" t="s">
        <v>1857</v>
      </c>
      <c r="AK245" s="6" t="s">
        <v>1857</v>
      </c>
      <c r="AL245" s="6" t="s">
        <v>1857</v>
      </c>
      <c r="AM245" s="6" t="s">
        <v>1857</v>
      </c>
      <c r="AN245" s="6" t="s">
        <v>1857</v>
      </c>
      <c r="AO245" s="6" t="s">
        <v>1857</v>
      </c>
      <c r="AP245" s="6" t="s">
        <v>1857</v>
      </c>
      <c r="AQ245" s="6" t="s">
        <v>1857</v>
      </c>
      <c r="AR245" s="6" t="s">
        <v>1857</v>
      </c>
      <c r="AS245" s="6" t="s">
        <v>1857</v>
      </c>
      <c r="AT245" s="6" t="s">
        <v>1857</v>
      </c>
    </row>
    <row r="246" spans="1:46" ht="17.25" customHeight="1" x14ac:dyDescent="0.3">
      <c r="A246" t="s">
        <v>278</v>
      </c>
      <c r="B246" t="s">
        <v>1361</v>
      </c>
      <c r="C246" t="s">
        <v>1051</v>
      </c>
      <c r="D246" t="str">
        <f t="shared" si="33"/>
        <v>Washington township, Gloucester County</v>
      </c>
      <c r="E246" t="s">
        <v>1830</v>
      </c>
      <c r="F246" t="s">
        <v>1817</v>
      </c>
      <c r="G246" s="22">
        <f>COUNTIFS('Raw Data from UFBs'!$A$3:$A$3000,'Summary By Town'!$A246,'Raw Data from UFBs'!$E$3:$E$3000,'Summary By Town'!$G$2)</f>
        <v>3</v>
      </c>
      <c r="H246" s="5">
        <f>SUMIFS('Raw Data from UFBs'!F$3:F$3000,'Raw Data from UFBs'!$A$3:$A$3000,'Summary By Town'!$A246,'Raw Data from UFBs'!$E$3:$E$3000,'Summary By Town'!$G$2)</f>
        <v>89567.3</v>
      </c>
      <c r="I246" s="5">
        <f>SUMIFS('Raw Data from UFBs'!G$3:G$3000,'Raw Data from UFBs'!$A$3:$A$3000,'Summary By Town'!$A246,'Raw Data from UFBs'!$E$3:$E$3000,'Summary By Town'!$G$2)</f>
        <v>10190600</v>
      </c>
      <c r="J246" s="23">
        <f t="shared" si="34"/>
        <v>348357.13416207401</v>
      </c>
      <c r="K246" s="22">
        <f>COUNTIFS('Raw Data from UFBs'!$A$3:$A$3000,'Summary By Town'!$A246,'Raw Data from UFBs'!$E$3:$E$3000,'Summary By Town'!$K$2)</f>
        <v>2</v>
      </c>
      <c r="L246" s="5">
        <f>SUMIFS('Raw Data from UFBs'!F$3:F$3000,'Raw Data from UFBs'!$A$3:$A$3000,'Summary By Town'!$A246,'Raw Data from UFBs'!$E$3:$E$3000,'Summary By Town'!$K$2)</f>
        <v>356163.45</v>
      </c>
      <c r="M246" s="5">
        <f>SUMIFS('Raw Data from UFBs'!G$3:G$3000,'Raw Data from UFBs'!$A$3:$A$3000,'Summary By Town'!$A246,'Raw Data from UFBs'!$E$3:$E$3000,'Summary By Town'!$K$2)</f>
        <v>15094000</v>
      </c>
      <c r="N246" s="23">
        <f t="shared" si="35"/>
        <v>515975.76031267492</v>
      </c>
      <c r="O246" s="22">
        <f>COUNTIFS('Raw Data from UFBs'!$A$3:$A$3000,'Summary By Town'!$A246,'Raw Data from UFBs'!$E$3:$E$3000,'Summary By Town'!$O$2)</f>
        <v>0</v>
      </c>
      <c r="P246" s="5">
        <f>SUMIFS('Raw Data from UFBs'!F$3:F$3000,'Raw Data from UFBs'!$A$3:$A$3000,'Summary By Town'!$A246,'Raw Data from UFBs'!$E$3:$E$3000,'Summary By Town'!$O$2)</f>
        <v>0</v>
      </c>
      <c r="Q246" s="5">
        <f>SUMIFS('Raw Data from UFBs'!G$3:G$3000,'Raw Data from UFBs'!$A$3:$A$3000,'Summary By Town'!$A246,'Raw Data from UFBs'!$E$3:$E$3000,'Summary By Town'!$O$2)</f>
        <v>0</v>
      </c>
      <c r="R246" s="23">
        <f t="shared" si="36"/>
        <v>0</v>
      </c>
      <c r="S246" s="22">
        <f t="shared" si="37"/>
        <v>5</v>
      </c>
      <c r="T246" s="5">
        <f t="shared" si="38"/>
        <v>445730.75</v>
      </c>
      <c r="U246" s="5">
        <f t="shared" si="39"/>
        <v>25284600</v>
      </c>
      <c r="V246" s="23">
        <f t="shared" si="40"/>
        <v>864332.89447474899</v>
      </c>
      <c r="W246" s="62">
        <v>5203974900</v>
      </c>
      <c r="X246" s="63">
        <v>3.4184163264388161</v>
      </c>
      <c r="Y246" s="64">
        <v>0.20395156129310307</v>
      </c>
      <c r="Z246" s="5">
        <f t="shared" si="41"/>
        <v>85374.56092626616</v>
      </c>
      <c r="AA246" s="9">
        <f t="shared" si="42"/>
        <v>4.8587090610294837E-3</v>
      </c>
      <c r="AB246" s="62">
        <v>45551388.390000001</v>
      </c>
      <c r="AC246" s="7">
        <f t="shared" si="43"/>
        <v>1.8742471732213683E-3</v>
      </c>
      <c r="AE246" s="6" t="s">
        <v>276</v>
      </c>
      <c r="AF246" s="6" t="s">
        <v>260</v>
      </c>
      <c r="AG246" s="6" t="s">
        <v>1059</v>
      </c>
      <c r="AH246" s="6" t="s">
        <v>275</v>
      </c>
      <c r="AI246" s="6" t="s">
        <v>164</v>
      </c>
      <c r="AJ246" s="6" t="s">
        <v>253</v>
      </c>
      <c r="AK246" s="6" t="s">
        <v>1857</v>
      </c>
      <c r="AL246" s="6" t="s">
        <v>1857</v>
      </c>
      <c r="AM246" s="6" t="s">
        <v>1857</v>
      </c>
      <c r="AN246" s="6" t="s">
        <v>1857</v>
      </c>
      <c r="AO246" s="6" t="s">
        <v>1857</v>
      </c>
      <c r="AP246" s="6" t="s">
        <v>1857</v>
      </c>
      <c r="AQ246" s="6" t="s">
        <v>1857</v>
      </c>
      <c r="AR246" s="6" t="s">
        <v>1857</v>
      </c>
      <c r="AS246" s="6" t="s">
        <v>1857</v>
      </c>
      <c r="AT246" s="6" t="s">
        <v>1857</v>
      </c>
    </row>
    <row r="247" spans="1:46" ht="17.25" customHeight="1" x14ac:dyDescent="0.3">
      <c r="A247" t="s">
        <v>279</v>
      </c>
      <c r="B247" t="s">
        <v>1509</v>
      </c>
      <c r="C247" t="s">
        <v>1051</v>
      </c>
      <c r="D247" t="str">
        <f t="shared" si="33"/>
        <v>West Deptford township, Gloucester County</v>
      </c>
      <c r="E247" t="s">
        <v>1830</v>
      </c>
      <c r="F247" t="s">
        <v>1817</v>
      </c>
      <c r="G247" s="22">
        <f>COUNTIFS('Raw Data from UFBs'!$A$3:$A$3000,'Summary By Town'!$A247,'Raw Data from UFBs'!$E$3:$E$3000,'Summary By Town'!$G$2)</f>
        <v>2</v>
      </c>
      <c r="H247" s="5">
        <f>SUMIFS('Raw Data from UFBs'!F$3:F$3000,'Raw Data from UFBs'!$A$3:$A$3000,'Summary By Town'!$A247,'Raw Data from UFBs'!$E$3:$E$3000,'Summary By Town'!$G$2)</f>
        <v>69654.990000000005</v>
      </c>
      <c r="I247" s="5">
        <f>SUMIFS('Raw Data from UFBs'!G$3:G$3000,'Raw Data from UFBs'!$A$3:$A$3000,'Summary By Town'!$A247,'Raw Data from UFBs'!$E$3:$E$3000,'Summary By Town'!$G$2)</f>
        <v>13019700</v>
      </c>
      <c r="J247" s="23">
        <f t="shared" si="34"/>
        <v>448704.00433820498</v>
      </c>
      <c r="K247" s="22">
        <f>COUNTIFS('Raw Data from UFBs'!$A$3:$A$3000,'Summary By Town'!$A247,'Raw Data from UFBs'!$E$3:$E$3000,'Summary By Town'!$K$2)</f>
        <v>3</v>
      </c>
      <c r="L247" s="5">
        <f>SUMIFS('Raw Data from UFBs'!F$3:F$3000,'Raw Data from UFBs'!$A$3:$A$3000,'Summary By Town'!$A247,'Raw Data from UFBs'!$E$3:$E$3000,'Summary By Town'!$K$2)</f>
        <v>2536502</v>
      </c>
      <c r="M247" s="5">
        <f>SUMIFS('Raw Data from UFBs'!G$3:G$3000,'Raw Data from UFBs'!$A$3:$A$3000,'Summary By Town'!$A247,'Raw Data from UFBs'!$E$3:$E$3000,'Summary By Town'!$K$2)</f>
        <v>21587600</v>
      </c>
      <c r="N247" s="23">
        <f t="shared" si="35"/>
        <v>743983.54524692835</v>
      </c>
      <c r="O247" s="22">
        <f>COUNTIFS('Raw Data from UFBs'!$A$3:$A$3000,'Summary By Town'!$A247,'Raw Data from UFBs'!$E$3:$E$3000,'Summary By Town'!$O$2)</f>
        <v>1</v>
      </c>
      <c r="P247" s="5">
        <f>SUMIFS('Raw Data from UFBs'!F$3:F$3000,'Raw Data from UFBs'!$A$3:$A$3000,'Summary By Town'!$A247,'Raw Data from UFBs'!$E$3:$E$3000,'Summary By Town'!$O$2)</f>
        <v>48164000</v>
      </c>
      <c r="Q247" s="5">
        <f>SUMIFS('Raw Data from UFBs'!G$3:G$3000,'Raw Data from UFBs'!$A$3:$A$3000,'Summary By Town'!$A247,'Raw Data from UFBs'!$E$3:$E$3000,'Summary By Town'!$O$2)</f>
        <v>1074129.45</v>
      </c>
      <c r="R247" s="23">
        <f t="shared" si="36"/>
        <v>37018.225104464291</v>
      </c>
      <c r="S247" s="22">
        <f t="shared" si="37"/>
        <v>6</v>
      </c>
      <c r="T247" s="5">
        <f t="shared" si="38"/>
        <v>50770156.990000002</v>
      </c>
      <c r="U247" s="5">
        <f t="shared" si="39"/>
        <v>35681429.450000003</v>
      </c>
      <c r="V247" s="23">
        <f t="shared" si="40"/>
        <v>1229705.7746895975</v>
      </c>
      <c r="W247" s="62">
        <v>2585568530</v>
      </c>
      <c r="X247" s="63">
        <v>3.4463467233362133</v>
      </c>
      <c r="Y247" s="64">
        <v>0.30767468752192201</v>
      </c>
      <c r="Z247" s="5">
        <f t="shared" si="41"/>
        <v>-15242342.847365649</v>
      </c>
      <c r="AA247" s="9">
        <f t="shared" si="42"/>
        <v>1.3800225766980543E-2</v>
      </c>
      <c r="AB247" s="62">
        <v>39307509.920000002</v>
      </c>
      <c r="AC247" s="7">
        <f t="shared" si="43"/>
        <v>-0.38777177385154621</v>
      </c>
      <c r="AE247" s="6" t="s">
        <v>275</v>
      </c>
      <c r="AF247" s="6" t="s">
        <v>259</v>
      </c>
      <c r="AG247" s="6" t="s">
        <v>1064</v>
      </c>
      <c r="AH247" s="6" t="s">
        <v>285</v>
      </c>
      <c r="AI247" s="6" t="s">
        <v>1058</v>
      </c>
      <c r="AJ247" s="6" t="s">
        <v>253</v>
      </c>
      <c r="AK247" s="6" t="s">
        <v>1056</v>
      </c>
      <c r="AL247" s="6" t="s">
        <v>1063</v>
      </c>
      <c r="AM247" s="6" t="s">
        <v>1857</v>
      </c>
      <c r="AN247" s="6" t="s">
        <v>1857</v>
      </c>
      <c r="AO247" s="6" t="s">
        <v>1857</v>
      </c>
      <c r="AP247" s="6" t="s">
        <v>1857</v>
      </c>
      <c r="AQ247" s="6" t="s">
        <v>1857</v>
      </c>
      <c r="AR247" s="6" t="s">
        <v>1857</v>
      </c>
      <c r="AS247" s="6" t="s">
        <v>1857</v>
      </c>
      <c r="AT247" s="6" t="s">
        <v>1857</v>
      </c>
    </row>
    <row r="248" spans="1:46" ht="17.25" customHeight="1" x14ac:dyDescent="0.3">
      <c r="A248" t="s">
        <v>296</v>
      </c>
      <c r="B248" t="s">
        <v>1510</v>
      </c>
      <c r="C248" t="s">
        <v>1051</v>
      </c>
      <c r="D248" t="str">
        <f t="shared" si="33"/>
        <v>Woolwich township, Gloucester County</v>
      </c>
      <c r="E248" t="s">
        <v>1830</v>
      </c>
      <c r="F248" t="s">
        <v>1817</v>
      </c>
      <c r="G248" s="22">
        <f>COUNTIFS('Raw Data from UFBs'!$A$3:$A$3000,'Summary By Town'!$A248,'Raw Data from UFBs'!$E$3:$E$3000,'Summary By Town'!$G$2)</f>
        <v>2</v>
      </c>
      <c r="H248" s="5">
        <f>SUMIFS('Raw Data from UFBs'!F$3:F$3000,'Raw Data from UFBs'!$A$3:$A$3000,'Summary By Town'!$A248,'Raw Data from UFBs'!$E$3:$E$3000,'Summary By Town'!$G$2)</f>
        <v>68428.58</v>
      </c>
      <c r="I248" s="5">
        <f>SUMIFS('Raw Data from UFBs'!G$3:G$3000,'Raw Data from UFBs'!$A$3:$A$3000,'Summary By Town'!$A248,'Raw Data from UFBs'!$E$3:$E$3000,'Summary By Town'!$G$2)</f>
        <v>0</v>
      </c>
      <c r="J248" s="23">
        <f t="shared" si="34"/>
        <v>0</v>
      </c>
      <c r="K248" s="22">
        <f>COUNTIFS('Raw Data from UFBs'!$A$3:$A$3000,'Summary By Town'!$A248,'Raw Data from UFBs'!$E$3:$E$3000,'Summary By Town'!$K$2)</f>
        <v>1</v>
      </c>
      <c r="L248" s="5">
        <f>SUMIFS('Raw Data from UFBs'!F$3:F$3000,'Raw Data from UFBs'!$A$3:$A$3000,'Summary By Town'!$A248,'Raw Data from UFBs'!$E$3:$E$3000,'Summary By Town'!$K$2)</f>
        <v>174994.06</v>
      </c>
      <c r="M248" s="5">
        <f>SUMIFS('Raw Data from UFBs'!G$3:G$3000,'Raw Data from UFBs'!$A$3:$A$3000,'Summary By Town'!$A248,'Raw Data from UFBs'!$E$3:$E$3000,'Summary By Town'!$K$2)</f>
        <v>0</v>
      </c>
      <c r="N248" s="23">
        <f t="shared" si="35"/>
        <v>0</v>
      </c>
      <c r="O248" s="22">
        <f>COUNTIFS('Raw Data from UFBs'!$A$3:$A$3000,'Summary By Town'!$A248,'Raw Data from UFBs'!$E$3:$E$3000,'Summary By Town'!$O$2)</f>
        <v>1</v>
      </c>
      <c r="P248" s="5">
        <f>SUMIFS('Raw Data from UFBs'!F$3:F$3000,'Raw Data from UFBs'!$A$3:$A$3000,'Summary By Town'!$A248,'Raw Data from UFBs'!$E$3:$E$3000,'Summary By Town'!$O$2)</f>
        <v>50739.46</v>
      </c>
      <c r="Q248" s="5">
        <f>SUMIFS('Raw Data from UFBs'!G$3:G$3000,'Raw Data from UFBs'!$A$3:$A$3000,'Summary By Town'!$A248,'Raw Data from UFBs'!$E$3:$E$3000,'Summary By Town'!$O$2)</f>
        <v>0</v>
      </c>
      <c r="R248" s="23">
        <f t="shared" si="36"/>
        <v>0</v>
      </c>
      <c r="S248" s="22">
        <f t="shared" si="37"/>
        <v>4</v>
      </c>
      <c r="T248" s="5">
        <f t="shared" si="38"/>
        <v>294162.09999999998</v>
      </c>
      <c r="U248" s="5">
        <f t="shared" si="39"/>
        <v>0</v>
      </c>
      <c r="V248" s="23">
        <f t="shared" si="40"/>
        <v>0</v>
      </c>
      <c r="W248" s="62">
        <v>1613116910</v>
      </c>
      <c r="X248" s="63">
        <v>3.2987286070157782</v>
      </c>
      <c r="Y248" s="64">
        <v>0.17582867611025291</v>
      </c>
      <c r="Z248" s="5">
        <f t="shared" si="41"/>
        <v>-51722.132604811821</v>
      </c>
      <c r="AA248" s="9">
        <f t="shared" si="42"/>
        <v>0</v>
      </c>
      <c r="AB248" s="62">
        <v>15121019.68</v>
      </c>
      <c r="AC248" s="7">
        <f t="shared" si="43"/>
        <v>-3.4205452872482353E-3</v>
      </c>
      <c r="AE248" s="6" t="s">
        <v>1203</v>
      </c>
      <c r="AF248" s="6" t="s">
        <v>1060</v>
      </c>
      <c r="AG248" s="6" t="s">
        <v>1061</v>
      </c>
      <c r="AH248" s="6" t="s">
        <v>274</v>
      </c>
      <c r="AI248" s="6" t="s">
        <v>626</v>
      </c>
      <c r="AJ248" s="6" t="s">
        <v>259</v>
      </c>
      <c r="AK248" s="6" t="s">
        <v>1055</v>
      </c>
      <c r="AL248" s="6" t="s">
        <v>1857</v>
      </c>
      <c r="AM248" s="6" t="s">
        <v>1857</v>
      </c>
      <c r="AN248" s="6" t="s">
        <v>1857</v>
      </c>
      <c r="AO248" s="6" t="s">
        <v>1857</v>
      </c>
      <c r="AP248" s="6" t="s">
        <v>1857</v>
      </c>
      <c r="AQ248" s="6" t="s">
        <v>1857</v>
      </c>
      <c r="AR248" s="6" t="s">
        <v>1857</v>
      </c>
      <c r="AS248" s="6" t="s">
        <v>1857</v>
      </c>
      <c r="AT248" s="6" t="s">
        <v>1857</v>
      </c>
    </row>
    <row r="249" spans="1:46" ht="17.25" customHeight="1" x14ac:dyDescent="0.3">
      <c r="A249" t="s">
        <v>299</v>
      </c>
      <c r="B249" t="s">
        <v>1511</v>
      </c>
      <c r="C249" t="s">
        <v>1065</v>
      </c>
      <c r="D249" t="str">
        <f t="shared" si="33"/>
        <v>Bayonne city, Hudson County</v>
      </c>
      <c r="E249" t="s">
        <v>1828</v>
      </c>
      <c r="F249" t="s">
        <v>1819</v>
      </c>
      <c r="G249" s="22">
        <f>COUNTIFS('Raw Data from UFBs'!$A$3:$A$3000,'Summary By Town'!$A249,'Raw Data from UFBs'!$E$3:$E$3000,'Summary By Town'!$G$2)</f>
        <v>7</v>
      </c>
      <c r="H249" s="5">
        <f>SUMIFS('Raw Data from UFBs'!F$3:F$3000,'Raw Data from UFBs'!$A$3:$A$3000,'Summary By Town'!$A249,'Raw Data from UFBs'!$E$3:$E$3000,'Summary By Town'!$G$2)</f>
        <v>926977.01</v>
      </c>
      <c r="I249" s="5">
        <f>SUMIFS('Raw Data from UFBs'!G$3:G$3000,'Raw Data from UFBs'!$A$3:$A$3000,'Summary By Town'!$A249,'Raw Data from UFBs'!$E$3:$E$3000,'Summary By Town'!$G$2)</f>
        <v>198986900</v>
      </c>
      <c r="J249" s="23">
        <f t="shared" si="34"/>
        <v>5336840.0858133044</v>
      </c>
      <c r="K249" s="22">
        <f>COUNTIFS('Raw Data from UFBs'!$A$3:$A$3000,'Summary By Town'!$A249,'Raw Data from UFBs'!$E$3:$E$3000,'Summary By Town'!$K$2)</f>
        <v>10</v>
      </c>
      <c r="L249" s="5">
        <f>SUMIFS('Raw Data from UFBs'!F$3:F$3000,'Raw Data from UFBs'!$A$3:$A$3000,'Summary By Town'!$A249,'Raw Data from UFBs'!$E$3:$E$3000,'Summary By Town'!$K$2)</f>
        <v>4475616.3900000006</v>
      </c>
      <c r="M249" s="5">
        <f>SUMIFS('Raw Data from UFBs'!G$3:G$3000,'Raw Data from UFBs'!$A$3:$A$3000,'Summary By Town'!$A249,'Raw Data from UFBs'!$E$3:$E$3000,'Summary By Town'!$K$2)</f>
        <v>195930100</v>
      </c>
      <c r="N249" s="23">
        <f t="shared" si="35"/>
        <v>5254856.5342613468</v>
      </c>
      <c r="O249" s="22">
        <f>COUNTIFS('Raw Data from UFBs'!$A$3:$A$3000,'Summary By Town'!$A249,'Raw Data from UFBs'!$E$3:$E$3000,'Summary By Town'!$O$2)</f>
        <v>24</v>
      </c>
      <c r="P249" s="5">
        <f>SUMIFS('Raw Data from UFBs'!F$3:F$3000,'Raw Data from UFBs'!$A$3:$A$3000,'Summary By Town'!$A249,'Raw Data from UFBs'!$E$3:$E$3000,'Summary By Town'!$O$2)</f>
        <v>5245596.3099999996</v>
      </c>
      <c r="Q249" s="5">
        <f>SUMIFS('Raw Data from UFBs'!G$3:G$3000,'Raw Data from UFBs'!$A$3:$A$3000,'Summary By Town'!$A249,'Raw Data from UFBs'!$E$3:$E$3000,'Summary By Town'!$O$2)</f>
        <v>775856900</v>
      </c>
      <c r="R249" s="23">
        <f t="shared" si="36"/>
        <v>20808526.615444757</v>
      </c>
      <c r="S249" s="22">
        <f t="shared" si="37"/>
        <v>41</v>
      </c>
      <c r="T249" s="5">
        <f t="shared" si="38"/>
        <v>10648189.709999999</v>
      </c>
      <c r="U249" s="5">
        <f t="shared" si="39"/>
        <v>1170773900</v>
      </c>
      <c r="V249" s="23">
        <f t="shared" si="40"/>
        <v>31400223.235519409</v>
      </c>
      <c r="W249" s="62">
        <v>10285256386</v>
      </c>
      <c r="X249" s="63">
        <v>2.6820057429978075</v>
      </c>
      <c r="Y249" s="64">
        <v>0.43708133647380176</v>
      </c>
      <c r="Z249" s="5">
        <f t="shared" si="41"/>
        <v>9070326.5478831623</v>
      </c>
      <c r="AA249" s="9">
        <f t="shared" si="42"/>
        <v>0.11383030777858141</v>
      </c>
      <c r="AB249" s="62">
        <v>142160162.84999999</v>
      </c>
      <c r="AC249" s="7">
        <f t="shared" si="43"/>
        <v>6.3803574546082223E-2</v>
      </c>
      <c r="AE249" s="6" t="s">
        <v>659</v>
      </c>
      <c r="AF249" s="6" t="s">
        <v>1046</v>
      </c>
      <c r="AG249" s="6" t="s">
        <v>337</v>
      </c>
      <c r="AH249" s="6" t="s">
        <v>1857</v>
      </c>
      <c r="AI249" s="6" t="s">
        <v>1857</v>
      </c>
      <c r="AJ249" s="6" t="s">
        <v>1857</v>
      </c>
      <c r="AK249" s="6" t="s">
        <v>1857</v>
      </c>
      <c r="AL249" s="6" t="s">
        <v>1857</v>
      </c>
      <c r="AM249" s="6" t="s">
        <v>1857</v>
      </c>
      <c r="AN249" s="6" t="s">
        <v>1857</v>
      </c>
      <c r="AO249" s="6" t="s">
        <v>1857</v>
      </c>
      <c r="AP249" s="6" t="s">
        <v>1857</v>
      </c>
      <c r="AQ249" s="6" t="s">
        <v>1857</v>
      </c>
      <c r="AR249" s="6" t="s">
        <v>1857</v>
      </c>
      <c r="AS249" s="6" t="s">
        <v>1857</v>
      </c>
      <c r="AT249" s="6" t="s">
        <v>1857</v>
      </c>
    </row>
    <row r="250" spans="1:46" ht="17.25" customHeight="1" x14ac:dyDescent="0.3">
      <c r="A250" t="s">
        <v>1066</v>
      </c>
      <c r="B250" t="s">
        <v>1512</v>
      </c>
      <c r="C250" t="s">
        <v>1065</v>
      </c>
      <c r="D250" t="str">
        <f t="shared" si="33"/>
        <v>East Newark borough, Hudson County</v>
      </c>
      <c r="E250" t="s">
        <v>1828</v>
      </c>
      <c r="F250" t="s">
        <v>1819</v>
      </c>
      <c r="G250" s="22">
        <f>COUNTIFS('Raw Data from UFBs'!$A$3:$A$3000,'Summary By Town'!$A250,'Raw Data from UFBs'!$E$3:$E$3000,'Summary By Town'!$G$2)</f>
        <v>0</v>
      </c>
      <c r="H250" s="5">
        <f>SUMIFS('Raw Data from UFBs'!F$3:F$3000,'Raw Data from UFBs'!$A$3:$A$3000,'Summary By Town'!$A250,'Raw Data from UFBs'!$E$3:$E$3000,'Summary By Town'!$G$2)</f>
        <v>0</v>
      </c>
      <c r="I250" s="5">
        <f>SUMIFS('Raw Data from UFBs'!G$3:G$3000,'Raw Data from UFBs'!$A$3:$A$3000,'Summary By Town'!$A250,'Raw Data from UFBs'!$E$3:$E$3000,'Summary By Town'!$G$2)</f>
        <v>0</v>
      </c>
      <c r="J250" s="23">
        <f t="shared" si="34"/>
        <v>0</v>
      </c>
      <c r="K250" s="22">
        <f>COUNTIFS('Raw Data from UFBs'!$A$3:$A$3000,'Summary By Town'!$A250,'Raw Data from UFBs'!$E$3:$E$3000,'Summary By Town'!$K$2)</f>
        <v>0</v>
      </c>
      <c r="L250" s="5">
        <f>SUMIFS('Raw Data from UFBs'!F$3:F$3000,'Raw Data from UFBs'!$A$3:$A$3000,'Summary By Town'!$A250,'Raw Data from UFBs'!$E$3:$E$3000,'Summary By Town'!$K$2)</f>
        <v>0</v>
      </c>
      <c r="M250" s="5">
        <f>SUMIFS('Raw Data from UFBs'!G$3:G$3000,'Raw Data from UFBs'!$A$3:$A$3000,'Summary By Town'!$A250,'Raw Data from UFBs'!$E$3:$E$3000,'Summary By Town'!$K$2)</f>
        <v>0</v>
      </c>
      <c r="N250" s="23">
        <f t="shared" si="35"/>
        <v>0</v>
      </c>
      <c r="O250" s="22">
        <f>COUNTIFS('Raw Data from UFBs'!$A$3:$A$3000,'Summary By Town'!$A250,'Raw Data from UFBs'!$E$3:$E$3000,'Summary By Town'!$O$2)</f>
        <v>0</v>
      </c>
      <c r="P250" s="5">
        <f>SUMIFS('Raw Data from UFBs'!F$3:F$3000,'Raw Data from UFBs'!$A$3:$A$3000,'Summary By Town'!$A250,'Raw Data from UFBs'!$E$3:$E$3000,'Summary By Town'!$O$2)</f>
        <v>0</v>
      </c>
      <c r="Q250" s="5">
        <f>SUMIFS('Raw Data from UFBs'!G$3:G$3000,'Raw Data from UFBs'!$A$3:$A$3000,'Summary By Town'!$A250,'Raw Data from UFBs'!$E$3:$E$3000,'Summary By Town'!$O$2)</f>
        <v>0</v>
      </c>
      <c r="R250" s="23">
        <f t="shared" si="36"/>
        <v>0</v>
      </c>
      <c r="S250" s="22">
        <f t="shared" si="37"/>
        <v>0</v>
      </c>
      <c r="T250" s="5">
        <f t="shared" si="38"/>
        <v>0</v>
      </c>
      <c r="U250" s="5">
        <f t="shared" si="39"/>
        <v>0</v>
      </c>
      <c r="V250" s="23">
        <f t="shared" si="40"/>
        <v>0</v>
      </c>
      <c r="W250" s="62">
        <v>168380298</v>
      </c>
      <c r="X250" s="63">
        <v>2.8106366565463436</v>
      </c>
      <c r="Y250" s="64">
        <v>0.45726604560850714</v>
      </c>
      <c r="Z250" s="5">
        <f t="shared" si="41"/>
        <v>0</v>
      </c>
      <c r="AA250" s="9">
        <f t="shared" si="42"/>
        <v>0</v>
      </c>
      <c r="AB250" s="62">
        <v>4681951.04</v>
      </c>
      <c r="AC250" s="7">
        <f t="shared" si="43"/>
        <v>0</v>
      </c>
      <c r="AE250" s="6" t="s">
        <v>1068</v>
      </c>
      <c r="AF250" s="6" t="s">
        <v>305</v>
      </c>
      <c r="AG250" s="6" t="s">
        <v>1046</v>
      </c>
      <c r="AH250" s="6" t="s">
        <v>1857</v>
      </c>
      <c r="AI250" s="6" t="s">
        <v>1857</v>
      </c>
      <c r="AJ250" s="6" t="s">
        <v>1857</v>
      </c>
      <c r="AK250" s="6" t="s">
        <v>1857</v>
      </c>
      <c r="AL250" s="6" t="s">
        <v>1857</v>
      </c>
      <c r="AM250" s="6" t="s">
        <v>1857</v>
      </c>
      <c r="AN250" s="6" t="s">
        <v>1857</v>
      </c>
      <c r="AO250" s="6" t="s">
        <v>1857</v>
      </c>
      <c r="AP250" s="6" t="s">
        <v>1857</v>
      </c>
      <c r="AQ250" s="6" t="s">
        <v>1857</v>
      </c>
      <c r="AR250" s="6" t="s">
        <v>1857</v>
      </c>
      <c r="AS250" s="6" t="s">
        <v>1857</v>
      </c>
      <c r="AT250" s="6" t="s">
        <v>1857</v>
      </c>
    </row>
    <row r="251" spans="1:46" ht="17.25" customHeight="1" x14ac:dyDescent="0.3">
      <c r="A251" t="s">
        <v>1067</v>
      </c>
      <c r="B251" t="s">
        <v>1513</v>
      </c>
      <c r="C251" t="s">
        <v>1065</v>
      </c>
      <c r="D251" t="str">
        <f t="shared" si="33"/>
        <v>Guttenberg town, Hudson County</v>
      </c>
      <c r="E251" t="s">
        <v>1828</v>
      </c>
      <c r="F251" t="s">
        <v>1819</v>
      </c>
      <c r="G251" s="22">
        <f>COUNTIFS('Raw Data from UFBs'!$A$3:$A$3000,'Summary By Town'!$A251,'Raw Data from UFBs'!$E$3:$E$3000,'Summary By Town'!$G$2)</f>
        <v>0</v>
      </c>
      <c r="H251" s="5">
        <f>SUMIFS('Raw Data from UFBs'!F$3:F$3000,'Raw Data from UFBs'!$A$3:$A$3000,'Summary By Town'!$A251,'Raw Data from UFBs'!$E$3:$E$3000,'Summary By Town'!$G$2)</f>
        <v>0</v>
      </c>
      <c r="I251" s="5">
        <f>SUMIFS('Raw Data from UFBs'!G$3:G$3000,'Raw Data from UFBs'!$A$3:$A$3000,'Summary By Town'!$A251,'Raw Data from UFBs'!$E$3:$E$3000,'Summary By Town'!$G$2)</f>
        <v>0</v>
      </c>
      <c r="J251" s="23">
        <f t="shared" si="34"/>
        <v>0</v>
      </c>
      <c r="K251" s="22">
        <f>COUNTIFS('Raw Data from UFBs'!$A$3:$A$3000,'Summary By Town'!$A251,'Raw Data from UFBs'!$E$3:$E$3000,'Summary By Town'!$K$2)</f>
        <v>0</v>
      </c>
      <c r="L251" s="5">
        <f>SUMIFS('Raw Data from UFBs'!F$3:F$3000,'Raw Data from UFBs'!$A$3:$A$3000,'Summary By Town'!$A251,'Raw Data from UFBs'!$E$3:$E$3000,'Summary By Town'!$K$2)</f>
        <v>0</v>
      </c>
      <c r="M251" s="5">
        <f>SUMIFS('Raw Data from UFBs'!G$3:G$3000,'Raw Data from UFBs'!$A$3:$A$3000,'Summary By Town'!$A251,'Raw Data from UFBs'!$E$3:$E$3000,'Summary By Town'!$K$2)</f>
        <v>0</v>
      </c>
      <c r="N251" s="23">
        <f t="shared" si="35"/>
        <v>0</v>
      </c>
      <c r="O251" s="22">
        <f>COUNTIFS('Raw Data from UFBs'!$A$3:$A$3000,'Summary By Town'!$A251,'Raw Data from UFBs'!$E$3:$E$3000,'Summary By Town'!$O$2)</f>
        <v>0</v>
      </c>
      <c r="P251" s="5">
        <f>SUMIFS('Raw Data from UFBs'!F$3:F$3000,'Raw Data from UFBs'!$A$3:$A$3000,'Summary By Town'!$A251,'Raw Data from UFBs'!$E$3:$E$3000,'Summary By Town'!$O$2)</f>
        <v>0</v>
      </c>
      <c r="Q251" s="5">
        <f>SUMIFS('Raw Data from UFBs'!G$3:G$3000,'Raw Data from UFBs'!$A$3:$A$3000,'Summary By Town'!$A251,'Raw Data from UFBs'!$E$3:$E$3000,'Summary By Town'!$O$2)</f>
        <v>0</v>
      </c>
      <c r="R251" s="23">
        <f t="shared" si="36"/>
        <v>0</v>
      </c>
      <c r="S251" s="22">
        <f t="shared" si="37"/>
        <v>0</v>
      </c>
      <c r="T251" s="5">
        <f t="shared" si="38"/>
        <v>0</v>
      </c>
      <c r="U251" s="5">
        <f t="shared" si="39"/>
        <v>0</v>
      </c>
      <c r="V251" s="23">
        <f t="shared" si="40"/>
        <v>0</v>
      </c>
      <c r="W251" s="62">
        <v>855301223</v>
      </c>
      <c r="X251" s="63">
        <v>3.9931028120535581</v>
      </c>
      <c r="Y251" s="64">
        <v>0.49809953559265996</v>
      </c>
      <c r="Z251" s="5">
        <f t="shared" si="41"/>
        <v>0</v>
      </c>
      <c r="AA251" s="9">
        <f t="shared" si="42"/>
        <v>0</v>
      </c>
      <c r="AB251" s="62">
        <v>25084140.689999998</v>
      </c>
      <c r="AC251" s="7">
        <f t="shared" si="43"/>
        <v>0</v>
      </c>
      <c r="AE251" s="6" t="s">
        <v>348</v>
      </c>
      <c r="AF251" s="6" t="s">
        <v>339</v>
      </c>
      <c r="AG251" s="6" t="s">
        <v>1857</v>
      </c>
      <c r="AH251" s="6" t="s">
        <v>1857</v>
      </c>
      <c r="AI251" s="6" t="s">
        <v>1857</v>
      </c>
      <c r="AJ251" s="6" t="s">
        <v>1857</v>
      </c>
      <c r="AK251" s="6" t="s">
        <v>1857</v>
      </c>
      <c r="AL251" s="6" t="s">
        <v>1857</v>
      </c>
      <c r="AM251" s="6" t="s">
        <v>1857</v>
      </c>
      <c r="AN251" s="6" t="s">
        <v>1857</v>
      </c>
      <c r="AO251" s="6" t="s">
        <v>1857</v>
      </c>
      <c r="AP251" s="6" t="s">
        <v>1857</v>
      </c>
      <c r="AQ251" s="6" t="s">
        <v>1857</v>
      </c>
      <c r="AR251" s="6" t="s">
        <v>1857</v>
      </c>
      <c r="AS251" s="6" t="s">
        <v>1857</v>
      </c>
      <c r="AT251" s="6" t="s">
        <v>1857</v>
      </c>
    </row>
    <row r="252" spans="1:46" ht="17.25" customHeight="1" x14ac:dyDescent="0.3">
      <c r="A252" t="s">
        <v>305</v>
      </c>
      <c r="B252" t="s">
        <v>1514</v>
      </c>
      <c r="C252" t="s">
        <v>1065</v>
      </c>
      <c r="D252" t="str">
        <f t="shared" si="33"/>
        <v>Harrison town, Hudson County</v>
      </c>
      <c r="E252" t="s">
        <v>1828</v>
      </c>
      <c r="F252" t="s">
        <v>1819</v>
      </c>
      <c r="G252" s="22">
        <f>COUNTIFS('Raw Data from UFBs'!$A$3:$A$3000,'Summary By Town'!$A252,'Raw Data from UFBs'!$E$3:$E$3000,'Summary By Town'!$G$2)</f>
        <v>1</v>
      </c>
      <c r="H252" s="5">
        <f>SUMIFS('Raw Data from UFBs'!F$3:F$3000,'Raw Data from UFBs'!$A$3:$A$3000,'Summary By Town'!$A252,'Raw Data from UFBs'!$E$3:$E$3000,'Summary By Town'!$G$2)</f>
        <v>7813.39</v>
      </c>
      <c r="I252" s="5">
        <f>SUMIFS('Raw Data from UFBs'!G$3:G$3000,'Raw Data from UFBs'!$A$3:$A$3000,'Summary By Town'!$A252,'Raw Data from UFBs'!$E$3:$E$3000,'Summary By Town'!$G$2)</f>
        <v>2810000</v>
      </c>
      <c r="J252" s="23">
        <f t="shared" si="34"/>
        <v>64598.499015190348</v>
      </c>
      <c r="K252" s="22">
        <f>COUNTIFS('Raw Data from UFBs'!$A$3:$A$3000,'Summary By Town'!$A252,'Raw Data from UFBs'!$E$3:$E$3000,'Summary By Town'!$K$2)</f>
        <v>3</v>
      </c>
      <c r="L252" s="5">
        <f>SUMIFS('Raw Data from UFBs'!F$3:F$3000,'Raw Data from UFBs'!$A$3:$A$3000,'Summary By Town'!$A252,'Raw Data from UFBs'!$E$3:$E$3000,'Summary By Town'!$K$2)</f>
        <v>521047.14</v>
      </c>
      <c r="M252" s="5">
        <f>SUMIFS('Raw Data from UFBs'!G$3:G$3000,'Raw Data from UFBs'!$A$3:$A$3000,'Summary By Town'!$A252,'Raw Data from UFBs'!$E$3:$E$3000,'Summary By Town'!$K$2)</f>
        <v>63209600</v>
      </c>
      <c r="N252" s="23">
        <f t="shared" si="35"/>
        <v>1453112.200480632</v>
      </c>
      <c r="O252" s="22">
        <f>COUNTIFS('Raw Data from UFBs'!$A$3:$A$3000,'Summary By Town'!$A252,'Raw Data from UFBs'!$E$3:$E$3000,'Summary By Town'!$O$2)</f>
        <v>16</v>
      </c>
      <c r="P252" s="5">
        <f>SUMIFS('Raw Data from UFBs'!F$3:F$3000,'Raw Data from UFBs'!$A$3:$A$3000,'Summary By Town'!$A252,'Raw Data from UFBs'!$E$3:$E$3000,'Summary By Town'!$O$2)</f>
        <v>14489714.559999999</v>
      </c>
      <c r="Q252" s="5">
        <f>SUMIFS('Raw Data from UFBs'!G$3:G$3000,'Raw Data from UFBs'!$A$3:$A$3000,'Summary By Town'!$A252,'Raw Data from UFBs'!$E$3:$E$3000,'Summary By Town'!$O$2)</f>
        <v>805156220</v>
      </c>
      <c r="R252" s="23">
        <f t="shared" si="36"/>
        <v>18509567.005247112</v>
      </c>
      <c r="S252" s="22">
        <f t="shared" si="37"/>
        <v>20</v>
      </c>
      <c r="T252" s="5">
        <f t="shared" si="38"/>
        <v>15018575.09</v>
      </c>
      <c r="U252" s="5">
        <f t="shared" si="39"/>
        <v>871175820</v>
      </c>
      <c r="V252" s="23">
        <f t="shared" si="40"/>
        <v>20027277.704742935</v>
      </c>
      <c r="W252" s="62">
        <v>2974917522</v>
      </c>
      <c r="X252" s="63">
        <v>2.298878968512112</v>
      </c>
      <c r="Y252" s="64">
        <v>0.50613710284000391</v>
      </c>
      <c r="Z252" s="5">
        <f t="shared" si="41"/>
        <v>2535090.2304131412</v>
      </c>
      <c r="AA252" s="9">
        <f t="shared" si="42"/>
        <v>0.29284032701999729</v>
      </c>
      <c r="AB252" s="62">
        <v>53661274.349999994</v>
      </c>
      <c r="AC252" s="7">
        <f t="shared" si="43"/>
        <v>4.7242452981609846E-2</v>
      </c>
      <c r="AE252" s="6" t="s">
        <v>1068</v>
      </c>
      <c r="AF252" s="6" t="s">
        <v>1066</v>
      </c>
      <c r="AG252" s="6" t="s">
        <v>1046</v>
      </c>
      <c r="AH252" s="6" t="s">
        <v>1857</v>
      </c>
      <c r="AI252" s="6" t="s">
        <v>1857</v>
      </c>
      <c r="AJ252" s="6" t="s">
        <v>1857</v>
      </c>
      <c r="AK252" s="6" t="s">
        <v>1857</v>
      </c>
      <c r="AL252" s="6" t="s">
        <v>1857</v>
      </c>
      <c r="AM252" s="6" t="s">
        <v>1857</v>
      </c>
      <c r="AN252" s="6" t="s">
        <v>1857</v>
      </c>
      <c r="AO252" s="6" t="s">
        <v>1857</v>
      </c>
      <c r="AP252" s="6" t="s">
        <v>1857</v>
      </c>
      <c r="AQ252" s="6" t="s">
        <v>1857</v>
      </c>
      <c r="AR252" s="6" t="s">
        <v>1857</v>
      </c>
      <c r="AS252" s="6" t="s">
        <v>1857</v>
      </c>
      <c r="AT252" s="6" t="s">
        <v>1857</v>
      </c>
    </row>
    <row r="253" spans="1:46" ht="17.25" customHeight="1" x14ac:dyDescent="0.3">
      <c r="A253" t="s">
        <v>309</v>
      </c>
      <c r="B253" t="s">
        <v>1515</v>
      </c>
      <c r="C253" t="s">
        <v>1065</v>
      </c>
      <c r="D253" t="str">
        <f t="shared" si="33"/>
        <v>Hoboken city, Hudson County</v>
      </c>
      <c r="E253" t="s">
        <v>1828</v>
      </c>
      <c r="F253" t="s">
        <v>1819</v>
      </c>
      <c r="G253" s="22">
        <f>COUNTIFS('Raw Data from UFBs'!$A$3:$A$3000,'Summary By Town'!$A253,'Raw Data from UFBs'!$E$3:$E$3000,'Summary By Town'!$G$2)</f>
        <v>23</v>
      </c>
      <c r="H253" s="5">
        <f>SUMIFS('Raw Data from UFBs'!F$3:F$3000,'Raw Data from UFBs'!$A$3:$A$3000,'Summary By Town'!$A253,'Raw Data from UFBs'!$E$3:$E$3000,'Summary By Town'!$G$2)</f>
        <v>5162737.3930000002</v>
      </c>
      <c r="I253" s="5">
        <f>SUMIFS('Raw Data from UFBs'!G$3:G$3000,'Raw Data from UFBs'!$A$3:$A$3000,'Summary By Town'!$A253,'Raw Data from UFBs'!$E$3:$E$3000,'Summary By Town'!$G$2)</f>
        <v>571224600</v>
      </c>
      <c r="J253" s="23">
        <f t="shared" si="34"/>
        <v>9300632.8785118535</v>
      </c>
      <c r="K253" s="22">
        <f>COUNTIFS('Raw Data from UFBs'!$A$3:$A$3000,'Summary By Town'!$A253,'Raw Data from UFBs'!$E$3:$E$3000,'Summary By Town'!$K$2)</f>
        <v>5</v>
      </c>
      <c r="L253" s="5">
        <f>SUMIFS('Raw Data from UFBs'!F$3:F$3000,'Raw Data from UFBs'!$A$3:$A$3000,'Summary By Town'!$A253,'Raw Data from UFBs'!$E$3:$E$3000,'Summary By Town'!$K$2)</f>
        <v>7235226.8599999994</v>
      </c>
      <c r="M253" s="5">
        <f>SUMIFS('Raw Data from UFBs'!G$3:G$3000,'Raw Data from UFBs'!$A$3:$A$3000,'Summary By Town'!$A253,'Raw Data from UFBs'!$E$3:$E$3000,'Summary By Town'!$K$2)</f>
        <v>800816200</v>
      </c>
      <c r="N253" s="23">
        <f t="shared" si="35"/>
        <v>13038824.79740005</v>
      </c>
      <c r="O253" s="22">
        <f>COUNTIFS('Raw Data from UFBs'!$A$3:$A$3000,'Summary By Town'!$A253,'Raw Data from UFBs'!$E$3:$E$3000,'Summary By Town'!$O$2)</f>
        <v>5</v>
      </c>
      <c r="P253" s="5">
        <f>SUMIFS('Raw Data from UFBs'!F$3:F$3000,'Raw Data from UFBs'!$A$3:$A$3000,'Summary By Town'!$A253,'Raw Data from UFBs'!$E$3:$E$3000,'Summary By Town'!$O$2)</f>
        <v>4718160.5199999996</v>
      </c>
      <c r="Q253" s="5">
        <f>SUMIFS('Raw Data from UFBs'!G$3:G$3000,'Raw Data from UFBs'!$A$3:$A$3000,'Summary By Town'!$A253,'Raw Data from UFBs'!$E$3:$E$3000,'Summary By Town'!$O$2)</f>
        <v>372697100</v>
      </c>
      <c r="R253" s="23">
        <f t="shared" si="36"/>
        <v>6068224.1310791243</v>
      </c>
      <c r="S253" s="22">
        <f t="shared" si="37"/>
        <v>33</v>
      </c>
      <c r="T253" s="5">
        <f t="shared" si="38"/>
        <v>17116124.772999998</v>
      </c>
      <c r="U253" s="5">
        <f t="shared" si="39"/>
        <v>1744737900</v>
      </c>
      <c r="V253" s="23">
        <f t="shared" si="40"/>
        <v>28407681.806991026</v>
      </c>
      <c r="W253" s="62">
        <v>15227258475</v>
      </c>
      <c r="X253" s="63">
        <v>1.6281919368514335</v>
      </c>
      <c r="Y253" s="64">
        <v>0.37695074787991983</v>
      </c>
      <c r="Z253" s="5">
        <f t="shared" si="41"/>
        <v>4256360.8686916875</v>
      </c>
      <c r="AA253" s="9">
        <f t="shared" si="42"/>
        <v>0.11457990963143481</v>
      </c>
      <c r="AB253" s="62">
        <v>129993683.95</v>
      </c>
      <c r="AC253" s="7">
        <f t="shared" si="43"/>
        <v>3.2742828261785616E-2</v>
      </c>
      <c r="AE253" s="6" t="s">
        <v>345</v>
      </c>
      <c r="AF253" s="6" t="s">
        <v>1069</v>
      </c>
      <c r="AG253" s="6" t="s">
        <v>337</v>
      </c>
      <c r="AH253" s="6" t="s">
        <v>1857</v>
      </c>
      <c r="AI253" s="6" t="s">
        <v>1857</v>
      </c>
      <c r="AJ253" s="6" t="s">
        <v>1857</v>
      </c>
      <c r="AK253" s="6" t="s">
        <v>1857</v>
      </c>
      <c r="AL253" s="6" t="s">
        <v>1857</v>
      </c>
      <c r="AM253" s="6" t="s">
        <v>1857</v>
      </c>
      <c r="AN253" s="6" t="s">
        <v>1857</v>
      </c>
      <c r="AO253" s="6" t="s">
        <v>1857</v>
      </c>
      <c r="AP253" s="6" t="s">
        <v>1857</v>
      </c>
      <c r="AQ253" s="6" t="s">
        <v>1857</v>
      </c>
      <c r="AR253" s="6" t="s">
        <v>1857</v>
      </c>
      <c r="AS253" s="6" t="s">
        <v>1857</v>
      </c>
      <c r="AT253" s="6" t="s">
        <v>1857</v>
      </c>
    </row>
    <row r="254" spans="1:46" ht="17.25" customHeight="1" x14ac:dyDescent="0.3">
      <c r="A254" t="s">
        <v>337</v>
      </c>
      <c r="B254" t="s">
        <v>1516</v>
      </c>
      <c r="C254" t="s">
        <v>1065</v>
      </c>
      <c r="D254" t="str">
        <f t="shared" si="33"/>
        <v>Jersey City city, Hudson County</v>
      </c>
      <c r="E254" t="s">
        <v>1828</v>
      </c>
      <c r="F254" t="s">
        <v>1816</v>
      </c>
      <c r="G254" s="22">
        <f>COUNTIFS('Raw Data from UFBs'!$A$3:$A$3000,'Summary By Town'!$A254,'Raw Data from UFBs'!$E$3:$E$3000,'Summary By Town'!$G$2)</f>
        <v>30</v>
      </c>
      <c r="H254" s="5">
        <f>SUMIFS('Raw Data from UFBs'!F$3:F$3000,'Raw Data from UFBs'!$A$3:$A$3000,'Summary By Town'!$A254,'Raw Data from UFBs'!$E$3:$E$3000,'Summary By Town'!$G$2)</f>
        <v>6151300.7300000004</v>
      </c>
      <c r="I254" s="5">
        <f>SUMIFS('Raw Data from UFBs'!G$3:G$3000,'Raw Data from UFBs'!$A$3:$A$3000,'Summary By Town'!$A254,'Raw Data from UFBs'!$E$3:$E$3000,'Summary By Town'!$G$2)</f>
        <v>792300300</v>
      </c>
      <c r="J254" s="23">
        <f t="shared" si="34"/>
        <v>17795727.561807442</v>
      </c>
      <c r="K254" s="22">
        <f>COUNTIFS('Raw Data from UFBs'!$A$3:$A$3000,'Summary By Town'!$A254,'Raw Data from UFBs'!$E$3:$E$3000,'Summary By Town'!$K$2)</f>
        <v>5</v>
      </c>
      <c r="L254" s="5">
        <f>SUMIFS('Raw Data from UFBs'!F$3:F$3000,'Raw Data from UFBs'!$A$3:$A$3000,'Summary By Town'!$A254,'Raw Data from UFBs'!$E$3:$E$3000,'Summary By Town'!$K$2)</f>
        <v>4881865.0199999996</v>
      </c>
      <c r="M254" s="5">
        <f>SUMIFS('Raw Data from UFBs'!G$3:G$3000,'Raw Data from UFBs'!$A$3:$A$3000,'Summary By Town'!$A254,'Raw Data from UFBs'!$E$3:$E$3000,'Summary By Town'!$K$2)</f>
        <v>537234500</v>
      </c>
      <c r="N254" s="23">
        <f t="shared" si="35"/>
        <v>12066736.31046693</v>
      </c>
      <c r="O254" s="22">
        <f>COUNTIFS('Raw Data from UFBs'!$A$3:$A$3000,'Summary By Town'!$A254,'Raw Data from UFBs'!$E$3:$E$3000,'Summary By Town'!$O$2)</f>
        <v>36</v>
      </c>
      <c r="P254" s="5">
        <f>SUMIFS('Raw Data from UFBs'!F$3:F$3000,'Raw Data from UFBs'!$A$3:$A$3000,'Summary By Town'!$A254,'Raw Data from UFBs'!$E$3:$E$3000,'Summary By Town'!$O$2)</f>
        <v>21296014.929999989</v>
      </c>
      <c r="Q254" s="5">
        <f>SUMIFS('Raw Data from UFBs'!G$3:G$3000,'Raw Data from UFBs'!$A$3:$A$3000,'Summary By Town'!$A254,'Raw Data from UFBs'!$E$3:$E$3000,'Summary By Town'!$O$2)</f>
        <v>2997501400</v>
      </c>
      <c r="R254" s="23">
        <f t="shared" si="36"/>
        <v>67326389.098346174</v>
      </c>
      <c r="S254" s="22">
        <f t="shared" si="37"/>
        <v>71</v>
      </c>
      <c r="T254" s="5">
        <f t="shared" si="38"/>
        <v>32329180.679999989</v>
      </c>
      <c r="U254" s="5">
        <f t="shared" si="39"/>
        <v>4327036200</v>
      </c>
      <c r="V254" s="23">
        <f t="shared" si="40"/>
        <v>97188852.970620543</v>
      </c>
      <c r="W254" s="62">
        <v>61437670192</v>
      </c>
      <c r="X254" s="63">
        <v>2.2460836581542938</v>
      </c>
      <c r="Y254" s="64">
        <v>0.37218652194203461</v>
      </c>
      <c r="Z254" s="5">
        <f t="shared" si="41"/>
        <v>24139895.844146218</v>
      </c>
      <c r="AA254" s="9">
        <f t="shared" si="42"/>
        <v>7.042969218197076E-2</v>
      </c>
      <c r="AB254" s="62">
        <v>684264675.81999993</v>
      </c>
      <c r="AC254" s="7">
        <f t="shared" si="43"/>
        <v>3.5278594229956078E-2</v>
      </c>
      <c r="AE254" s="6" t="s">
        <v>299</v>
      </c>
      <c r="AF254" s="6" t="s">
        <v>309</v>
      </c>
      <c r="AG254" s="6" t="s">
        <v>1069</v>
      </c>
      <c r="AH254" s="6" t="s">
        <v>1068</v>
      </c>
      <c r="AI254" s="6" t="s">
        <v>344</v>
      </c>
      <c r="AJ254" s="6" t="s">
        <v>339</v>
      </c>
      <c r="AK254" s="6" t="s">
        <v>1046</v>
      </c>
      <c r="AL254" s="6" t="s">
        <v>1857</v>
      </c>
      <c r="AM254" s="6" t="s">
        <v>1857</v>
      </c>
      <c r="AN254" s="6" t="s">
        <v>1857</v>
      </c>
      <c r="AO254" s="6" t="s">
        <v>1857</v>
      </c>
      <c r="AP254" s="6" t="s">
        <v>1857</v>
      </c>
      <c r="AQ254" s="6" t="s">
        <v>1857</v>
      </c>
      <c r="AR254" s="6" t="s">
        <v>1857</v>
      </c>
      <c r="AS254" s="6" t="s">
        <v>1857</v>
      </c>
      <c r="AT254" s="6" t="s">
        <v>1857</v>
      </c>
    </row>
    <row r="255" spans="1:46" ht="17.25" customHeight="1" x14ac:dyDescent="0.3">
      <c r="A255" t="s">
        <v>1068</v>
      </c>
      <c r="B255" t="s">
        <v>1517</v>
      </c>
      <c r="C255" t="s">
        <v>1065</v>
      </c>
      <c r="D255" t="str">
        <f t="shared" si="33"/>
        <v>Kearny town, Hudson County</v>
      </c>
      <c r="E255" t="s">
        <v>1828</v>
      </c>
      <c r="F255" t="s">
        <v>1819</v>
      </c>
      <c r="G255" s="22">
        <f>COUNTIFS('Raw Data from UFBs'!$A$3:$A$3000,'Summary By Town'!$A255,'Raw Data from UFBs'!$E$3:$E$3000,'Summary By Town'!$G$2)</f>
        <v>0</v>
      </c>
      <c r="H255" s="5">
        <f>SUMIFS('Raw Data from UFBs'!F$3:F$3000,'Raw Data from UFBs'!$A$3:$A$3000,'Summary By Town'!$A255,'Raw Data from UFBs'!$E$3:$E$3000,'Summary By Town'!$G$2)</f>
        <v>0</v>
      </c>
      <c r="I255" s="5">
        <f>SUMIFS('Raw Data from UFBs'!G$3:G$3000,'Raw Data from UFBs'!$A$3:$A$3000,'Summary By Town'!$A255,'Raw Data from UFBs'!$E$3:$E$3000,'Summary By Town'!$G$2)</f>
        <v>0</v>
      </c>
      <c r="J255" s="23">
        <f t="shared" si="34"/>
        <v>0</v>
      </c>
      <c r="K255" s="22">
        <f>COUNTIFS('Raw Data from UFBs'!$A$3:$A$3000,'Summary By Town'!$A255,'Raw Data from UFBs'!$E$3:$E$3000,'Summary By Town'!$K$2)</f>
        <v>0</v>
      </c>
      <c r="L255" s="5">
        <f>SUMIFS('Raw Data from UFBs'!F$3:F$3000,'Raw Data from UFBs'!$A$3:$A$3000,'Summary By Town'!$A255,'Raw Data from UFBs'!$E$3:$E$3000,'Summary By Town'!$K$2)</f>
        <v>0</v>
      </c>
      <c r="M255" s="5">
        <f>SUMIFS('Raw Data from UFBs'!G$3:G$3000,'Raw Data from UFBs'!$A$3:$A$3000,'Summary By Town'!$A255,'Raw Data from UFBs'!$E$3:$E$3000,'Summary By Town'!$K$2)</f>
        <v>0</v>
      </c>
      <c r="N255" s="23">
        <f t="shared" si="35"/>
        <v>0</v>
      </c>
      <c r="O255" s="22">
        <f>COUNTIFS('Raw Data from UFBs'!$A$3:$A$3000,'Summary By Town'!$A255,'Raw Data from UFBs'!$E$3:$E$3000,'Summary By Town'!$O$2)</f>
        <v>0</v>
      </c>
      <c r="P255" s="5">
        <f>SUMIFS('Raw Data from UFBs'!F$3:F$3000,'Raw Data from UFBs'!$A$3:$A$3000,'Summary By Town'!$A255,'Raw Data from UFBs'!$E$3:$E$3000,'Summary By Town'!$O$2)</f>
        <v>0</v>
      </c>
      <c r="Q255" s="5">
        <f>SUMIFS('Raw Data from UFBs'!G$3:G$3000,'Raw Data from UFBs'!$A$3:$A$3000,'Summary By Town'!$A255,'Raw Data from UFBs'!$E$3:$E$3000,'Summary By Town'!$O$2)</f>
        <v>0</v>
      </c>
      <c r="R255" s="23">
        <f t="shared" si="36"/>
        <v>0</v>
      </c>
      <c r="S255" s="22">
        <f t="shared" si="37"/>
        <v>0</v>
      </c>
      <c r="T255" s="5">
        <f t="shared" si="38"/>
        <v>0</v>
      </c>
      <c r="U255" s="5">
        <f t="shared" si="39"/>
        <v>0</v>
      </c>
      <c r="V255" s="23">
        <f t="shared" si="40"/>
        <v>0</v>
      </c>
      <c r="W255" s="62">
        <v>1498345480</v>
      </c>
      <c r="X255" s="63">
        <v>10.566249356332889</v>
      </c>
      <c r="Y255" s="64">
        <v>0.34633339214341835</v>
      </c>
      <c r="Z255" s="5">
        <f t="shared" si="41"/>
        <v>0</v>
      </c>
      <c r="AA255" s="9">
        <f t="shared" si="42"/>
        <v>0</v>
      </c>
      <c r="AB255" s="62">
        <v>84772456</v>
      </c>
      <c r="AC255" s="7">
        <f t="shared" si="43"/>
        <v>0</v>
      </c>
      <c r="AE255" s="6" t="s">
        <v>954</v>
      </c>
      <c r="AF255" s="6" t="s">
        <v>344</v>
      </c>
      <c r="AG255" s="6" t="s">
        <v>1036</v>
      </c>
      <c r="AH255" s="6" t="s">
        <v>74</v>
      </c>
      <c r="AI255" s="6" t="s">
        <v>305</v>
      </c>
      <c r="AJ255" s="6" t="s">
        <v>1066</v>
      </c>
      <c r="AK255" s="6" t="s">
        <v>1046</v>
      </c>
      <c r="AL255" s="6" t="s">
        <v>337</v>
      </c>
      <c r="AM255" s="6" t="s">
        <v>1857</v>
      </c>
      <c r="AN255" s="6" t="s">
        <v>1857</v>
      </c>
      <c r="AO255" s="6" t="s">
        <v>1857</v>
      </c>
      <c r="AP255" s="6" t="s">
        <v>1857</v>
      </c>
      <c r="AQ255" s="6" t="s">
        <v>1857</v>
      </c>
      <c r="AR255" s="6" t="s">
        <v>1857</v>
      </c>
      <c r="AS255" s="6" t="s">
        <v>1857</v>
      </c>
      <c r="AT255" s="6" t="s">
        <v>1857</v>
      </c>
    </row>
    <row r="256" spans="1:46" ht="17.25" customHeight="1" x14ac:dyDescent="0.3">
      <c r="A256" t="s">
        <v>344</v>
      </c>
      <c r="B256" t="s">
        <v>1518</v>
      </c>
      <c r="C256" t="s">
        <v>1065</v>
      </c>
      <c r="D256" t="str">
        <f t="shared" si="33"/>
        <v>Secaucus town, Hudson County</v>
      </c>
      <c r="E256" t="s">
        <v>1828</v>
      </c>
      <c r="F256" t="s">
        <v>1819</v>
      </c>
      <c r="G256" s="22">
        <f>COUNTIFS('Raw Data from UFBs'!$A$3:$A$3000,'Summary By Town'!$A256,'Raw Data from UFBs'!$E$3:$E$3000,'Summary By Town'!$G$2)</f>
        <v>1</v>
      </c>
      <c r="H256" s="5">
        <f>SUMIFS('Raw Data from UFBs'!F$3:F$3000,'Raw Data from UFBs'!$A$3:$A$3000,'Summary By Town'!$A256,'Raw Data from UFBs'!$E$3:$E$3000,'Summary By Town'!$G$2)</f>
        <v>92871</v>
      </c>
      <c r="I256" s="5">
        <f>SUMIFS('Raw Data from UFBs'!G$3:G$3000,'Raw Data from UFBs'!$A$3:$A$3000,'Summary By Town'!$A256,'Raw Data from UFBs'!$E$3:$E$3000,'Summary By Town'!$G$2)</f>
        <v>4765500</v>
      </c>
      <c r="J256" s="23">
        <f t="shared" si="34"/>
        <v>189120.95812742316</v>
      </c>
      <c r="K256" s="22">
        <f>COUNTIFS('Raw Data from UFBs'!$A$3:$A$3000,'Summary By Town'!$A256,'Raw Data from UFBs'!$E$3:$E$3000,'Summary By Town'!$K$2)</f>
        <v>0</v>
      </c>
      <c r="L256" s="5">
        <f>SUMIFS('Raw Data from UFBs'!F$3:F$3000,'Raw Data from UFBs'!$A$3:$A$3000,'Summary By Town'!$A256,'Raw Data from UFBs'!$E$3:$E$3000,'Summary By Town'!$K$2)</f>
        <v>0</v>
      </c>
      <c r="M256" s="5">
        <f>SUMIFS('Raw Data from UFBs'!G$3:G$3000,'Raw Data from UFBs'!$A$3:$A$3000,'Summary By Town'!$A256,'Raw Data from UFBs'!$E$3:$E$3000,'Summary By Town'!$K$2)</f>
        <v>0</v>
      </c>
      <c r="N256" s="23">
        <f t="shared" si="35"/>
        <v>0</v>
      </c>
      <c r="O256" s="22">
        <f>COUNTIFS('Raw Data from UFBs'!$A$3:$A$3000,'Summary By Town'!$A256,'Raw Data from UFBs'!$E$3:$E$3000,'Summary By Town'!$O$2)</f>
        <v>3</v>
      </c>
      <c r="P256" s="5">
        <f>SUMIFS('Raw Data from UFBs'!F$3:F$3000,'Raw Data from UFBs'!$A$3:$A$3000,'Summary By Town'!$A256,'Raw Data from UFBs'!$E$3:$E$3000,'Summary By Town'!$O$2)</f>
        <v>1538406.59</v>
      </c>
      <c r="Q256" s="5">
        <f>SUMIFS('Raw Data from UFBs'!G$3:G$3000,'Raw Data from UFBs'!$A$3:$A$3000,'Summary By Town'!$A256,'Raw Data from UFBs'!$E$3:$E$3000,'Summary By Town'!$O$2)</f>
        <v>134219400</v>
      </c>
      <c r="R256" s="23">
        <f t="shared" si="36"/>
        <v>5326555.7711232528</v>
      </c>
      <c r="S256" s="22">
        <f t="shared" si="37"/>
        <v>4</v>
      </c>
      <c r="T256" s="5">
        <f t="shared" si="38"/>
        <v>1631277.59</v>
      </c>
      <c r="U256" s="5">
        <f t="shared" si="39"/>
        <v>138984900</v>
      </c>
      <c r="V256" s="23">
        <f t="shared" si="40"/>
        <v>5515676.729250676</v>
      </c>
      <c r="W256" s="62">
        <v>3435848183</v>
      </c>
      <c r="X256" s="63">
        <v>3.9685438700539954</v>
      </c>
      <c r="Y256" s="64">
        <v>0.46310801913629612</v>
      </c>
      <c r="Z256" s="5">
        <f t="shared" si="41"/>
        <v>1798896.3909131144</v>
      </c>
      <c r="AA256" s="9">
        <f t="shared" si="42"/>
        <v>4.0451408967274498E-2</v>
      </c>
      <c r="AB256" s="62">
        <v>69737834.650000006</v>
      </c>
      <c r="AC256" s="7">
        <f t="shared" si="43"/>
        <v>2.5795128282106967E-2</v>
      </c>
      <c r="AE256" s="6" t="s">
        <v>1068</v>
      </c>
      <c r="AF256" s="6" t="s">
        <v>74</v>
      </c>
      <c r="AG256" s="6" t="s">
        <v>339</v>
      </c>
      <c r="AH256" s="6" t="s">
        <v>85</v>
      </c>
      <c r="AI256" s="6" t="s">
        <v>938</v>
      </c>
      <c r="AJ256" s="6" t="s">
        <v>56</v>
      </c>
      <c r="AK256" s="6" t="s">
        <v>337</v>
      </c>
      <c r="AL256" s="6" t="s">
        <v>1857</v>
      </c>
      <c r="AM256" s="6" t="s">
        <v>1857</v>
      </c>
      <c r="AN256" s="6" t="s">
        <v>1857</v>
      </c>
      <c r="AO256" s="6" t="s">
        <v>1857</v>
      </c>
      <c r="AP256" s="6" t="s">
        <v>1857</v>
      </c>
      <c r="AQ256" s="6" t="s">
        <v>1857</v>
      </c>
      <c r="AR256" s="6" t="s">
        <v>1857</v>
      </c>
      <c r="AS256" s="6" t="s">
        <v>1857</v>
      </c>
      <c r="AT256" s="6" t="s">
        <v>1857</v>
      </c>
    </row>
    <row r="257" spans="1:46" ht="17.25" customHeight="1" x14ac:dyDescent="0.3">
      <c r="A257" t="s">
        <v>1069</v>
      </c>
      <c r="B257" s="17" t="s">
        <v>1519</v>
      </c>
      <c r="C257" t="s">
        <v>1065</v>
      </c>
      <c r="D257" t="str">
        <f t="shared" si="33"/>
        <v>Union City city, Hudson County</v>
      </c>
      <c r="E257" t="s">
        <v>1828</v>
      </c>
      <c r="F257" t="s">
        <v>1819</v>
      </c>
      <c r="G257" s="22">
        <f>COUNTIFS('Raw Data from UFBs'!$A$3:$A$3000,'Summary By Town'!$A257,'Raw Data from UFBs'!$E$3:$E$3000,'Summary By Town'!$G$2)</f>
        <v>0</v>
      </c>
      <c r="H257" s="5">
        <f>SUMIFS('Raw Data from UFBs'!F$3:F$3000,'Raw Data from UFBs'!$A$3:$A$3000,'Summary By Town'!$A257,'Raw Data from UFBs'!$E$3:$E$3000,'Summary By Town'!$G$2)</f>
        <v>0</v>
      </c>
      <c r="I257" s="5">
        <f>SUMIFS('Raw Data from UFBs'!G$3:G$3000,'Raw Data from UFBs'!$A$3:$A$3000,'Summary By Town'!$A257,'Raw Data from UFBs'!$E$3:$E$3000,'Summary By Town'!$G$2)</f>
        <v>0</v>
      </c>
      <c r="J257" s="23">
        <f t="shared" si="34"/>
        <v>0</v>
      </c>
      <c r="K257" s="22">
        <f>COUNTIFS('Raw Data from UFBs'!$A$3:$A$3000,'Summary By Town'!$A257,'Raw Data from UFBs'!$E$3:$E$3000,'Summary By Town'!$K$2)</f>
        <v>0</v>
      </c>
      <c r="L257" s="5">
        <f>SUMIFS('Raw Data from UFBs'!F$3:F$3000,'Raw Data from UFBs'!$A$3:$A$3000,'Summary By Town'!$A257,'Raw Data from UFBs'!$E$3:$E$3000,'Summary By Town'!$K$2)</f>
        <v>0</v>
      </c>
      <c r="M257" s="5">
        <f>SUMIFS('Raw Data from UFBs'!G$3:G$3000,'Raw Data from UFBs'!$A$3:$A$3000,'Summary By Town'!$A257,'Raw Data from UFBs'!$E$3:$E$3000,'Summary By Town'!$K$2)</f>
        <v>0</v>
      </c>
      <c r="N257" s="23">
        <f t="shared" si="35"/>
        <v>0</v>
      </c>
      <c r="O257" s="22">
        <f>COUNTIFS('Raw Data from UFBs'!$A$3:$A$3000,'Summary By Town'!$A257,'Raw Data from UFBs'!$E$3:$E$3000,'Summary By Town'!$O$2)</f>
        <v>6</v>
      </c>
      <c r="P257" s="5">
        <f>SUMIFS('Raw Data from UFBs'!F$3:F$3000,'Raw Data from UFBs'!$A$3:$A$3000,'Summary By Town'!$A257,'Raw Data from UFBs'!$E$3:$E$3000,'Summary By Town'!$O$2)</f>
        <v>505949.7</v>
      </c>
      <c r="Q257" s="5">
        <f>SUMIFS('Raw Data from UFBs'!G$3:G$3000,'Raw Data from UFBs'!$A$3:$A$3000,'Summary By Town'!$A257,'Raw Data from UFBs'!$E$3:$E$3000,'Summary By Town'!$O$2)</f>
        <v>35084100</v>
      </c>
      <c r="R257" s="23">
        <f t="shared" si="36"/>
        <v>2609509.9778104168</v>
      </c>
      <c r="S257" s="22">
        <f t="shared" si="37"/>
        <v>6</v>
      </c>
      <c r="T257" s="5">
        <f t="shared" si="38"/>
        <v>505949.7</v>
      </c>
      <c r="U257" s="5">
        <f t="shared" si="39"/>
        <v>35084100</v>
      </c>
      <c r="V257" s="23">
        <f t="shared" si="40"/>
        <v>2609509.9778104168</v>
      </c>
      <c r="W257" s="62">
        <v>1943866943</v>
      </c>
      <c r="X257" s="63">
        <v>7.4378706531175567</v>
      </c>
      <c r="Y257" s="64">
        <v>0.71315642793035139</v>
      </c>
      <c r="Z257" s="5">
        <f t="shared" si="41"/>
        <v>1500167.5336594544</v>
      </c>
      <c r="AA257" s="9">
        <f t="shared" si="42"/>
        <v>1.804861187970724E-2</v>
      </c>
      <c r="AB257" s="62">
        <v>121345826.41</v>
      </c>
      <c r="AC257" s="7">
        <f t="shared" si="43"/>
        <v>1.2362745205514765E-2</v>
      </c>
      <c r="AE257" s="6" t="s">
        <v>309</v>
      </c>
      <c r="AF257" s="6" t="s">
        <v>345</v>
      </c>
      <c r="AG257" s="6" t="s">
        <v>348</v>
      </c>
      <c r="AH257" s="6" t="s">
        <v>339</v>
      </c>
      <c r="AI257" s="6" t="s">
        <v>337</v>
      </c>
      <c r="AJ257" s="6" t="s">
        <v>1857</v>
      </c>
      <c r="AK257" s="6" t="s">
        <v>1857</v>
      </c>
      <c r="AL257" s="6" t="s">
        <v>1857</v>
      </c>
      <c r="AM257" s="6" t="s">
        <v>1857</v>
      </c>
      <c r="AN257" s="6" t="s">
        <v>1857</v>
      </c>
      <c r="AO257" s="6" t="s">
        <v>1857</v>
      </c>
      <c r="AP257" s="6" t="s">
        <v>1857</v>
      </c>
      <c r="AQ257" s="6" t="s">
        <v>1857</v>
      </c>
      <c r="AR257" s="6" t="s">
        <v>1857</v>
      </c>
      <c r="AS257" s="6" t="s">
        <v>1857</v>
      </c>
      <c r="AT257" s="6" t="s">
        <v>1857</v>
      </c>
    </row>
    <row r="258" spans="1:46" ht="17.25" customHeight="1" x14ac:dyDescent="0.3">
      <c r="A258" t="s">
        <v>348</v>
      </c>
      <c r="B258" t="s">
        <v>1520</v>
      </c>
      <c r="C258" t="s">
        <v>1065</v>
      </c>
      <c r="D258" t="str">
        <f t="shared" si="33"/>
        <v>West New York town, Hudson County</v>
      </c>
      <c r="E258" t="s">
        <v>1828</v>
      </c>
      <c r="F258" t="s">
        <v>1819</v>
      </c>
      <c r="G258" s="22">
        <f>COUNTIFS('Raw Data from UFBs'!$A$3:$A$3000,'Summary By Town'!$A258,'Raw Data from UFBs'!$E$3:$E$3000,'Summary By Town'!$G$2)</f>
        <v>1</v>
      </c>
      <c r="H258" s="5">
        <f>SUMIFS('Raw Data from UFBs'!F$3:F$3000,'Raw Data from UFBs'!$A$3:$A$3000,'Summary By Town'!$A258,'Raw Data from UFBs'!$E$3:$E$3000,'Summary By Town'!$G$2)</f>
        <v>1857114</v>
      </c>
      <c r="I258" s="5">
        <f>SUMIFS('Raw Data from UFBs'!G$3:G$3000,'Raw Data from UFBs'!$A$3:$A$3000,'Summary By Town'!$A258,'Raw Data from UFBs'!$E$3:$E$3000,'Summary By Town'!$G$2)</f>
        <v>18962500</v>
      </c>
      <c r="J258" s="23">
        <f t="shared" si="34"/>
        <v>1504572.4211665438</v>
      </c>
      <c r="K258" s="22">
        <f>COUNTIFS('Raw Data from UFBs'!$A$3:$A$3000,'Summary By Town'!$A258,'Raw Data from UFBs'!$E$3:$E$3000,'Summary By Town'!$K$2)</f>
        <v>0</v>
      </c>
      <c r="L258" s="5">
        <f>SUMIFS('Raw Data from UFBs'!F$3:F$3000,'Raw Data from UFBs'!$A$3:$A$3000,'Summary By Town'!$A258,'Raw Data from UFBs'!$E$3:$E$3000,'Summary By Town'!$K$2)</f>
        <v>0</v>
      </c>
      <c r="M258" s="5">
        <f>SUMIFS('Raw Data from UFBs'!G$3:G$3000,'Raw Data from UFBs'!$A$3:$A$3000,'Summary By Town'!$A258,'Raw Data from UFBs'!$E$3:$E$3000,'Summary By Town'!$K$2)</f>
        <v>0</v>
      </c>
      <c r="N258" s="23">
        <f t="shared" si="35"/>
        <v>0</v>
      </c>
      <c r="O258" s="22">
        <f>COUNTIFS('Raw Data from UFBs'!$A$3:$A$3000,'Summary By Town'!$A258,'Raw Data from UFBs'!$E$3:$E$3000,'Summary By Town'!$O$2)</f>
        <v>10</v>
      </c>
      <c r="P258" s="5">
        <f>SUMIFS('Raw Data from UFBs'!F$3:F$3000,'Raw Data from UFBs'!$A$3:$A$3000,'Summary By Town'!$A258,'Raw Data from UFBs'!$E$3:$E$3000,'Summary By Town'!$O$2)</f>
        <v>26045079.780000001</v>
      </c>
      <c r="Q258" s="5">
        <f>SUMIFS('Raw Data from UFBs'!G$3:G$3000,'Raw Data from UFBs'!$A$3:$A$3000,'Summary By Town'!$A258,'Raw Data from UFBs'!$E$3:$E$3000,'Summary By Town'!$O$2)</f>
        <v>510051300</v>
      </c>
      <c r="R258" s="23">
        <f t="shared" si="36"/>
        <v>40469828.311675318</v>
      </c>
      <c r="S258" s="22">
        <f t="shared" si="37"/>
        <v>11</v>
      </c>
      <c r="T258" s="5">
        <f t="shared" si="38"/>
        <v>27902193.780000001</v>
      </c>
      <c r="U258" s="5">
        <f t="shared" si="39"/>
        <v>529013800</v>
      </c>
      <c r="V258" s="23">
        <f t="shared" si="40"/>
        <v>41974400.732841864</v>
      </c>
      <c r="W258" s="62">
        <v>1772419836</v>
      </c>
      <c r="X258" s="63">
        <v>7.9344623397049121</v>
      </c>
      <c r="Y258" s="64">
        <v>0.56020951489383841</v>
      </c>
      <c r="Z258" s="5">
        <f t="shared" si="41"/>
        <v>7883384.2305372404</v>
      </c>
      <c r="AA258" s="9">
        <f t="shared" si="42"/>
        <v>0.29846980340384771</v>
      </c>
      <c r="AB258" s="62">
        <v>94522705.109999999</v>
      </c>
      <c r="AC258" s="7">
        <f t="shared" si="43"/>
        <v>8.340201670448405E-2</v>
      </c>
      <c r="AE258" s="6" t="s">
        <v>345</v>
      </c>
      <c r="AF258" s="6" t="s">
        <v>1069</v>
      </c>
      <c r="AG258" s="6" t="s">
        <v>1067</v>
      </c>
      <c r="AH258" s="6" t="s">
        <v>339</v>
      </c>
      <c r="AI258" s="6" t="s">
        <v>1857</v>
      </c>
      <c r="AJ258" s="6" t="s">
        <v>1857</v>
      </c>
      <c r="AK258" s="6" t="s">
        <v>1857</v>
      </c>
      <c r="AL258" s="6" t="s">
        <v>1857</v>
      </c>
      <c r="AM258" s="6" t="s">
        <v>1857</v>
      </c>
      <c r="AN258" s="6" t="s">
        <v>1857</v>
      </c>
      <c r="AO258" s="6" t="s">
        <v>1857</v>
      </c>
      <c r="AP258" s="6" t="s">
        <v>1857</v>
      </c>
      <c r="AQ258" s="6" t="s">
        <v>1857</v>
      </c>
      <c r="AR258" s="6" t="s">
        <v>1857</v>
      </c>
      <c r="AS258" s="6" t="s">
        <v>1857</v>
      </c>
      <c r="AT258" s="6" t="s">
        <v>1857</v>
      </c>
    </row>
    <row r="259" spans="1:46" ht="17.25" customHeight="1" x14ac:dyDescent="0.3">
      <c r="A259" t="s">
        <v>339</v>
      </c>
      <c r="B259" t="s">
        <v>1521</v>
      </c>
      <c r="C259" t="s">
        <v>1065</v>
      </c>
      <c r="D259" t="str">
        <f t="shared" si="33"/>
        <v>North Bergen township, Hudson County</v>
      </c>
      <c r="E259" t="s">
        <v>1828</v>
      </c>
      <c r="F259" t="s">
        <v>1819</v>
      </c>
      <c r="G259" s="22">
        <f>COUNTIFS('Raw Data from UFBs'!$A$3:$A$3000,'Summary By Town'!$A259,'Raw Data from UFBs'!$E$3:$E$3000,'Summary By Town'!$G$2)</f>
        <v>1</v>
      </c>
      <c r="H259" s="5">
        <f>SUMIFS('Raw Data from UFBs'!F$3:F$3000,'Raw Data from UFBs'!$A$3:$A$3000,'Summary By Town'!$A259,'Raw Data from UFBs'!$E$3:$E$3000,'Summary By Town'!$G$2)</f>
        <v>702000</v>
      </c>
      <c r="I259" s="5">
        <f>SUMIFS('Raw Data from UFBs'!G$3:G$3000,'Raw Data from UFBs'!$A$3:$A$3000,'Summary By Town'!$A259,'Raw Data from UFBs'!$E$3:$E$3000,'Summary By Town'!$G$2)</f>
        <v>15102800</v>
      </c>
      <c r="J259" s="23">
        <f t="shared" si="34"/>
        <v>245815.62684846309</v>
      </c>
      <c r="K259" s="22">
        <f>COUNTIFS('Raw Data from UFBs'!$A$3:$A$3000,'Summary By Town'!$A259,'Raw Data from UFBs'!$E$3:$E$3000,'Summary By Town'!$K$2)</f>
        <v>0</v>
      </c>
      <c r="L259" s="5">
        <f>SUMIFS('Raw Data from UFBs'!F$3:F$3000,'Raw Data from UFBs'!$A$3:$A$3000,'Summary By Town'!$A259,'Raw Data from UFBs'!$E$3:$E$3000,'Summary By Town'!$K$2)</f>
        <v>0</v>
      </c>
      <c r="M259" s="5">
        <f>SUMIFS('Raw Data from UFBs'!G$3:G$3000,'Raw Data from UFBs'!$A$3:$A$3000,'Summary By Town'!$A259,'Raw Data from UFBs'!$E$3:$E$3000,'Summary By Town'!$K$2)</f>
        <v>0</v>
      </c>
      <c r="N259" s="23">
        <f t="shared" si="35"/>
        <v>0</v>
      </c>
      <c r="O259" s="22">
        <f>COUNTIFS('Raw Data from UFBs'!$A$3:$A$3000,'Summary By Town'!$A259,'Raw Data from UFBs'!$E$3:$E$3000,'Summary By Town'!$O$2)</f>
        <v>5</v>
      </c>
      <c r="P259" s="5">
        <f>SUMIFS('Raw Data from UFBs'!F$3:F$3000,'Raw Data from UFBs'!$A$3:$A$3000,'Summary By Town'!$A259,'Raw Data from UFBs'!$E$3:$E$3000,'Summary By Town'!$O$2)</f>
        <v>2795000</v>
      </c>
      <c r="Q259" s="5">
        <f>SUMIFS('Raw Data from UFBs'!G$3:G$3000,'Raw Data from UFBs'!$A$3:$A$3000,'Summary By Town'!$A259,'Raw Data from UFBs'!$E$3:$E$3000,'Summary By Town'!$O$2)</f>
        <v>79584200</v>
      </c>
      <c r="R259" s="23">
        <f t="shared" si="36"/>
        <v>1295325.3708076288</v>
      </c>
      <c r="S259" s="22">
        <f t="shared" si="37"/>
        <v>6</v>
      </c>
      <c r="T259" s="5">
        <f t="shared" si="38"/>
        <v>3497000</v>
      </c>
      <c r="U259" s="5">
        <f t="shared" si="39"/>
        <v>94687000</v>
      </c>
      <c r="V259" s="23">
        <f t="shared" si="40"/>
        <v>1541140.997656092</v>
      </c>
      <c r="W259" s="62">
        <v>11460083143</v>
      </c>
      <c r="X259" s="63">
        <v>1.627616248963524</v>
      </c>
      <c r="Y259" s="64">
        <v>0.42671892764708497</v>
      </c>
      <c r="Z259" s="5">
        <f t="shared" si="41"/>
        <v>-834602.05610908987</v>
      </c>
      <c r="AA259" s="9">
        <f t="shared" si="42"/>
        <v>8.2623309812404205E-3</v>
      </c>
      <c r="AB259" s="62">
        <v>109644694.36</v>
      </c>
      <c r="AC259" s="7">
        <f t="shared" si="43"/>
        <v>-7.6118781759636611E-3</v>
      </c>
      <c r="AE259" s="6" t="s">
        <v>1069</v>
      </c>
      <c r="AF259" s="6" t="s">
        <v>348</v>
      </c>
      <c r="AG259" s="6" t="s">
        <v>1067</v>
      </c>
      <c r="AH259" s="6" t="s">
        <v>344</v>
      </c>
      <c r="AI259" s="6" t="s">
        <v>942</v>
      </c>
      <c r="AJ259" s="6" t="s">
        <v>47</v>
      </c>
      <c r="AK259" s="6" t="s">
        <v>962</v>
      </c>
      <c r="AL259" s="6" t="s">
        <v>59</v>
      </c>
      <c r="AM259" s="6" t="s">
        <v>938</v>
      </c>
      <c r="AN259" s="6" t="s">
        <v>337</v>
      </c>
      <c r="AO259" s="6" t="s">
        <v>1857</v>
      </c>
      <c r="AP259" s="6" t="s">
        <v>1857</v>
      </c>
      <c r="AQ259" s="6" t="s">
        <v>1857</v>
      </c>
      <c r="AR259" s="6" t="s">
        <v>1857</v>
      </c>
      <c r="AS259" s="6" t="s">
        <v>1857</v>
      </c>
      <c r="AT259" s="6" t="s">
        <v>1857</v>
      </c>
    </row>
    <row r="260" spans="1:46" ht="17.25" customHeight="1" x14ac:dyDescent="0.3">
      <c r="A260" t="s">
        <v>345</v>
      </c>
      <c r="B260" t="s">
        <v>1522</v>
      </c>
      <c r="C260" t="s">
        <v>1065</v>
      </c>
      <c r="D260" t="str">
        <f t="shared" ref="D260:D323" si="44">B260&amp;", "&amp;C260&amp;" County"</f>
        <v>Weehawken township, Hudson County</v>
      </c>
      <c r="E260" t="s">
        <v>1828</v>
      </c>
      <c r="F260" t="s">
        <v>1819</v>
      </c>
      <c r="G260" s="22">
        <f>COUNTIFS('Raw Data from UFBs'!$A$3:$A$3000,'Summary By Town'!$A260,'Raw Data from UFBs'!$E$3:$E$3000,'Summary By Town'!$G$2)</f>
        <v>1</v>
      </c>
      <c r="H260" s="5">
        <f>SUMIFS('Raw Data from UFBs'!F$3:F$3000,'Raw Data from UFBs'!$A$3:$A$3000,'Summary By Town'!$A260,'Raw Data from UFBs'!$E$3:$E$3000,'Summary By Town'!$G$2)</f>
        <v>49046</v>
      </c>
      <c r="I260" s="5">
        <f>SUMIFS('Raw Data from UFBs'!G$3:G$3000,'Raw Data from UFBs'!$A$3:$A$3000,'Summary By Town'!$A260,'Raw Data from UFBs'!$E$3:$E$3000,'Summary By Town'!$G$2)</f>
        <v>21605400</v>
      </c>
      <c r="J260" s="23">
        <f t="shared" ref="J260:J323" si="45">IFERROR((I260/100)*$X260,"--")</f>
        <v>362081.21947133035</v>
      </c>
      <c r="K260" s="22">
        <f>COUNTIFS('Raw Data from UFBs'!$A$3:$A$3000,'Summary By Town'!$A260,'Raw Data from UFBs'!$E$3:$E$3000,'Summary By Town'!$K$2)</f>
        <v>3</v>
      </c>
      <c r="L260" s="5">
        <f>SUMIFS('Raw Data from UFBs'!F$3:F$3000,'Raw Data from UFBs'!$A$3:$A$3000,'Summary By Town'!$A260,'Raw Data from UFBs'!$E$3:$E$3000,'Summary By Town'!$K$2)</f>
        <v>2805242.1999999997</v>
      </c>
      <c r="M260" s="5">
        <f>SUMIFS('Raw Data from UFBs'!G$3:G$3000,'Raw Data from UFBs'!$A$3:$A$3000,'Summary By Town'!$A260,'Raw Data from UFBs'!$E$3:$E$3000,'Summary By Town'!$K$2)</f>
        <v>98144700</v>
      </c>
      <c r="N260" s="23">
        <f t="shared" ref="N260:N323" si="46">IFERROR((M260/100)*$X260,"--")</f>
        <v>1644790.3144884093</v>
      </c>
      <c r="O260" s="22">
        <f>COUNTIFS('Raw Data from UFBs'!$A$3:$A$3000,'Summary By Town'!$A260,'Raw Data from UFBs'!$E$3:$E$3000,'Summary By Town'!$O$2)</f>
        <v>6</v>
      </c>
      <c r="P260" s="5">
        <f>SUMIFS('Raw Data from UFBs'!F$3:F$3000,'Raw Data from UFBs'!$A$3:$A$3000,'Summary By Town'!$A260,'Raw Data from UFBs'!$E$3:$E$3000,'Summary By Town'!$O$2)</f>
        <v>5556032.6099999994</v>
      </c>
      <c r="Q260" s="5">
        <f>SUMIFS('Raw Data from UFBs'!G$3:G$3000,'Raw Data from UFBs'!$A$3:$A$3000,'Summary By Town'!$A260,'Raw Data from UFBs'!$E$3:$E$3000,'Summary By Town'!$O$2)</f>
        <v>367225000</v>
      </c>
      <c r="R260" s="23">
        <f t="shared" ref="R260:R323" si="47">IFERROR((Q260/100)*$X260,"--")</f>
        <v>6154261.2411878183</v>
      </c>
      <c r="S260" s="22">
        <f t="shared" ref="S260:S323" si="48">O260+K260+G260</f>
        <v>10</v>
      </c>
      <c r="T260" s="5">
        <f t="shared" ref="T260:T323" si="49">P260+L260+H260</f>
        <v>8410320.8099999987</v>
      </c>
      <c r="U260" s="5">
        <f t="shared" ref="U260:U323" si="50">Q260+M260+I260</f>
        <v>486975100</v>
      </c>
      <c r="V260" s="23">
        <f t="shared" ref="V260:V323" si="51">R260+N260+J260</f>
        <v>8161132.7751475582</v>
      </c>
      <c r="W260" s="62">
        <v>5007479025</v>
      </c>
      <c r="X260" s="63">
        <v>1.6758829712540864</v>
      </c>
      <c r="Y260" s="64">
        <v>0.46439061754484295</v>
      </c>
      <c r="Z260" s="5">
        <f t="shared" ref="Z260:Z323" si="52">(V260-T260)*Y260</f>
        <v>-115720.58538991067</v>
      </c>
      <c r="AA260" s="9">
        <f t="shared" ref="AA260:AA323" si="53">U260/W260</f>
        <v>9.7249553631430341E-2</v>
      </c>
      <c r="AB260" s="62">
        <v>55618046.210000001</v>
      </c>
      <c r="AC260" s="7">
        <f t="shared" ref="AC260:AC323" si="54">Z260/AB260</f>
        <v>-2.0806301780716698E-3</v>
      </c>
      <c r="AE260" s="6" t="s">
        <v>309</v>
      </c>
      <c r="AF260" s="6" t="s">
        <v>1069</v>
      </c>
      <c r="AG260" s="6" t="s">
        <v>348</v>
      </c>
      <c r="AH260" s="6" t="s">
        <v>1857</v>
      </c>
      <c r="AI260" s="6" t="s">
        <v>1857</v>
      </c>
      <c r="AJ260" s="6" t="s">
        <v>1857</v>
      </c>
      <c r="AK260" s="6" t="s">
        <v>1857</v>
      </c>
      <c r="AL260" s="6" t="s">
        <v>1857</v>
      </c>
      <c r="AM260" s="6" t="s">
        <v>1857</v>
      </c>
      <c r="AN260" s="6" t="s">
        <v>1857</v>
      </c>
      <c r="AO260" s="6" t="s">
        <v>1857</v>
      </c>
      <c r="AP260" s="6" t="s">
        <v>1857</v>
      </c>
      <c r="AQ260" s="6" t="s">
        <v>1857</v>
      </c>
      <c r="AR260" s="6" t="s">
        <v>1857</v>
      </c>
      <c r="AS260" s="6" t="s">
        <v>1857</v>
      </c>
      <c r="AT260" s="6" t="s">
        <v>1857</v>
      </c>
    </row>
    <row r="261" spans="1:46" ht="17.25" customHeight="1" x14ac:dyDescent="0.3">
      <c r="A261" t="s">
        <v>1073</v>
      </c>
      <c r="B261" t="s">
        <v>1523</v>
      </c>
      <c r="C261" t="s">
        <v>1071</v>
      </c>
      <c r="D261" t="str">
        <f t="shared" si="44"/>
        <v>Bloomsbury borough, Hunterdon County</v>
      </c>
      <c r="E261" t="s">
        <v>1829</v>
      </c>
      <c r="F261" t="s">
        <v>1820</v>
      </c>
      <c r="G261" s="22">
        <f>COUNTIFS('Raw Data from UFBs'!$A$3:$A$3000,'Summary By Town'!$A261,'Raw Data from UFBs'!$E$3:$E$3000,'Summary By Town'!$G$2)</f>
        <v>0</v>
      </c>
      <c r="H261" s="5">
        <f>SUMIFS('Raw Data from UFBs'!F$3:F$3000,'Raw Data from UFBs'!$A$3:$A$3000,'Summary By Town'!$A261,'Raw Data from UFBs'!$E$3:$E$3000,'Summary By Town'!$G$2)</f>
        <v>0</v>
      </c>
      <c r="I261" s="5">
        <f>SUMIFS('Raw Data from UFBs'!G$3:G$3000,'Raw Data from UFBs'!$A$3:$A$3000,'Summary By Town'!$A261,'Raw Data from UFBs'!$E$3:$E$3000,'Summary By Town'!$G$2)</f>
        <v>0</v>
      </c>
      <c r="J261" s="23">
        <f t="shared" si="45"/>
        <v>0</v>
      </c>
      <c r="K261" s="22">
        <f>COUNTIFS('Raw Data from UFBs'!$A$3:$A$3000,'Summary By Town'!$A261,'Raw Data from UFBs'!$E$3:$E$3000,'Summary By Town'!$K$2)</f>
        <v>0</v>
      </c>
      <c r="L261" s="5">
        <f>SUMIFS('Raw Data from UFBs'!F$3:F$3000,'Raw Data from UFBs'!$A$3:$A$3000,'Summary By Town'!$A261,'Raw Data from UFBs'!$E$3:$E$3000,'Summary By Town'!$K$2)</f>
        <v>0</v>
      </c>
      <c r="M261" s="5">
        <f>SUMIFS('Raw Data from UFBs'!G$3:G$3000,'Raw Data from UFBs'!$A$3:$A$3000,'Summary By Town'!$A261,'Raw Data from UFBs'!$E$3:$E$3000,'Summary By Town'!$K$2)</f>
        <v>0</v>
      </c>
      <c r="N261" s="23">
        <f t="shared" si="46"/>
        <v>0</v>
      </c>
      <c r="O261" s="22">
        <f>COUNTIFS('Raw Data from UFBs'!$A$3:$A$3000,'Summary By Town'!$A261,'Raw Data from UFBs'!$E$3:$E$3000,'Summary By Town'!$O$2)</f>
        <v>0</v>
      </c>
      <c r="P261" s="5">
        <f>SUMIFS('Raw Data from UFBs'!F$3:F$3000,'Raw Data from UFBs'!$A$3:$A$3000,'Summary By Town'!$A261,'Raw Data from UFBs'!$E$3:$E$3000,'Summary By Town'!$O$2)</f>
        <v>0</v>
      </c>
      <c r="Q261" s="5">
        <f>SUMIFS('Raw Data from UFBs'!G$3:G$3000,'Raw Data from UFBs'!$A$3:$A$3000,'Summary By Town'!$A261,'Raw Data from UFBs'!$E$3:$E$3000,'Summary By Town'!$O$2)</f>
        <v>0</v>
      </c>
      <c r="R261" s="23">
        <f t="shared" si="47"/>
        <v>0</v>
      </c>
      <c r="S261" s="22">
        <f t="shared" si="48"/>
        <v>0</v>
      </c>
      <c r="T261" s="5">
        <f t="shared" si="49"/>
        <v>0</v>
      </c>
      <c r="U261" s="5">
        <f t="shared" si="50"/>
        <v>0</v>
      </c>
      <c r="V261" s="23">
        <f t="shared" si="51"/>
        <v>0</v>
      </c>
      <c r="W261" s="62">
        <v>97404895</v>
      </c>
      <c r="X261" s="63">
        <v>3.3907092371914374</v>
      </c>
      <c r="Y261" s="64">
        <v>0.21436540280486435</v>
      </c>
      <c r="Z261" s="5">
        <f t="shared" si="52"/>
        <v>0</v>
      </c>
      <c r="AA261" s="9">
        <f t="shared" si="53"/>
        <v>0</v>
      </c>
      <c r="AB261" s="62">
        <v>1436862.36</v>
      </c>
      <c r="AC261" s="7">
        <f t="shared" si="54"/>
        <v>0</v>
      </c>
      <c r="AE261" s="6" t="s">
        <v>1266</v>
      </c>
      <c r="AF261" s="6" t="s">
        <v>1072</v>
      </c>
      <c r="AG261" s="6" t="s">
        <v>1258</v>
      </c>
      <c r="AH261" s="6" t="s">
        <v>1257</v>
      </c>
      <c r="AI261" s="6" t="s">
        <v>1857</v>
      </c>
      <c r="AJ261" s="6" t="s">
        <v>1857</v>
      </c>
      <c r="AK261" s="6" t="s">
        <v>1857</v>
      </c>
      <c r="AL261" s="6" t="s">
        <v>1857</v>
      </c>
      <c r="AM261" s="6" t="s">
        <v>1857</v>
      </c>
      <c r="AN261" s="6" t="s">
        <v>1857</v>
      </c>
      <c r="AO261" s="6" t="s">
        <v>1857</v>
      </c>
      <c r="AP261" s="6" t="s">
        <v>1857</v>
      </c>
      <c r="AQ261" s="6" t="s">
        <v>1857</v>
      </c>
      <c r="AR261" s="6" t="s">
        <v>1857</v>
      </c>
      <c r="AS261" s="6" t="s">
        <v>1857</v>
      </c>
      <c r="AT261" s="6" t="s">
        <v>1857</v>
      </c>
    </row>
    <row r="262" spans="1:46" ht="17.25" customHeight="1" x14ac:dyDescent="0.3">
      <c r="A262" t="s">
        <v>1074</v>
      </c>
      <c r="B262" t="s">
        <v>1524</v>
      </c>
      <c r="C262" t="s">
        <v>1071</v>
      </c>
      <c r="D262" t="str">
        <f t="shared" si="44"/>
        <v>Califon borough, Hunterdon County</v>
      </c>
      <c r="E262" t="s">
        <v>1829</v>
      </c>
      <c r="F262" t="s">
        <v>1818</v>
      </c>
      <c r="G262" s="22">
        <f>COUNTIFS('Raw Data from UFBs'!$A$3:$A$3000,'Summary By Town'!$A262,'Raw Data from UFBs'!$E$3:$E$3000,'Summary By Town'!$G$2)</f>
        <v>0</v>
      </c>
      <c r="H262" s="5">
        <f>SUMIFS('Raw Data from UFBs'!F$3:F$3000,'Raw Data from UFBs'!$A$3:$A$3000,'Summary By Town'!$A262,'Raw Data from UFBs'!$E$3:$E$3000,'Summary By Town'!$G$2)</f>
        <v>0</v>
      </c>
      <c r="I262" s="5">
        <f>SUMIFS('Raw Data from UFBs'!G$3:G$3000,'Raw Data from UFBs'!$A$3:$A$3000,'Summary By Town'!$A262,'Raw Data from UFBs'!$E$3:$E$3000,'Summary By Town'!$G$2)</f>
        <v>0</v>
      </c>
      <c r="J262" s="23">
        <f t="shared" si="45"/>
        <v>0</v>
      </c>
      <c r="K262" s="22">
        <f>COUNTIFS('Raw Data from UFBs'!$A$3:$A$3000,'Summary By Town'!$A262,'Raw Data from UFBs'!$E$3:$E$3000,'Summary By Town'!$K$2)</f>
        <v>0</v>
      </c>
      <c r="L262" s="5">
        <f>SUMIFS('Raw Data from UFBs'!F$3:F$3000,'Raw Data from UFBs'!$A$3:$A$3000,'Summary By Town'!$A262,'Raw Data from UFBs'!$E$3:$E$3000,'Summary By Town'!$K$2)</f>
        <v>0</v>
      </c>
      <c r="M262" s="5">
        <f>SUMIFS('Raw Data from UFBs'!G$3:G$3000,'Raw Data from UFBs'!$A$3:$A$3000,'Summary By Town'!$A262,'Raw Data from UFBs'!$E$3:$E$3000,'Summary By Town'!$K$2)</f>
        <v>0</v>
      </c>
      <c r="N262" s="23">
        <f t="shared" si="46"/>
        <v>0</v>
      </c>
      <c r="O262" s="22">
        <f>COUNTIFS('Raw Data from UFBs'!$A$3:$A$3000,'Summary By Town'!$A262,'Raw Data from UFBs'!$E$3:$E$3000,'Summary By Town'!$O$2)</f>
        <v>0</v>
      </c>
      <c r="P262" s="5">
        <f>SUMIFS('Raw Data from UFBs'!F$3:F$3000,'Raw Data from UFBs'!$A$3:$A$3000,'Summary By Town'!$A262,'Raw Data from UFBs'!$E$3:$E$3000,'Summary By Town'!$O$2)</f>
        <v>0</v>
      </c>
      <c r="Q262" s="5">
        <f>SUMIFS('Raw Data from UFBs'!G$3:G$3000,'Raw Data from UFBs'!$A$3:$A$3000,'Summary By Town'!$A262,'Raw Data from UFBs'!$E$3:$E$3000,'Summary By Town'!$O$2)</f>
        <v>0</v>
      </c>
      <c r="R262" s="23">
        <f t="shared" si="47"/>
        <v>0</v>
      </c>
      <c r="S262" s="22">
        <f t="shared" si="48"/>
        <v>0</v>
      </c>
      <c r="T262" s="5">
        <f t="shared" si="49"/>
        <v>0</v>
      </c>
      <c r="U262" s="5">
        <f t="shared" si="50"/>
        <v>0</v>
      </c>
      <c r="V262" s="23">
        <f t="shared" si="51"/>
        <v>0</v>
      </c>
      <c r="W262" s="62">
        <v>160695108</v>
      </c>
      <c r="X262" s="63">
        <v>3.6712999940905897</v>
      </c>
      <c r="Y262" s="64">
        <v>0.1997284208322172</v>
      </c>
      <c r="Z262" s="5">
        <f t="shared" si="52"/>
        <v>0</v>
      </c>
      <c r="AA262" s="9">
        <f t="shared" si="53"/>
        <v>0</v>
      </c>
      <c r="AB262" s="62">
        <v>1466053</v>
      </c>
      <c r="AC262" s="7">
        <f t="shared" si="54"/>
        <v>0</v>
      </c>
      <c r="AE262" s="6" t="s">
        <v>1092</v>
      </c>
      <c r="AF262" s="6" t="s">
        <v>1087</v>
      </c>
      <c r="AG262" s="6" t="s">
        <v>1857</v>
      </c>
      <c r="AH262" s="6" t="s">
        <v>1857</v>
      </c>
      <c r="AI262" s="6" t="s">
        <v>1857</v>
      </c>
      <c r="AJ262" s="6" t="s">
        <v>1857</v>
      </c>
      <c r="AK262" s="6" t="s">
        <v>1857</v>
      </c>
      <c r="AL262" s="6" t="s">
        <v>1857</v>
      </c>
      <c r="AM262" s="6" t="s">
        <v>1857</v>
      </c>
      <c r="AN262" s="6" t="s">
        <v>1857</v>
      </c>
      <c r="AO262" s="6" t="s">
        <v>1857</v>
      </c>
      <c r="AP262" s="6" t="s">
        <v>1857</v>
      </c>
      <c r="AQ262" s="6" t="s">
        <v>1857</v>
      </c>
      <c r="AR262" s="6" t="s">
        <v>1857</v>
      </c>
      <c r="AS262" s="6" t="s">
        <v>1857</v>
      </c>
      <c r="AT262" s="6" t="s">
        <v>1857</v>
      </c>
    </row>
    <row r="263" spans="1:46" ht="17.25" customHeight="1" x14ac:dyDescent="0.3">
      <c r="A263" t="s">
        <v>1075</v>
      </c>
      <c r="B263" t="s">
        <v>1525</v>
      </c>
      <c r="C263" t="s">
        <v>1071</v>
      </c>
      <c r="D263" t="str">
        <f t="shared" si="44"/>
        <v>Clinton town, Hunterdon County</v>
      </c>
      <c r="E263" t="s">
        <v>1829</v>
      </c>
      <c r="F263" t="s">
        <v>1820</v>
      </c>
      <c r="G263" s="22">
        <f>COUNTIFS('Raw Data from UFBs'!$A$3:$A$3000,'Summary By Town'!$A263,'Raw Data from UFBs'!$E$3:$E$3000,'Summary By Town'!$G$2)</f>
        <v>0</v>
      </c>
      <c r="H263" s="5">
        <f>SUMIFS('Raw Data from UFBs'!F$3:F$3000,'Raw Data from UFBs'!$A$3:$A$3000,'Summary By Town'!$A263,'Raw Data from UFBs'!$E$3:$E$3000,'Summary By Town'!$G$2)</f>
        <v>0</v>
      </c>
      <c r="I263" s="5">
        <f>SUMIFS('Raw Data from UFBs'!G$3:G$3000,'Raw Data from UFBs'!$A$3:$A$3000,'Summary By Town'!$A263,'Raw Data from UFBs'!$E$3:$E$3000,'Summary By Town'!$G$2)</f>
        <v>0</v>
      </c>
      <c r="J263" s="23">
        <f t="shared" si="45"/>
        <v>0</v>
      </c>
      <c r="K263" s="22">
        <f>COUNTIFS('Raw Data from UFBs'!$A$3:$A$3000,'Summary By Town'!$A263,'Raw Data from UFBs'!$E$3:$E$3000,'Summary By Town'!$K$2)</f>
        <v>0</v>
      </c>
      <c r="L263" s="5">
        <f>SUMIFS('Raw Data from UFBs'!F$3:F$3000,'Raw Data from UFBs'!$A$3:$A$3000,'Summary By Town'!$A263,'Raw Data from UFBs'!$E$3:$E$3000,'Summary By Town'!$K$2)</f>
        <v>0</v>
      </c>
      <c r="M263" s="5">
        <f>SUMIFS('Raw Data from UFBs'!G$3:G$3000,'Raw Data from UFBs'!$A$3:$A$3000,'Summary By Town'!$A263,'Raw Data from UFBs'!$E$3:$E$3000,'Summary By Town'!$K$2)</f>
        <v>0</v>
      </c>
      <c r="N263" s="23">
        <f t="shared" si="46"/>
        <v>0</v>
      </c>
      <c r="O263" s="22">
        <f>COUNTIFS('Raw Data from UFBs'!$A$3:$A$3000,'Summary By Town'!$A263,'Raw Data from UFBs'!$E$3:$E$3000,'Summary By Town'!$O$2)</f>
        <v>0</v>
      </c>
      <c r="P263" s="5">
        <f>SUMIFS('Raw Data from UFBs'!F$3:F$3000,'Raw Data from UFBs'!$A$3:$A$3000,'Summary By Town'!$A263,'Raw Data from UFBs'!$E$3:$E$3000,'Summary By Town'!$O$2)</f>
        <v>0</v>
      </c>
      <c r="Q263" s="5">
        <f>SUMIFS('Raw Data from UFBs'!G$3:G$3000,'Raw Data from UFBs'!$A$3:$A$3000,'Summary By Town'!$A263,'Raw Data from UFBs'!$E$3:$E$3000,'Summary By Town'!$O$2)</f>
        <v>0</v>
      </c>
      <c r="R263" s="23">
        <f t="shared" si="47"/>
        <v>0</v>
      </c>
      <c r="S263" s="22">
        <f t="shared" si="48"/>
        <v>0</v>
      </c>
      <c r="T263" s="5">
        <f t="shared" si="49"/>
        <v>0</v>
      </c>
      <c r="U263" s="5">
        <f t="shared" si="50"/>
        <v>0</v>
      </c>
      <c r="V263" s="23">
        <f t="shared" si="51"/>
        <v>0</v>
      </c>
      <c r="W263" s="62">
        <v>471302000</v>
      </c>
      <c r="X263" s="63">
        <v>3.1313956168857877</v>
      </c>
      <c r="Y263" s="64">
        <v>0.26087015525813501</v>
      </c>
      <c r="Z263" s="5">
        <f t="shared" si="52"/>
        <v>0</v>
      </c>
      <c r="AA263" s="9">
        <f t="shared" si="53"/>
        <v>0</v>
      </c>
      <c r="AB263" s="62">
        <v>5610818.6699999999</v>
      </c>
      <c r="AC263" s="7">
        <f t="shared" si="54"/>
        <v>0</v>
      </c>
      <c r="AE263" s="6" t="s">
        <v>1079</v>
      </c>
      <c r="AF263" s="6" t="s">
        <v>1093</v>
      </c>
      <c r="AG263" s="6" t="s">
        <v>1076</v>
      </c>
      <c r="AH263" s="6" t="s">
        <v>1857</v>
      </c>
      <c r="AI263" s="6" t="s">
        <v>1857</v>
      </c>
      <c r="AJ263" s="6" t="s">
        <v>1857</v>
      </c>
      <c r="AK263" s="6" t="s">
        <v>1857</v>
      </c>
      <c r="AL263" s="6" t="s">
        <v>1857</v>
      </c>
      <c r="AM263" s="6" t="s">
        <v>1857</v>
      </c>
      <c r="AN263" s="6" t="s">
        <v>1857</v>
      </c>
      <c r="AO263" s="6" t="s">
        <v>1857</v>
      </c>
      <c r="AP263" s="6" t="s">
        <v>1857</v>
      </c>
      <c r="AQ263" s="6" t="s">
        <v>1857</v>
      </c>
      <c r="AR263" s="6" t="s">
        <v>1857</v>
      </c>
      <c r="AS263" s="6" t="s">
        <v>1857</v>
      </c>
      <c r="AT263" s="6" t="s">
        <v>1857</v>
      </c>
    </row>
    <row r="264" spans="1:46" ht="17.25" customHeight="1" x14ac:dyDescent="0.3">
      <c r="A264" t="s">
        <v>358</v>
      </c>
      <c r="B264" t="s">
        <v>1526</v>
      </c>
      <c r="C264" t="s">
        <v>1071</v>
      </c>
      <c r="D264" t="str">
        <f t="shared" si="44"/>
        <v>Flemington borough, Hunterdon County</v>
      </c>
      <c r="E264" t="s">
        <v>1829</v>
      </c>
      <c r="F264" t="s">
        <v>1819</v>
      </c>
      <c r="G264" s="22">
        <f>COUNTIFS('Raw Data from UFBs'!$A$3:$A$3000,'Summary By Town'!$A264,'Raw Data from UFBs'!$E$3:$E$3000,'Summary By Town'!$G$2)</f>
        <v>0</v>
      </c>
      <c r="H264" s="5">
        <f>SUMIFS('Raw Data from UFBs'!F$3:F$3000,'Raw Data from UFBs'!$A$3:$A$3000,'Summary By Town'!$A264,'Raw Data from UFBs'!$E$3:$E$3000,'Summary By Town'!$G$2)</f>
        <v>0</v>
      </c>
      <c r="I264" s="5">
        <f>SUMIFS('Raw Data from UFBs'!G$3:G$3000,'Raw Data from UFBs'!$A$3:$A$3000,'Summary By Town'!$A264,'Raw Data from UFBs'!$E$3:$E$3000,'Summary By Town'!$G$2)</f>
        <v>0</v>
      </c>
      <c r="J264" s="23">
        <f t="shared" si="45"/>
        <v>0</v>
      </c>
      <c r="K264" s="22">
        <f>COUNTIFS('Raw Data from UFBs'!$A$3:$A$3000,'Summary By Town'!$A264,'Raw Data from UFBs'!$E$3:$E$3000,'Summary By Town'!$K$2)</f>
        <v>0</v>
      </c>
      <c r="L264" s="5">
        <f>SUMIFS('Raw Data from UFBs'!F$3:F$3000,'Raw Data from UFBs'!$A$3:$A$3000,'Summary By Town'!$A264,'Raw Data from UFBs'!$E$3:$E$3000,'Summary By Town'!$K$2)</f>
        <v>0</v>
      </c>
      <c r="M264" s="5">
        <f>SUMIFS('Raw Data from UFBs'!G$3:G$3000,'Raw Data from UFBs'!$A$3:$A$3000,'Summary By Town'!$A264,'Raw Data from UFBs'!$E$3:$E$3000,'Summary By Town'!$K$2)</f>
        <v>0</v>
      </c>
      <c r="N264" s="23">
        <f t="shared" si="46"/>
        <v>0</v>
      </c>
      <c r="O264" s="22">
        <f>COUNTIFS('Raw Data from UFBs'!$A$3:$A$3000,'Summary By Town'!$A264,'Raw Data from UFBs'!$E$3:$E$3000,'Summary By Town'!$O$2)</f>
        <v>0</v>
      </c>
      <c r="P264" s="5">
        <f>SUMIFS('Raw Data from UFBs'!F$3:F$3000,'Raw Data from UFBs'!$A$3:$A$3000,'Summary By Town'!$A264,'Raw Data from UFBs'!$E$3:$E$3000,'Summary By Town'!$O$2)</f>
        <v>0</v>
      </c>
      <c r="Q264" s="5">
        <f>SUMIFS('Raw Data from UFBs'!G$3:G$3000,'Raw Data from UFBs'!$A$3:$A$3000,'Summary By Town'!$A264,'Raw Data from UFBs'!$E$3:$E$3000,'Summary By Town'!$O$2)</f>
        <v>0</v>
      </c>
      <c r="R264" s="23">
        <f t="shared" si="47"/>
        <v>0</v>
      </c>
      <c r="S264" s="22">
        <f t="shared" si="48"/>
        <v>0</v>
      </c>
      <c r="T264" s="5">
        <f t="shared" si="49"/>
        <v>0</v>
      </c>
      <c r="U264" s="5">
        <f t="shared" si="50"/>
        <v>0</v>
      </c>
      <c r="V264" s="23">
        <f t="shared" si="51"/>
        <v>0</v>
      </c>
      <c r="W264" s="62">
        <v>597596400</v>
      </c>
      <c r="X264" s="63">
        <v>2.8991992345433228</v>
      </c>
      <c r="Y264" s="64">
        <v>0.36858676696094789</v>
      </c>
      <c r="Z264" s="5">
        <f t="shared" si="52"/>
        <v>0</v>
      </c>
      <c r="AA264" s="9">
        <f t="shared" si="53"/>
        <v>0</v>
      </c>
      <c r="AB264" s="62">
        <v>7748578.29</v>
      </c>
      <c r="AC264" s="7">
        <f t="shared" si="54"/>
        <v>0</v>
      </c>
      <c r="AE264" s="6" t="s">
        <v>1089</v>
      </c>
      <c r="AF264" s="6" t="s">
        <v>1857</v>
      </c>
      <c r="AG264" s="6" t="s">
        <v>1857</v>
      </c>
      <c r="AH264" s="6" t="s">
        <v>1857</v>
      </c>
      <c r="AI264" s="6" t="s">
        <v>1857</v>
      </c>
      <c r="AJ264" s="6" t="s">
        <v>1857</v>
      </c>
      <c r="AK264" s="6" t="s">
        <v>1857</v>
      </c>
      <c r="AL264" s="6" t="s">
        <v>1857</v>
      </c>
      <c r="AM264" s="6" t="s">
        <v>1857</v>
      </c>
      <c r="AN264" s="6" t="s">
        <v>1857</v>
      </c>
      <c r="AO264" s="6" t="s">
        <v>1857</v>
      </c>
      <c r="AP264" s="6" t="s">
        <v>1857</v>
      </c>
      <c r="AQ264" s="6" t="s">
        <v>1857</v>
      </c>
      <c r="AR264" s="6" t="s">
        <v>1857</v>
      </c>
      <c r="AS264" s="6" t="s">
        <v>1857</v>
      </c>
      <c r="AT264" s="6" t="s">
        <v>1857</v>
      </c>
    </row>
    <row r="265" spans="1:46" ht="17.25" customHeight="1" x14ac:dyDescent="0.3">
      <c r="A265" t="s">
        <v>1080</v>
      </c>
      <c r="B265" t="s">
        <v>1527</v>
      </c>
      <c r="C265" t="s">
        <v>1071</v>
      </c>
      <c r="D265" t="str">
        <f t="shared" si="44"/>
        <v>Frenchtown borough, Hunterdon County</v>
      </c>
      <c r="E265" t="s">
        <v>1829</v>
      </c>
      <c r="F265" t="s">
        <v>1818</v>
      </c>
      <c r="G265" s="22">
        <f>COUNTIFS('Raw Data from UFBs'!$A$3:$A$3000,'Summary By Town'!$A265,'Raw Data from UFBs'!$E$3:$E$3000,'Summary By Town'!$G$2)</f>
        <v>0</v>
      </c>
      <c r="H265" s="5">
        <f>SUMIFS('Raw Data from UFBs'!F$3:F$3000,'Raw Data from UFBs'!$A$3:$A$3000,'Summary By Town'!$A265,'Raw Data from UFBs'!$E$3:$E$3000,'Summary By Town'!$G$2)</f>
        <v>0</v>
      </c>
      <c r="I265" s="5">
        <f>SUMIFS('Raw Data from UFBs'!G$3:G$3000,'Raw Data from UFBs'!$A$3:$A$3000,'Summary By Town'!$A265,'Raw Data from UFBs'!$E$3:$E$3000,'Summary By Town'!$G$2)</f>
        <v>0</v>
      </c>
      <c r="J265" s="23">
        <f t="shared" si="45"/>
        <v>0</v>
      </c>
      <c r="K265" s="22">
        <f>COUNTIFS('Raw Data from UFBs'!$A$3:$A$3000,'Summary By Town'!$A265,'Raw Data from UFBs'!$E$3:$E$3000,'Summary By Town'!$K$2)</f>
        <v>0</v>
      </c>
      <c r="L265" s="5">
        <f>SUMIFS('Raw Data from UFBs'!F$3:F$3000,'Raw Data from UFBs'!$A$3:$A$3000,'Summary By Town'!$A265,'Raw Data from UFBs'!$E$3:$E$3000,'Summary By Town'!$K$2)</f>
        <v>0</v>
      </c>
      <c r="M265" s="5">
        <f>SUMIFS('Raw Data from UFBs'!G$3:G$3000,'Raw Data from UFBs'!$A$3:$A$3000,'Summary By Town'!$A265,'Raw Data from UFBs'!$E$3:$E$3000,'Summary By Town'!$K$2)</f>
        <v>0</v>
      </c>
      <c r="N265" s="23">
        <f t="shared" si="46"/>
        <v>0</v>
      </c>
      <c r="O265" s="22">
        <f>COUNTIFS('Raw Data from UFBs'!$A$3:$A$3000,'Summary By Town'!$A265,'Raw Data from UFBs'!$E$3:$E$3000,'Summary By Town'!$O$2)</f>
        <v>0</v>
      </c>
      <c r="P265" s="5">
        <f>SUMIFS('Raw Data from UFBs'!F$3:F$3000,'Raw Data from UFBs'!$A$3:$A$3000,'Summary By Town'!$A265,'Raw Data from UFBs'!$E$3:$E$3000,'Summary By Town'!$O$2)</f>
        <v>0</v>
      </c>
      <c r="Q265" s="5">
        <f>SUMIFS('Raw Data from UFBs'!G$3:G$3000,'Raw Data from UFBs'!$A$3:$A$3000,'Summary By Town'!$A265,'Raw Data from UFBs'!$E$3:$E$3000,'Summary By Town'!$O$2)</f>
        <v>0</v>
      </c>
      <c r="R265" s="23">
        <f t="shared" si="47"/>
        <v>0</v>
      </c>
      <c r="S265" s="22">
        <f t="shared" si="48"/>
        <v>0</v>
      </c>
      <c r="T265" s="5">
        <f t="shared" si="49"/>
        <v>0</v>
      </c>
      <c r="U265" s="5">
        <f t="shared" si="50"/>
        <v>0</v>
      </c>
      <c r="V265" s="23">
        <f t="shared" si="51"/>
        <v>0</v>
      </c>
      <c r="W265" s="62">
        <v>168421547</v>
      </c>
      <c r="X265" s="63">
        <v>3.9593595580982313</v>
      </c>
      <c r="Y265" s="64">
        <v>0.24640253304018192</v>
      </c>
      <c r="Z265" s="5">
        <f t="shared" si="52"/>
        <v>0</v>
      </c>
      <c r="AA265" s="9">
        <f t="shared" si="53"/>
        <v>0</v>
      </c>
      <c r="AB265" s="62">
        <v>2793769.33</v>
      </c>
      <c r="AC265" s="7">
        <f t="shared" si="54"/>
        <v>0</v>
      </c>
      <c r="AE265" s="6" t="s">
        <v>1070</v>
      </c>
      <c r="AF265" s="6" t="s">
        <v>1085</v>
      </c>
      <c r="AG265" s="6" t="s">
        <v>1857</v>
      </c>
      <c r="AH265" s="6" t="s">
        <v>1857</v>
      </c>
      <c r="AI265" s="6" t="s">
        <v>1857</v>
      </c>
      <c r="AJ265" s="6" t="s">
        <v>1857</v>
      </c>
      <c r="AK265" s="6" t="s">
        <v>1857</v>
      </c>
      <c r="AL265" s="6" t="s">
        <v>1857</v>
      </c>
      <c r="AM265" s="6" t="s">
        <v>1857</v>
      </c>
      <c r="AN265" s="6" t="s">
        <v>1857</v>
      </c>
      <c r="AO265" s="6" t="s">
        <v>1857</v>
      </c>
      <c r="AP265" s="6" t="s">
        <v>1857</v>
      </c>
      <c r="AQ265" s="6" t="s">
        <v>1857</v>
      </c>
      <c r="AR265" s="6" t="s">
        <v>1857</v>
      </c>
      <c r="AS265" s="6" t="s">
        <v>1857</v>
      </c>
      <c r="AT265" s="6" t="s">
        <v>1857</v>
      </c>
    </row>
    <row r="266" spans="1:46" ht="17.25" customHeight="1" x14ac:dyDescent="0.3">
      <c r="A266" t="s">
        <v>1081</v>
      </c>
      <c r="B266" t="s">
        <v>1528</v>
      </c>
      <c r="C266" t="s">
        <v>1071</v>
      </c>
      <c r="D266" t="str">
        <f t="shared" si="44"/>
        <v>Glen Gardner borough, Hunterdon County</v>
      </c>
      <c r="E266" t="s">
        <v>1829</v>
      </c>
      <c r="F266" t="s">
        <v>1820</v>
      </c>
      <c r="G266" s="22">
        <f>COUNTIFS('Raw Data from UFBs'!$A$3:$A$3000,'Summary By Town'!$A266,'Raw Data from UFBs'!$E$3:$E$3000,'Summary By Town'!$G$2)</f>
        <v>0</v>
      </c>
      <c r="H266" s="5">
        <f>SUMIFS('Raw Data from UFBs'!F$3:F$3000,'Raw Data from UFBs'!$A$3:$A$3000,'Summary By Town'!$A266,'Raw Data from UFBs'!$E$3:$E$3000,'Summary By Town'!$G$2)</f>
        <v>0</v>
      </c>
      <c r="I266" s="5">
        <f>SUMIFS('Raw Data from UFBs'!G$3:G$3000,'Raw Data from UFBs'!$A$3:$A$3000,'Summary By Town'!$A266,'Raw Data from UFBs'!$E$3:$E$3000,'Summary By Town'!$G$2)</f>
        <v>0</v>
      </c>
      <c r="J266" s="23">
        <f t="shared" si="45"/>
        <v>0</v>
      </c>
      <c r="K266" s="22">
        <f>COUNTIFS('Raw Data from UFBs'!$A$3:$A$3000,'Summary By Town'!$A266,'Raw Data from UFBs'!$E$3:$E$3000,'Summary By Town'!$K$2)</f>
        <v>0</v>
      </c>
      <c r="L266" s="5">
        <f>SUMIFS('Raw Data from UFBs'!F$3:F$3000,'Raw Data from UFBs'!$A$3:$A$3000,'Summary By Town'!$A266,'Raw Data from UFBs'!$E$3:$E$3000,'Summary By Town'!$K$2)</f>
        <v>0</v>
      </c>
      <c r="M266" s="5">
        <f>SUMIFS('Raw Data from UFBs'!G$3:G$3000,'Raw Data from UFBs'!$A$3:$A$3000,'Summary By Town'!$A266,'Raw Data from UFBs'!$E$3:$E$3000,'Summary By Town'!$K$2)</f>
        <v>0</v>
      </c>
      <c r="N266" s="23">
        <f t="shared" si="46"/>
        <v>0</v>
      </c>
      <c r="O266" s="22">
        <f>COUNTIFS('Raw Data from UFBs'!$A$3:$A$3000,'Summary By Town'!$A266,'Raw Data from UFBs'!$E$3:$E$3000,'Summary By Town'!$O$2)</f>
        <v>0</v>
      </c>
      <c r="P266" s="5">
        <f>SUMIFS('Raw Data from UFBs'!F$3:F$3000,'Raw Data from UFBs'!$A$3:$A$3000,'Summary By Town'!$A266,'Raw Data from UFBs'!$E$3:$E$3000,'Summary By Town'!$O$2)</f>
        <v>0</v>
      </c>
      <c r="Q266" s="5">
        <f>SUMIFS('Raw Data from UFBs'!G$3:G$3000,'Raw Data from UFBs'!$A$3:$A$3000,'Summary By Town'!$A266,'Raw Data from UFBs'!$E$3:$E$3000,'Summary By Town'!$O$2)</f>
        <v>0</v>
      </c>
      <c r="R266" s="23">
        <f t="shared" si="47"/>
        <v>0</v>
      </c>
      <c r="S266" s="22">
        <f t="shared" si="48"/>
        <v>0</v>
      </c>
      <c r="T266" s="5">
        <f t="shared" si="49"/>
        <v>0</v>
      </c>
      <c r="U266" s="5">
        <f t="shared" si="50"/>
        <v>0</v>
      </c>
      <c r="V266" s="23">
        <f t="shared" si="51"/>
        <v>0</v>
      </c>
      <c r="W266" s="62">
        <v>145607808</v>
      </c>
      <c r="X266" s="63">
        <v>3.796709737867864</v>
      </c>
      <c r="Y266" s="64">
        <v>0.1775213593107095</v>
      </c>
      <c r="Z266" s="5">
        <f t="shared" si="52"/>
        <v>0</v>
      </c>
      <c r="AA266" s="9">
        <f t="shared" si="53"/>
        <v>0</v>
      </c>
      <c r="AB266" s="62">
        <v>1452919.88</v>
      </c>
      <c r="AC266" s="7">
        <f t="shared" si="54"/>
        <v>0</v>
      </c>
      <c r="AE266" s="6" t="s">
        <v>1072</v>
      </c>
      <c r="AF266" s="6" t="s">
        <v>1082</v>
      </c>
      <c r="AG266" s="6" t="s">
        <v>1087</v>
      </c>
      <c r="AH266" s="6" t="s">
        <v>1857</v>
      </c>
      <c r="AI266" s="6" t="s">
        <v>1857</v>
      </c>
      <c r="AJ266" s="6" t="s">
        <v>1857</v>
      </c>
      <c r="AK266" s="6" t="s">
        <v>1857</v>
      </c>
      <c r="AL266" s="6" t="s">
        <v>1857</v>
      </c>
      <c r="AM266" s="6" t="s">
        <v>1857</v>
      </c>
      <c r="AN266" s="6" t="s">
        <v>1857</v>
      </c>
      <c r="AO266" s="6" t="s">
        <v>1857</v>
      </c>
      <c r="AP266" s="6" t="s">
        <v>1857</v>
      </c>
      <c r="AQ266" s="6" t="s">
        <v>1857</v>
      </c>
      <c r="AR266" s="6" t="s">
        <v>1857</v>
      </c>
      <c r="AS266" s="6" t="s">
        <v>1857</v>
      </c>
      <c r="AT266" s="6" t="s">
        <v>1857</v>
      </c>
    </row>
    <row r="267" spans="1:46" ht="17.25" customHeight="1" x14ac:dyDescent="0.3">
      <c r="A267" t="s">
        <v>1082</v>
      </c>
      <c r="B267" t="s">
        <v>1529</v>
      </c>
      <c r="C267" t="s">
        <v>1071</v>
      </c>
      <c r="D267" t="str">
        <f t="shared" si="44"/>
        <v>Hampton borough, Hunterdon County</v>
      </c>
      <c r="E267" t="s">
        <v>1829</v>
      </c>
      <c r="F267" t="s">
        <v>1820</v>
      </c>
      <c r="G267" s="22">
        <f>COUNTIFS('Raw Data from UFBs'!$A$3:$A$3000,'Summary By Town'!$A267,'Raw Data from UFBs'!$E$3:$E$3000,'Summary By Town'!$G$2)</f>
        <v>0</v>
      </c>
      <c r="H267" s="5">
        <f>SUMIFS('Raw Data from UFBs'!F$3:F$3000,'Raw Data from UFBs'!$A$3:$A$3000,'Summary By Town'!$A267,'Raw Data from UFBs'!$E$3:$E$3000,'Summary By Town'!$G$2)</f>
        <v>0</v>
      </c>
      <c r="I267" s="5">
        <f>SUMIFS('Raw Data from UFBs'!G$3:G$3000,'Raw Data from UFBs'!$A$3:$A$3000,'Summary By Town'!$A267,'Raw Data from UFBs'!$E$3:$E$3000,'Summary By Town'!$G$2)</f>
        <v>0</v>
      </c>
      <c r="J267" s="23">
        <f t="shared" si="45"/>
        <v>0</v>
      </c>
      <c r="K267" s="22">
        <f>COUNTIFS('Raw Data from UFBs'!$A$3:$A$3000,'Summary By Town'!$A267,'Raw Data from UFBs'!$E$3:$E$3000,'Summary By Town'!$K$2)</f>
        <v>0</v>
      </c>
      <c r="L267" s="5">
        <f>SUMIFS('Raw Data from UFBs'!F$3:F$3000,'Raw Data from UFBs'!$A$3:$A$3000,'Summary By Town'!$A267,'Raw Data from UFBs'!$E$3:$E$3000,'Summary By Town'!$K$2)</f>
        <v>0</v>
      </c>
      <c r="M267" s="5">
        <f>SUMIFS('Raw Data from UFBs'!G$3:G$3000,'Raw Data from UFBs'!$A$3:$A$3000,'Summary By Town'!$A267,'Raw Data from UFBs'!$E$3:$E$3000,'Summary By Town'!$K$2)</f>
        <v>0</v>
      </c>
      <c r="N267" s="23">
        <f t="shared" si="46"/>
        <v>0</v>
      </c>
      <c r="O267" s="22">
        <f>COUNTIFS('Raw Data from UFBs'!$A$3:$A$3000,'Summary By Town'!$A267,'Raw Data from UFBs'!$E$3:$E$3000,'Summary By Town'!$O$2)</f>
        <v>0</v>
      </c>
      <c r="P267" s="5">
        <f>SUMIFS('Raw Data from UFBs'!F$3:F$3000,'Raw Data from UFBs'!$A$3:$A$3000,'Summary By Town'!$A267,'Raw Data from UFBs'!$E$3:$E$3000,'Summary By Town'!$O$2)</f>
        <v>0</v>
      </c>
      <c r="Q267" s="5">
        <f>SUMIFS('Raw Data from UFBs'!G$3:G$3000,'Raw Data from UFBs'!$A$3:$A$3000,'Summary By Town'!$A267,'Raw Data from UFBs'!$E$3:$E$3000,'Summary By Town'!$O$2)</f>
        <v>0</v>
      </c>
      <c r="R267" s="23">
        <f t="shared" si="47"/>
        <v>0</v>
      </c>
      <c r="S267" s="22">
        <f t="shared" si="48"/>
        <v>0</v>
      </c>
      <c r="T267" s="5">
        <f t="shared" si="49"/>
        <v>0</v>
      </c>
      <c r="U267" s="5">
        <f t="shared" si="50"/>
        <v>0</v>
      </c>
      <c r="V267" s="23">
        <f t="shared" si="51"/>
        <v>0</v>
      </c>
      <c r="W267" s="62">
        <v>133409736</v>
      </c>
      <c r="X267" s="63">
        <v>3.8552623697156285</v>
      </c>
      <c r="Y267" s="64">
        <v>0.19837228771691129</v>
      </c>
      <c r="Z267" s="5">
        <f t="shared" si="52"/>
        <v>0</v>
      </c>
      <c r="AA267" s="9">
        <f t="shared" si="53"/>
        <v>0</v>
      </c>
      <c r="AB267" s="62">
        <v>1536975.17</v>
      </c>
      <c r="AC267" s="7">
        <f t="shared" si="54"/>
        <v>0</v>
      </c>
      <c r="AE267" s="6" t="s">
        <v>1072</v>
      </c>
      <c r="AF267" s="6" t="s">
        <v>1081</v>
      </c>
      <c r="AG267" s="6" t="s">
        <v>1087</v>
      </c>
      <c r="AH267" s="6" t="s">
        <v>1268</v>
      </c>
      <c r="AI267" s="6" t="s">
        <v>1857</v>
      </c>
      <c r="AJ267" s="6" t="s">
        <v>1857</v>
      </c>
      <c r="AK267" s="6" t="s">
        <v>1857</v>
      </c>
      <c r="AL267" s="6" t="s">
        <v>1857</v>
      </c>
      <c r="AM267" s="6" t="s">
        <v>1857</v>
      </c>
      <c r="AN267" s="6" t="s">
        <v>1857</v>
      </c>
      <c r="AO267" s="6" t="s">
        <v>1857</v>
      </c>
      <c r="AP267" s="6" t="s">
        <v>1857</v>
      </c>
      <c r="AQ267" s="6" t="s">
        <v>1857</v>
      </c>
      <c r="AR267" s="6" t="s">
        <v>1857</v>
      </c>
      <c r="AS267" s="6" t="s">
        <v>1857</v>
      </c>
      <c r="AT267" s="6" t="s">
        <v>1857</v>
      </c>
    </row>
    <row r="268" spans="1:46" ht="17.25" customHeight="1" x14ac:dyDescent="0.3">
      <c r="A268" t="s">
        <v>1083</v>
      </c>
      <c r="B268" t="s">
        <v>1530</v>
      </c>
      <c r="C268" t="s">
        <v>1071</v>
      </c>
      <c r="D268" t="str">
        <f t="shared" si="44"/>
        <v>High Bridge borough, Hunterdon County</v>
      </c>
      <c r="E268" t="s">
        <v>1829</v>
      </c>
      <c r="F268" t="s">
        <v>1820</v>
      </c>
      <c r="G268" s="22">
        <f>COUNTIFS('Raw Data from UFBs'!$A$3:$A$3000,'Summary By Town'!$A268,'Raw Data from UFBs'!$E$3:$E$3000,'Summary By Town'!$G$2)</f>
        <v>0</v>
      </c>
      <c r="H268" s="5">
        <f>SUMIFS('Raw Data from UFBs'!F$3:F$3000,'Raw Data from UFBs'!$A$3:$A$3000,'Summary By Town'!$A268,'Raw Data from UFBs'!$E$3:$E$3000,'Summary By Town'!$G$2)</f>
        <v>0</v>
      </c>
      <c r="I268" s="5">
        <f>SUMIFS('Raw Data from UFBs'!G$3:G$3000,'Raw Data from UFBs'!$A$3:$A$3000,'Summary By Town'!$A268,'Raw Data from UFBs'!$E$3:$E$3000,'Summary By Town'!$G$2)</f>
        <v>0</v>
      </c>
      <c r="J268" s="23">
        <f t="shared" si="45"/>
        <v>0</v>
      </c>
      <c r="K268" s="22">
        <f>COUNTIFS('Raw Data from UFBs'!$A$3:$A$3000,'Summary By Town'!$A268,'Raw Data from UFBs'!$E$3:$E$3000,'Summary By Town'!$K$2)</f>
        <v>0</v>
      </c>
      <c r="L268" s="5">
        <f>SUMIFS('Raw Data from UFBs'!F$3:F$3000,'Raw Data from UFBs'!$A$3:$A$3000,'Summary By Town'!$A268,'Raw Data from UFBs'!$E$3:$E$3000,'Summary By Town'!$K$2)</f>
        <v>0</v>
      </c>
      <c r="M268" s="5">
        <f>SUMIFS('Raw Data from UFBs'!G$3:G$3000,'Raw Data from UFBs'!$A$3:$A$3000,'Summary By Town'!$A268,'Raw Data from UFBs'!$E$3:$E$3000,'Summary By Town'!$K$2)</f>
        <v>0</v>
      </c>
      <c r="N268" s="23">
        <f t="shared" si="46"/>
        <v>0</v>
      </c>
      <c r="O268" s="22">
        <f>COUNTIFS('Raw Data from UFBs'!$A$3:$A$3000,'Summary By Town'!$A268,'Raw Data from UFBs'!$E$3:$E$3000,'Summary By Town'!$O$2)</f>
        <v>0</v>
      </c>
      <c r="P268" s="5">
        <f>SUMIFS('Raw Data from UFBs'!F$3:F$3000,'Raw Data from UFBs'!$A$3:$A$3000,'Summary By Town'!$A268,'Raw Data from UFBs'!$E$3:$E$3000,'Summary By Town'!$O$2)</f>
        <v>0</v>
      </c>
      <c r="Q268" s="5">
        <f>SUMIFS('Raw Data from UFBs'!G$3:G$3000,'Raw Data from UFBs'!$A$3:$A$3000,'Summary By Town'!$A268,'Raw Data from UFBs'!$E$3:$E$3000,'Summary By Town'!$O$2)</f>
        <v>0</v>
      </c>
      <c r="R268" s="23">
        <f t="shared" si="47"/>
        <v>0</v>
      </c>
      <c r="S268" s="22">
        <f t="shared" si="48"/>
        <v>0</v>
      </c>
      <c r="T268" s="5">
        <f t="shared" si="49"/>
        <v>0</v>
      </c>
      <c r="U268" s="5">
        <f t="shared" si="50"/>
        <v>0</v>
      </c>
      <c r="V268" s="23">
        <f t="shared" si="51"/>
        <v>0</v>
      </c>
      <c r="W268" s="62">
        <v>413614952</v>
      </c>
      <c r="X268" s="63">
        <v>3.9530933982245102</v>
      </c>
      <c r="Y268" s="64">
        <v>0.23734902705747943</v>
      </c>
      <c r="Z268" s="5">
        <f t="shared" si="52"/>
        <v>0</v>
      </c>
      <c r="AA268" s="9">
        <f t="shared" si="53"/>
        <v>0</v>
      </c>
      <c r="AB268" s="62">
        <v>6616930.96</v>
      </c>
      <c r="AC268" s="7">
        <f t="shared" si="54"/>
        <v>0</v>
      </c>
      <c r="AE268" s="6" t="s">
        <v>1076</v>
      </c>
      <c r="AF268" s="6" t="s">
        <v>1087</v>
      </c>
      <c r="AG268" s="6" t="s">
        <v>1857</v>
      </c>
      <c r="AH268" s="6" t="s">
        <v>1857</v>
      </c>
      <c r="AI268" s="6" t="s">
        <v>1857</v>
      </c>
      <c r="AJ268" s="6" t="s">
        <v>1857</v>
      </c>
      <c r="AK268" s="6" t="s">
        <v>1857</v>
      </c>
      <c r="AL268" s="6" t="s">
        <v>1857</v>
      </c>
      <c r="AM268" s="6" t="s">
        <v>1857</v>
      </c>
      <c r="AN268" s="6" t="s">
        <v>1857</v>
      </c>
      <c r="AO268" s="6" t="s">
        <v>1857</v>
      </c>
      <c r="AP268" s="6" t="s">
        <v>1857</v>
      </c>
      <c r="AQ268" s="6" t="s">
        <v>1857</v>
      </c>
      <c r="AR268" s="6" t="s">
        <v>1857</v>
      </c>
      <c r="AS268" s="6" t="s">
        <v>1857</v>
      </c>
      <c r="AT268" s="6" t="s">
        <v>1857</v>
      </c>
    </row>
    <row r="269" spans="1:46" ht="17.25" customHeight="1" x14ac:dyDescent="0.3">
      <c r="A269" t="s">
        <v>359</v>
      </c>
      <c r="B269" t="s">
        <v>1531</v>
      </c>
      <c r="C269" t="s">
        <v>1071</v>
      </c>
      <c r="D269" t="str">
        <f t="shared" si="44"/>
        <v>Lambertville city, Hunterdon County</v>
      </c>
      <c r="E269" t="s">
        <v>1829</v>
      </c>
      <c r="F269" t="s">
        <v>1820</v>
      </c>
      <c r="G269" s="22">
        <f>COUNTIFS('Raw Data from UFBs'!$A$3:$A$3000,'Summary By Town'!$A269,'Raw Data from UFBs'!$E$3:$E$3000,'Summary By Town'!$G$2)</f>
        <v>3</v>
      </c>
      <c r="H269" s="5">
        <f>SUMIFS('Raw Data from UFBs'!F$3:F$3000,'Raw Data from UFBs'!$A$3:$A$3000,'Summary By Town'!$A269,'Raw Data from UFBs'!$E$3:$E$3000,'Summary By Town'!$G$2)</f>
        <v>106208.15</v>
      </c>
      <c r="I269" s="5">
        <f>SUMIFS('Raw Data from UFBs'!G$3:G$3000,'Raw Data from UFBs'!$A$3:$A$3000,'Summary By Town'!$A269,'Raw Data from UFBs'!$E$3:$E$3000,'Summary By Town'!$G$2)</f>
        <v>14280900</v>
      </c>
      <c r="J269" s="23">
        <f t="shared" si="45"/>
        <v>313195.5985667663</v>
      </c>
      <c r="K269" s="22">
        <f>COUNTIFS('Raw Data from UFBs'!$A$3:$A$3000,'Summary By Town'!$A269,'Raw Data from UFBs'!$E$3:$E$3000,'Summary By Town'!$K$2)</f>
        <v>0</v>
      </c>
      <c r="L269" s="5">
        <f>SUMIFS('Raw Data from UFBs'!F$3:F$3000,'Raw Data from UFBs'!$A$3:$A$3000,'Summary By Town'!$A269,'Raw Data from UFBs'!$E$3:$E$3000,'Summary By Town'!$K$2)</f>
        <v>0</v>
      </c>
      <c r="M269" s="5">
        <f>SUMIFS('Raw Data from UFBs'!G$3:G$3000,'Raw Data from UFBs'!$A$3:$A$3000,'Summary By Town'!$A269,'Raw Data from UFBs'!$E$3:$E$3000,'Summary By Town'!$K$2)</f>
        <v>0</v>
      </c>
      <c r="N269" s="23">
        <f t="shared" si="46"/>
        <v>0</v>
      </c>
      <c r="O269" s="22">
        <f>COUNTIFS('Raw Data from UFBs'!$A$3:$A$3000,'Summary By Town'!$A269,'Raw Data from UFBs'!$E$3:$E$3000,'Summary By Town'!$O$2)</f>
        <v>0</v>
      </c>
      <c r="P269" s="5">
        <f>SUMIFS('Raw Data from UFBs'!F$3:F$3000,'Raw Data from UFBs'!$A$3:$A$3000,'Summary By Town'!$A269,'Raw Data from UFBs'!$E$3:$E$3000,'Summary By Town'!$O$2)</f>
        <v>0</v>
      </c>
      <c r="Q269" s="5">
        <f>SUMIFS('Raw Data from UFBs'!G$3:G$3000,'Raw Data from UFBs'!$A$3:$A$3000,'Summary By Town'!$A269,'Raw Data from UFBs'!$E$3:$E$3000,'Summary By Town'!$O$2)</f>
        <v>0</v>
      </c>
      <c r="R269" s="23">
        <f t="shared" si="47"/>
        <v>0</v>
      </c>
      <c r="S269" s="22">
        <f t="shared" si="48"/>
        <v>3</v>
      </c>
      <c r="T269" s="5">
        <f t="shared" si="49"/>
        <v>106208.15</v>
      </c>
      <c r="U269" s="5">
        <f t="shared" si="50"/>
        <v>14280900</v>
      </c>
      <c r="V269" s="23">
        <f t="shared" si="51"/>
        <v>313195.5985667663</v>
      </c>
      <c r="W269" s="62">
        <v>937170942</v>
      </c>
      <c r="X269" s="63">
        <v>2.1931082674534959</v>
      </c>
      <c r="Y269" s="64">
        <v>0.2267368931490468</v>
      </c>
      <c r="Z269" s="5">
        <f t="shared" si="52"/>
        <v>46931.691008876711</v>
      </c>
      <c r="AA269" s="9">
        <f t="shared" si="53"/>
        <v>1.5238308573165301E-2</v>
      </c>
      <c r="AB269" s="62">
        <v>7050099.0800000001</v>
      </c>
      <c r="AC269" s="7">
        <f t="shared" si="54"/>
        <v>6.6568838928823554E-3</v>
      </c>
      <c r="AE269" s="6" t="s">
        <v>1094</v>
      </c>
      <c r="AF269" s="6" t="s">
        <v>1077</v>
      </c>
      <c r="AG269" s="6" t="s">
        <v>1857</v>
      </c>
      <c r="AH269" s="6" t="s">
        <v>1857</v>
      </c>
      <c r="AI269" s="6" t="s">
        <v>1857</v>
      </c>
      <c r="AJ269" s="6" t="s">
        <v>1857</v>
      </c>
      <c r="AK269" s="6" t="s">
        <v>1857</v>
      </c>
      <c r="AL269" s="6" t="s">
        <v>1857</v>
      </c>
      <c r="AM269" s="6" t="s">
        <v>1857</v>
      </c>
      <c r="AN269" s="6" t="s">
        <v>1857</v>
      </c>
      <c r="AO269" s="6" t="s">
        <v>1857</v>
      </c>
      <c r="AP269" s="6" t="s">
        <v>1857</v>
      </c>
      <c r="AQ269" s="6" t="s">
        <v>1857</v>
      </c>
      <c r="AR269" s="6" t="s">
        <v>1857</v>
      </c>
      <c r="AS269" s="6" t="s">
        <v>1857</v>
      </c>
      <c r="AT269" s="6" t="s">
        <v>1857</v>
      </c>
    </row>
    <row r="270" spans="1:46" ht="17.25" customHeight="1" x14ac:dyDescent="0.3">
      <c r="A270" t="s">
        <v>1086</v>
      </c>
      <c r="B270" t="s">
        <v>1532</v>
      </c>
      <c r="C270" t="s">
        <v>1071</v>
      </c>
      <c r="D270" t="str">
        <f t="shared" si="44"/>
        <v>Lebanon borough, Hunterdon County</v>
      </c>
      <c r="E270" t="s">
        <v>1829</v>
      </c>
      <c r="F270" t="s">
        <v>1820</v>
      </c>
      <c r="G270" s="22">
        <f>COUNTIFS('Raw Data from UFBs'!$A$3:$A$3000,'Summary By Town'!$A270,'Raw Data from UFBs'!$E$3:$E$3000,'Summary By Town'!$G$2)</f>
        <v>0</v>
      </c>
      <c r="H270" s="5">
        <f>SUMIFS('Raw Data from UFBs'!F$3:F$3000,'Raw Data from UFBs'!$A$3:$A$3000,'Summary By Town'!$A270,'Raw Data from UFBs'!$E$3:$E$3000,'Summary By Town'!$G$2)</f>
        <v>0</v>
      </c>
      <c r="I270" s="5">
        <f>SUMIFS('Raw Data from UFBs'!G$3:G$3000,'Raw Data from UFBs'!$A$3:$A$3000,'Summary By Town'!$A270,'Raw Data from UFBs'!$E$3:$E$3000,'Summary By Town'!$G$2)</f>
        <v>0</v>
      </c>
      <c r="J270" s="23">
        <f t="shared" si="45"/>
        <v>0</v>
      </c>
      <c r="K270" s="22">
        <f>COUNTIFS('Raw Data from UFBs'!$A$3:$A$3000,'Summary By Town'!$A270,'Raw Data from UFBs'!$E$3:$E$3000,'Summary By Town'!$K$2)</f>
        <v>0</v>
      </c>
      <c r="L270" s="5">
        <f>SUMIFS('Raw Data from UFBs'!F$3:F$3000,'Raw Data from UFBs'!$A$3:$A$3000,'Summary By Town'!$A270,'Raw Data from UFBs'!$E$3:$E$3000,'Summary By Town'!$K$2)</f>
        <v>0</v>
      </c>
      <c r="M270" s="5">
        <f>SUMIFS('Raw Data from UFBs'!G$3:G$3000,'Raw Data from UFBs'!$A$3:$A$3000,'Summary By Town'!$A270,'Raw Data from UFBs'!$E$3:$E$3000,'Summary By Town'!$K$2)</f>
        <v>0</v>
      </c>
      <c r="N270" s="23">
        <f t="shared" si="46"/>
        <v>0</v>
      </c>
      <c r="O270" s="22">
        <f>COUNTIFS('Raw Data from UFBs'!$A$3:$A$3000,'Summary By Town'!$A270,'Raw Data from UFBs'!$E$3:$E$3000,'Summary By Town'!$O$2)</f>
        <v>0</v>
      </c>
      <c r="P270" s="5">
        <f>SUMIFS('Raw Data from UFBs'!F$3:F$3000,'Raw Data from UFBs'!$A$3:$A$3000,'Summary By Town'!$A270,'Raw Data from UFBs'!$E$3:$E$3000,'Summary By Town'!$O$2)</f>
        <v>0</v>
      </c>
      <c r="Q270" s="5">
        <f>SUMIFS('Raw Data from UFBs'!G$3:G$3000,'Raw Data from UFBs'!$A$3:$A$3000,'Summary By Town'!$A270,'Raw Data from UFBs'!$E$3:$E$3000,'Summary By Town'!$O$2)</f>
        <v>0</v>
      </c>
      <c r="R270" s="23">
        <f t="shared" si="47"/>
        <v>0</v>
      </c>
      <c r="S270" s="22">
        <f t="shared" si="48"/>
        <v>0</v>
      </c>
      <c r="T270" s="5">
        <f t="shared" si="49"/>
        <v>0</v>
      </c>
      <c r="U270" s="5">
        <f t="shared" si="50"/>
        <v>0</v>
      </c>
      <c r="V270" s="23">
        <f t="shared" si="51"/>
        <v>0</v>
      </c>
      <c r="W270" s="62">
        <v>292393870</v>
      </c>
      <c r="X270" s="63">
        <v>2.5745203932131813</v>
      </c>
      <c r="Y270" s="64">
        <v>0.19546270670252808</v>
      </c>
      <c r="Z270" s="5">
        <f t="shared" si="52"/>
        <v>0</v>
      </c>
      <c r="AA270" s="9">
        <f t="shared" si="53"/>
        <v>0</v>
      </c>
      <c r="AB270" s="62">
        <v>2216801.75</v>
      </c>
      <c r="AC270" s="7">
        <f t="shared" si="54"/>
        <v>0</v>
      </c>
      <c r="AE270" s="6" t="s">
        <v>1076</v>
      </c>
      <c r="AF270" s="6" t="s">
        <v>1857</v>
      </c>
      <c r="AG270" s="6" t="s">
        <v>1857</v>
      </c>
      <c r="AH270" s="6" t="s">
        <v>1857</v>
      </c>
      <c r="AI270" s="6" t="s">
        <v>1857</v>
      </c>
      <c r="AJ270" s="6" t="s">
        <v>1857</v>
      </c>
      <c r="AK270" s="6" t="s">
        <v>1857</v>
      </c>
      <c r="AL270" s="6" t="s">
        <v>1857</v>
      </c>
      <c r="AM270" s="6" t="s">
        <v>1857</v>
      </c>
      <c r="AN270" s="6" t="s">
        <v>1857</v>
      </c>
      <c r="AO270" s="6" t="s">
        <v>1857</v>
      </c>
      <c r="AP270" s="6" t="s">
        <v>1857</v>
      </c>
      <c r="AQ270" s="6" t="s">
        <v>1857</v>
      </c>
      <c r="AR270" s="6" t="s">
        <v>1857</v>
      </c>
      <c r="AS270" s="6" t="s">
        <v>1857</v>
      </c>
      <c r="AT270" s="6" t="s">
        <v>1857</v>
      </c>
    </row>
    <row r="271" spans="1:46" ht="17.25" customHeight="1" x14ac:dyDescent="0.3">
      <c r="A271" t="s">
        <v>1088</v>
      </c>
      <c r="B271" t="s">
        <v>1533</v>
      </c>
      <c r="C271" t="s">
        <v>1071</v>
      </c>
      <c r="D271" t="str">
        <f t="shared" si="44"/>
        <v>Milford borough, Hunterdon County</v>
      </c>
      <c r="E271" t="s">
        <v>1829</v>
      </c>
      <c r="F271" t="s">
        <v>1820</v>
      </c>
      <c r="G271" s="22">
        <f>COUNTIFS('Raw Data from UFBs'!$A$3:$A$3000,'Summary By Town'!$A271,'Raw Data from UFBs'!$E$3:$E$3000,'Summary By Town'!$G$2)</f>
        <v>0</v>
      </c>
      <c r="H271" s="5">
        <f>SUMIFS('Raw Data from UFBs'!F$3:F$3000,'Raw Data from UFBs'!$A$3:$A$3000,'Summary By Town'!$A271,'Raw Data from UFBs'!$E$3:$E$3000,'Summary By Town'!$G$2)</f>
        <v>0</v>
      </c>
      <c r="I271" s="5">
        <f>SUMIFS('Raw Data from UFBs'!G$3:G$3000,'Raw Data from UFBs'!$A$3:$A$3000,'Summary By Town'!$A271,'Raw Data from UFBs'!$E$3:$E$3000,'Summary By Town'!$G$2)</f>
        <v>0</v>
      </c>
      <c r="J271" s="23">
        <f t="shared" si="45"/>
        <v>0</v>
      </c>
      <c r="K271" s="22">
        <f>COUNTIFS('Raw Data from UFBs'!$A$3:$A$3000,'Summary By Town'!$A271,'Raw Data from UFBs'!$E$3:$E$3000,'Summary By Town'!$K$2)</f>
        <v>0</v>
      </c>
      <c r="L271" s="5">
        <f>SUMIFS('Raw Data from UFBs'!F$3:F$3000,'Raw Data from UFBs'!$A$3:$A$3000,'Summary By Town'!$A271,'Raw Data from UFBs'!$E$3:$E$3000,'Summary By Town'!$K$2)</f>
        <v>0</v>
      </c>
      <c r="M271" s="5">
        <f>SUMIFS('Raw Data from UFBs'!G$3:G$3000,'Raw Data from UFBs'!$A$3:$A$3000,'Summary By Town'!$A271,'Raw Data from UFBs'!$E$3:$E$3000,'Summary By Town'!$K$2)</f>
        <v>0</v>
      </c>
      <c r="N271" s="23">
        <f t="shared" si="46"/>
        <v>0</v>
      </c>
      <c r="O271" s="22">
        <f>COUNTIFS('Raw Data from UFBs'!$A$3:$A$3000,'Summary By Town'!$A271,'Raw Data from UFBs'!$E$3:$E$3000,'Summary By Town'!$O$2)</f>
        <v>0</v>
      </c>
      <c r="P271" s="5">
        <f>SUMIFS('Raw Data from UFBs'!F$3:F$3000,'Raw Data from UFBs'!$A$3:$A$3000,'Summary By Town'!$A271,'Raw Data from UFBs'!$E$3:$E$3000,'Summary By Town'!$O$2)</f>
        <v>0</v>
      </c>
      <c r="Q271" s="5">
        <f>SUMIFS('Raw Data from UFBs'!G$3:G$3000,'Raw Data from UFBs'!$A$3:$A$3000,'Summary By Town'!$A271,'Raw Data from UFBs'!$E$3:$E$3000,'Summary By Town'!$O$2)</f>
        <v>0</v>
      </c>
      <c r="R271" s="23">
        <f t="shared" si="47"/>
        <v>0</v>
      </c>
      <c r="S271" s="22">
        <f t="shared" si="48"/>
        <v>0</v>
      </c>
      <c r="T271" s="5">
        <f t="shared" si="49"/>
        <v>0</v>
      </c>
      <c r="U271" s="5">
        <f t="shared" si="50"/>
        <v>0</v>
      </c>
      <c r="V271" s="23">
        <f t="shared" si="51"/>
        <v>0</v>
      </c>
      <c r="W271" s="62">
        <v>131669393</v>
      </c>
      <c r="X271" s="63">
        <v>3.989288945418632</v>
      </c>
      <c r="Y271" s="64">
        <v>0.21527424425802202</v>
      </c>
      <c r="Z271" s="5">
        <f t="shared" si="52"/>
        <v>0</v>
      </c>
      <c r="AA271" s="9">
        <f t="shared" si="53"/>
        <v>0</v>
      </c>
      <c r="AB271" s="62">
        <v>1636245.56</v>
      </c>
      <c r="AC271" s="7">
        <f t="shared" si="54"/>
        <v>0</v>
      </c>
      <c r="AE271" s="6" t="s">
        <v>1084</v>
      </c>
      <c r="AF271" s="6" t="s">
        <v>1070</v>
      </c>
      <c r="AG271" s="6" t="s">
        <v>1857</v>
      </c>
      <c r="AH271" s="6" t="s">
        <v>1857</v>
      </c>
      <c r="AI271" s="6" t="s">
        <v>1857</v>
      </c>
      <c r="AJ271" s="6" t="s">
        <v>1857</v>
      </c>
      <c r="AK271" s="6" t="s">
        <v>1857</v>
      </c>
      <c r="AL271" s="6" t="s">
        <v>1857</v>
      </c>
      <c r="AM271" s="6" t="s">
        <v>1857</v>
      </c>
      <c r="AN271" s="6" t="s">
        <v>1857</v>
      </c>
      <c r="AO271" s="6" t="s">
        <v>1857</v>
      </c>
      <c r="AP271" s="6" t="s">
        <v>1857</v>
      </c>
      <c r="AQ271" s="6" t="s">
        <v>1857</v>
      </c>
      <c r="AR271" s="6" t="s">
        <v>1857</v>
      </c>
      <c r="AS271" s="6" t="s">
        <v>1857</v>
      </c>
      <c r="AT271" s="6" t="s">
        <v>1857</v>
      </c>
    </row>
    <row r="272" spans="1:46" ht="17.25" customHeight="1" x14ac:dyDescent="0.3">
      <c r="A272" t="s">
        <v>1091</v>
      </c>
      <c r="B272" t="s">
        <v>1534</v>
      </c>
      <c r="C272" t="s">
        <v>1071</v>
      </c>
      <c r="D272" t="str">
        <f t="shared" si="44"/>
        <v>Stockton borough, Hunterdon County</v>
      </c>
      <c r="E272" t="s">
        <v>1829</v>
      </c>
      <c r="F272" t="s">
        <v>1820</v>
      </c>
      <c r="G272" s="22">
        <f>COUNTIFS('Raw Data from UFBs'!$A$3:$A$3000,'Summary By Town'!$A272,'Raw Data from UFBs'!$E$3:$E$3000,'Summary By Town'!$G$2)</f>
        <v>0</v>
      </c>
      <c r="H272" s="5">
        <f>SUMIFS('Raw Data from UFBs'!F$3:F$3000,'Raw Data from UFBs'!$A$3:$A$3000,'Summary By Town'!$A272,'Raw Data from UFBs'!$E$3:$E$3000,'Summary By Town'!$G$2)</f>
        <v>0</v>
      </c>
      <c r="I272" s="5">
        <f>SUMIFS('Raw Data from UFBs'!G$3:G$3000,'Raw Data from UFBs'!$A$3:$A$3000,'Summary By Town'!$A272,'Raw Data from UFBs'!$E$3:$E$3000,'Summary By Town'!$G$2)</f>
        <v>0</v>
      </c>
      <c r="J272" s="23">
        <f t="shared" si="45"/>
        <v>0</v>
      </c>
      <c r="K272" s="22">
        <f>COUNTIFS('Raw Data from UFBs'!$A$3:$A$3000,'Summary By Town'!$A272,'Raw Data from UFBs'!$E$3:$E$3000,'Summary By Town'!$K$2)</f>
        <v>0</v>
      </c>
      <c r="L272" s="5">
        <f>SUMIFS('Raw Data from UFBs'!F$3:F$3000,'Raw Data from UFBs'!$A$3:$A$3000,'Summary By Town'!$A272,'Raw Data from UFBs'!$E$3:$E$3000,'Summary By Town'!$K$2)</f>
        <v>0</v>
      </c>
      <c r="M272" s="5">
        <f>SUMIFS('Raw Data from UFBs'!G$3:G$3000,'Raw Data from UFBs'!$A$3:$A$3000,'Summary By Town'!$A272,'Raw Data from UFBs'!$E$3:$E$3000,'Summary By Town'!$K$2)</f>
        <v>0</v>
      </c>
      <c r="N272" s="23">
        <f t="shared" si="46"/>
        <v>0</v>
      </c>
      <c r="O272" s="22">
        <f>COUNTIFS('Raw Data from UFBs'!$A$3:$A$3000,'Summary By Town'!$A272,'Raw Data from UFBs'!$E$3:$E$3000,'Summary By Town'!$O$2)</f>
        <v>0</v>
      </c>
      <c r="P272" s="5">
        <f>SUMIFS('Raw Data from UFBs'!F$3:F$3000,'Raw Data from UFBs'!$A$3:$A$3000,'Summary By Town'!$A272,'Raw Data from UFBs'!$E$3:$E$3000,'Summary By Town'!$O$2)</f>
        <v>0</v>
      </c>
      <c r="Q272" s="5">
        <f>SUMIFS('Raw Data from UFBs'!G$3:G$3000,'Raw Data from UFBs'!$A$3:$A$3000,'Summary By Town'!$A272,'Raw Data from UFBs'!$E$3:$E$3000,'Summary By Town'!$O$2)</f>
        <v>0</v>
      </c>
      <c r="R272" s="23">
        <f t="shared" si="47"/>
        <v>0</v>
      </c>
      <c r="S272" s="22">
        <f t="shared" si="48"/>
        <v>0</v>
      </c>
      <c r="T272" s="5">
        <f t="shared" si="49"/>
        <v>0</v>
      </c>
      <c r="U272" s="5">
        <f t="shared" si="50"/>
        <v>0</v>
      </c>
      <c r="V272" s="23">
        <f t="shared" si="51"/>
        <v>0</v>
      </c>
      <c r="W272" s="62">
        <v>130007600</v>
      </c>
      <c r="X272" s="63">
        <v>1.9543369745077821</v>
      </c>
      <c r="Y272" s="64">
        <v>0.23662963755748007</v>
      </c>
      <c r="Z272" s="5">
        <f t="shared" si="52"/>
        <v>0</v>
      </c>
      <c r="AA272" s="9">
        <f t="shared" si="53"/>
        <v>0</v>
      </c>
      <c r="AB272" s="62">
        <v>933254.18</v>
      </c>
      <c r="AC272" s="7">
        <f t="shared" si="54"/>
        <v>0</v>
      </c>
      <c r="AE272" s="6" t="s">
        <v>1077</v>
      </c>
      <c r="AF272" s="6" t="s">
        <v>1857</v>
      </c>
      <c r="AG272" s="6" t="s">
        <v>1857</v>
      </c>
      <c r="AH272" s="6" t="s">
        <v>1857</v>
      </c>
      <c r="AI272" s="6" t="s">
        <v>1857</v>
      </c>
      <c r="AJ272" s="6" t="s">
        <v>1857</v>
      </c>
      <c r="AK272" s="6" t="s">
        <v>1857</v>
      </c>
      <c r="AL272" s="6" t="s">
        <v>1857</v>
      </c>
      <c r="AM272" s="6" t="s">
        <v>1857</v>
      </c>
      <c r="AN272" s="6" t="s">
        <v>1857</v>
      </c>
      <c r="AO272" s="6" t="s">
        <v>1857</v>
      </c>
      <c r="AP272" s="6" t="s">
        <v>1857</v>
      </c>
      <c r="AQ272" s="6" t="s">
        <v>1857</v>
      </c>
      <c r="AR272" s="6" t="s">
        <v>1857</v>
      </c>
      <c r="AS272" s="6" t="s">
        <v>1857</v>
      </c>
      <c r="AT272" s="6" t="s">
        <v>1857</v>
      </c>
    </row>
    <row r="273" spans="1:46" ht="17.25" customHeight="1" x14ac:dyDescent="0.3">
      <c r="A273" t="s">
        <v>1070</v>
      </c>
      <c r="B273" t="s">
        <v>1535</v>
      </c>
      <c r="C273" t="s">
        <v>1071</v>
      </c>
      <c r="D273" t="str">
        <f t="shared" si="44"/>
        <v>Alexandria township, Hunterdon County</v>
      </c>
      <c r="E273" t="s">
        <v>1829</v>
      </c>
      <c r="F273" t="s">
        <v>1818</v>
      </c>
      <c r="G273" s="22">
        <f>COUNTIFS('Raw Data from UFBs'!$A$3:$A$3000,'Summary By Town'!$A273,'Raw Data from UFBs'!$E$3:$E$3000,'Summary By Town'!$G$2)</f>
        <v>0</v>
      </c>
      <c r="H273" s="5">
        <f>SUMIFS('Raw Data from UFBs'!F$3:F$3000,'Raw Data from UFBs'!$A$3:$A$3000,'Summary By Town'!$A273,'Raw Data from UFBs'!$E$3:$E$3000,'Summary By Town'!$G$2)</f>
        <v>0</v>
      </c>
      <c r="I273" s="5">
        <f>SUMIFS('Raw Data from UFBs'!G$3:G$3000,'Raw Data from UFBs'!$A$3:$A$3000,'Summary By Town'!$A273,'Raw Data from UFBs'!$E$3:$E$3000,'Summary By Town'!$G$2)</f>
        <v>0</v>
      </c>
      <c r="J273" s="23">
        <f t="shared" si="45"/>
        <v>0</v>
      </c>
      <c r="K273" s="22">
        <f>COUNTIFS('Raw Data from UFBs'!$A$3:$A$3000,'Summary By Town'!$A273,'Raw Data from UFBs'!$E$3:$E$3000,'Summary By Town'!$K$2)</f>
        <v>0</v>
      </c>
      <c r="L273" s="5">
        <f>SUMIFS('Raw Data from UFBs'!F$3:F$3000,'Raw Data from UFBs'!$A$3:$A$3000,'Summary By Town'!$A273,'Raw Data from UFBs'!$E$3:$E$3000,'Summary By Town'!$K$2)</f>
        <v>0</v>
      </c>
      <c r="M273" s="5">
        <f>SUMIFS('Raw Data from UFBs'!G$3:G$3000,'Raw Data from UFBs'!$A$3:$A$3000,'Summary By Town'!$A273,'Raw Data from UFBs'!$E$3:$E$3000,'Summary By Town'!$K$2)</f>
        <v>0</v>
      </c>
      <c r="N273" s="23">
        <f t="shared" si="46"/>
        <v>0</v>
      </c>
      <c r="O273" s="22">
        <f>COUNTIFS('Raw Data from UFBs'!$A$3:$A$3000,'Summary By Town'!$A273,'Raw Data from UFBs'!$E$3:$E$3000,'Summary By Town'!$O$2)</f>
        <v>0</v>
      </c>
      <c r="P273" s="5">
        <f>SUMIFS('Raw Data from UFBs'!F$3:F$3000,'Raw Data from UFBs'!$A$3:$A$3000,'Summary By Town'!$A273,'Raw Data from UFBs'!$E$3:$E$3000,'Summary By Town'!$O$2)</f>
        <v>0</v>
      </c>
      <c r="Q273" s="5">
        <f>SUMIFS('Raw Data from UFBs'!G$3:G$3000,'Raw Data from UFBs'!$A$3:$A$3000,'Summary By Town'!$A273,'Raw Data from UFBs'!$E$3:$E$3000,'Summary By Town'!$O$2)</f>
        <v>0</v>
      </c>
      <c r="R273" s="23">
        <f t="shared" si="47"/>
        <v>0</v>
      </c>
      <c r="S273" s="22">
        <f t="shared" si="48"/>
        <v>0</v>
      </c>
      <c r="T273" s="5">
        <f t="shared" si="49"/>
        <v>0</v>
      </c>
      <c r="U273" s="5">
        <f t="shared" si="50"/>
        <v>0</v>
      </c>
      <c r="V273" s="23">
        <f t="shared" si="51"/>
        <v>0</v>
      </c>
      <c r="W273" s="62">
        <v>793837949</v>
      </c>
      <c r="X273" s="63">
        <v>2.7967348494408668</v>
      </c>
      <c r="Y273" s="64">
        <v>0.11259499152761417</v>
      </c>
      <c r="Z273" s="5">
        <f t="shared" si="52"/>
        <v>0</v>
      </c>
      <c r="AA273" s="9">
        <f t="shared" si="53"/>
        <v>0</v>
      </c>
      <c r="AB273" s="62">
        <v>3802163.86</v>
      </c>
      <c r="AC273" s="7">
        <f t="shared" si="54"/>
        <v>0</v>
      </c>
      <c r="AE273" s="6" t="s">
        <v>1080</v>
      </c>
      <c r="AF273" s="6" t="s">
        <v>1088</v>
      </c>
      <c r="AG273" s="6" t="s">
        <v>1079</v>
      </c>
      <c r="AH273" s="6" t="s">
        <v>1084</v>
      </c>
      <c r="AI273" s="6" t="s">
        <v>1093</v>
      </c>
      <c r="AJ273" s="6" t="s">
        <v>1072</v>
      </c>
      <c r="AK273" s="6" t="s">
        <v>1085</v>
      </c>
      <c r="AL273" s="6" t="s">
        <v>1857</v>
      </c>
      <c r="AM273" s="6" t="s">
        <v>1857</v>
      </c>
      <c r="AN273" s="6" t="s">
        <v>1857</v>
      </c>
      <c r="AO273" s="6" t="s">
        <v>1857</v>
      </c>
      <c r="AP273" s="6" t="s">
        <v>1857</v>
      </c>
      <c r="AQ273" s="6" t="s">
        <v>1857</v>
      </c>
      <c r="AR273" s="6" t="s">
        <v>1857</v>
      </c>
      <c r="AS273" s="6" t="s">
        <v>1857</v>
      </c>
      <c r="AT273" s="6" t="s">
        <v>1857</v>
      </c>
    </row>
    <row r="274" spans="1:46" ht="17.25" customHeight="1" x14ac:dyDescent="0.3">
      <c r="A274" t="s">
        <v>1072</v>
      </c>
      <c r="B274" t="s">
        <v>1536</v>
      </c>
      <c r="C274" t="s">
        <v>1071</v>
      </c>
      <c r="D274" t="str">
        <f t="shared" si="44"/>
        <v>Bethlehem township, Hunterdon County</v>
      </c>
      <c r="E274" t="s">
        <v>1829</v>
      </c>
      <c r="F274" t="s">
        <v>1818</v>
      </c>
      <c r="G274" s="22">
        <f>COUNTIFS('Raw Data from UFBs'!$A$3:$A$3000,'Summary By Town'!$A274,'Raw Data from UFBs'!$E$3:$E$3000,'Summary By Town'!$G$2)</f>
        <v>0</v>
      </c>
      <c r="H274" s="5">
        <f>SUMIFS('Raw Data from UFBs'!F$3:F$3000,'Raw Data from UFBs'!$A$3:$A$3000,'Summary By Town'!$A274,'Raw Data from UFBs'!$E$3:$E$3000,'Summary By Town'!$G$2)</f>
        <v>0</v>
      </c>
      <c r="I274" s="5">
        <f>SUMIFS('Raw Data from UFBs'!G$3:G$3000,'Raw Data from UFBs'!$A$3:$A$3000,'Summary By Town'!$A274,'Raw Data from UFBs'!$E$3:$E$3000,'Summary By Town'!$G$2)</f>
        <v>0</v>
      </c>
      <c r="J274" s="23">
        <f t="shared" si="45"/>
        <v>0</v>
      </c>
      <c r="K274" s="22">
        <f>COUNTIFS('Raw Data from UFBs'!$A$3:$A$3000,'Summary By Town'!$A274,'Raw Data from UFBs'!$E$3:$E$3000,'Summary By Town'!$K$2)</f>
        <v>0</v>
      </c>
      <c r="L274" s="5">
        <f>SUMIFS('Raw Data from UFBs'!F$3:F$3000,'Raw Data from UFBs'!$A$3:$A$3000,'Summary By Town'!$A274,'Raw Data from UFBs'!$E$3:$E$3000,'Summary By Town'!$K$2)</f>
        <v>0</v>
      </c>
      <c r="M274" s="5">
        <f>SUMIFS('Raw Data from UFBs'!G$3:G$3000,'Raw Data from UFBs'!$A$3:$A$3000,'Summary By Town'!$A274,'Raw Data from UFBs'!$E$3:$E$3000,'Summary By Town'!$K$2)</f>
        <v>0</v>
      </c>
      <c r="N274" s="23">
        <f t="shared" si="46"/>
        <v>0</v>
      </c>
      <c r="O274" s="22">
        <f>COUNTIFS('Raw Data from UFBs'!$A$3:$A$3000,'Summary By Town'!$A274,'Raw Data from UFBs'!$E$3:$E$3000,'Summary By Town'!$O$2)</f>
        <v>0</v>
      </c>
      <c r="P274" s="5">
        <f>SUMIFS('Raw Data from UFBs'!F$3:F$3000,'Raw Data from UFBs'!$A$3:$A$3000,'Summary By Town'!$A274,'Raw Data from UFBs'!$E$3:$E$3000,'Summary By Town'!$O$2)</f>
        <v>0</v>
      </c>
      <c r="Q274" s="5">
        <f>SUMIFS('Raw Data from UFBs'!G$3:G$3000,'Raw Data from UFBs'!$A$3:$A$3000,'Summary By Town'!$A274,'Raw Data from UFBs'!$E$3:$E$3000,'Summary By Town'!$O$2)</f>
        <v>0</v>
      </c>
      <c r="R274" s="23">
        <f t="shared" si="47"/>
        <v>0</v>
      </c>
      <c r="S274" s="22">
        <f t="shared" si="48"/>
        <v>0</v>
      </c>
      <c r="T274" s="5">
        <f t="shared" si="49"/>
        <v>0</v>
      </c>
      <c r="U274" s="5">
        <f t="shared" si="50"/>
        <v>0</v>
      </c>
      <c r="V274" s="23">
        <f t="shared" si="51"/>
        <v>0</v>
      </c>
      <c r="W274" s="62">
        <v>560859519</v>
      </c>
      <c r="X274" s="63">
        <v>3.1355454797384956</v>
      </c>
      <c r="Y274" s="64">
        <v>0.1439948600457433</v>
      </c>
      <c r="Z274" s="5">
        <f t="shared" si="52"/>
        <v>0</v>
      </c>
      <c r="AA274" s="9">
        <f t="shared" si="53"/>
        <v>0</v>
      </c>
      <c r="AB274" s="62">
        <v>3539915.02</v>
      </c>
      <c r="AC274" s="7">
        <f t="shared" si="54"/>
        <v>0</v>
      </c>
      <c r="AE274" s="6" t="s">
        <v>1084</v>
      </c>
      <c r="AF274" s="6" t="s">
        <v>1070</v>
      </c>
      <c r="AG274" s="6" t="s">
        <v>1073</v>
      </c>
      <c r="AH274" s="6" t="s">
        <v>1093</v>
      </c>
      <c r="AI274" s="6" t="s">
        <v>1266</v>
      </c>
      <c r="AJ274" s="6" t="s">
        <v>1081</v>
      </c>
      <c r="AK274" s="6" t="s">
        <v>1082</v>
      </c>
      <c r="AL274" s="6" t="s">
        <v>1257</v>
      </c>
      <c r="AM274" s="6" t="s">
        <v>1087</v>
      </c>
      <c r="AN274" s="6" t="s">
        <v>1268</v>
      </c>
      <c r="AO274" s="6" t="s">
        <v>1857</v>
      </c>
      <c r="AP274" s="6" t="s">
        <v>1857</v>
      </c>
      <c r="AQ274" s="6" t="s">
        <v>1857</v>
      </c>
      <c r="AR274" s="6" t="s">
        <v>1857</v>
      </c>
      <c r="AS274" s="6" t="s">
        <v>1857</v>
      </c>
      <c r="AT274" s="6" t="s">
        <v>1857</v>
      </c>
    </row>
    <row r="275" spans="1:46" ht="17.25" customHeight="1" x14ac:dyDescent="0.3">
      <c r="A275" t="s">
        <v>1076</v>
      </c>
      <c r="B275" t="s">
        <v>1537</v>
      </c>
      <c r="C275" t="s">
        <v>1071</v>
      </c>
      <c r="D275" t="str">
        <f t="shared" si="44"/>
        <v>Clinton township, Hunterdon County</v>
      </c>
      <c r="E275" t="s">
        <v>1829</v>
      </c>
      <c r="F275" t="s">
        <v>1818</v>
      </c>
      <c r="G275" s="22">
        <f>COUNTIFS('Raw Data from UFBs'!$A$3:$A$3000,'Summary By Town'!$A275,'Raw Data from UFBs'!$E$3:$E$3000,'Summary By Town'!$G$2)</f>
        <v>1</v>
      </c>
      <c r="H275" s="5">
        <f>SUMIFS('Raw Data from UFBs'!F$3:F$3000,'Raw Data from UFBs'!$A$3:$A$3000,'Summary By Town'!$A275,'Raw Data from UFBs'!$E$3:$E$3000,'Summary By Town'!$G$2)</f>
        <v>41694.870000000003</v>
      </c>
      <c r="I275" s="5">
        <f>SUMIFS('Raw Data from UFBs'!G$3:G$3000,'Raw Data from UFBs'!$A$3:$A$3000,'Summary By Town'!$A275,'Raw Data from UFBs'!$E$3:$E$3000,'Summary By Town'!$G$2)</f>
        <v>15777400</v>
      </c>
      <c r="J275" s="23">
        <f t="shared" si="45"/>
        <v>455756.32993037335</v>
      </c>
      <c r="K275" s="22">
        <f>COUNTIFS('Raw Data from UFBs'!$A$3:$A$3000,'Summary By Town'!$A275,'Raw Data from UFBs'!$E$3:$E$3000,'Summary By Town'!$K$2)</f>
        <v>0</v>
      </c>
      <c r="L275" s="5">
        <f>SUMIFS('Raw Data from UFBs'!F$3:F$3000,'Raw Data from UFBs'!$A$3:$A$3000,'Summary By Town'!$A275,'Raw Data from UFBs'!$E$3:$E$3000,'Summary By Town'!$K$2)</f>
        <v>0</v>
      </c>
      <c r="M275" s="5">
        <f>SUMIFS('Raw Data from UFBs'!G$3:G$3000,'Raw Data from UFBs'!$A$3:$A$3000,'Summary By Town'!$A275,'Raw Data from UFBs'!$E$3:$E$3000,'Summary By Town'!$K$2)</f>
        <v>0</v>
      </c>
      <c r="N275" s="23">
        <f t="shared" si="46"/>
        <v>0</v>
      </c>
      <c r="O275" s="22">
        <f>COUNTIFS('Raw Data from UFBs'!$A$3:$A$3000,'Summary By Town'!$A275,'Raw Data from UFBs'!$E$3:$E$3000,'Summary By Town'!$O$2)</f>
        <v>0</v>
      </c>
      <c r="P275" s="5">
        <f>SUMIFS('Raw Data from UFBs'!F$3:F$3000,'Raw Data from UFBs'!$A$3:$A$3000,'Summary By Town'!$A275,'Raw Data from UFBs'!$E$3:$E$3000,'Summary By Town'!$O$2)</f>
        <v>0</v>
      </c>
      <c r="Q275" s="5">
        <f>SUMIFS('Raw Data from UFBs'!G$3:G$3000,'Raw Data from UFBs'!$A$3:$A$3000,'Summary By Town'!$A275,'Raw Data from UFBs'!$E$3:$E$3000,'Summary By Town'!$O$2)</f>
        <v>0</v>
      </c>
      <c r="R275" s="23">
        <f t="shared" si="47"/>
        <v>0</v>
      </c>
      <c r="S275" s="22">
        <f t="shared" si="48"/>
        <v>1</v>
      </c>
      <c r="T275" s="5">
        <f t="shared" si="49"/>
        <v>41694.870000000003</v>
      </c>
      <c r="U275" s="5">
        <f t="shared" si="50"/>
        <v>15777400</v>
      </c>
      <c r="V275" s="23">
        <f t="shared" si="51"/>
        <v>455756.32993037335</v>
      </c>
      <c r="W275" s="62">
        <v>2497929603</v>
      </c>
      <c r="X275" s="63">
        <v>2.8886656225383991</v>
      </c>
      <c r="Y275" s="64">
        <v>0.17219846732295382</v>
      </c>
      <c r="Z275" s="5">
        <f t="shared" si="52"/>
        <v>71300.748777514949</v>
      </c>
      <c r="AA275" s="9">
        <f t="shared" si="53"/>
        <v>6.3161908090009532E-3</v>
      </c>
      <c r="AB275" s="62">
        <v>15107532.550000001</v>
      </c>
      <c r="AC275" s="7">
        <f t="shared" si="54"/>
        <v>4.7195495718137604E-3</v>
      </c>
      <c r="AE275" s="6" t="s">
        <v>1089</v>
      </c>
      <c r="AF275" s="6" t="s">
        <v>1079</v>
      </c>
      <c r="AG275" s="6" t="s">
        <v>1075</v>
      </c>
      <c r="AH275" s="6" t="s">
        <v>1086</v>
      </c>
      <c r="AI275" s="6" t="s">
        <v>1093</v>
      </c>
      <c r="AJ275" s="6" t="s">
        <v>1083</v>
      </c>
      <c r="AK275" s="6" t="s">
        <v>1092</v>
      </c>
      <c r="AL275" s="6" t="s">
        <v>1087</v>
      </c>
      <c r="AM275" s="6" t="s">
        <v>1090</v>
      </c>
      <c r="AN275" s="6" t="s">
        <v>1857</v>
      </c>
      <c r="AO275" s="6" t="s">
        <v>1857</v>
      </c>
      <c r="AP275" s="6" t="s">
        <v>1857</v>
      </c>
      <c r="AQ275" s="6" t="s">
        <v>1857</v>
      </c>
      <c r="AR275" s="6" t="s">
        <v>1857</v>
      </c>
      <c r="AS275" s="6" t="s">
        <v>1857</v>
      </c>
      <c r="AT275" s="6" t="s">
        <v>1857</v>
      </c>
    </row>
    <row r="276" spans="1:46" ht="17.25" customHeight="1" x14ac:dyDescent="0.3">
      <c r="A276" t="s">
        <v>1077</v>
      </c>
      <c r="B276" t="s">
        <v>1538</v>
      </c>
      <c r="C276" t="s">
        <v>1071</v>
      </c>
      <c r="D276" t="str">
        <f t="shared" si="44"/>
        <v>Delaware township, Hunterdon County</v>
      </c>
      <c r="E276" t="s">
        <v>1829</v>
      </c>
      <c r="F276" t="s">
        <v>1818</v>
      </c>
      <c r="G276" s="22">
        <f>COUNTIFS('Raw Data from UFBs'!$A$3:$A$3000,'Summary By Town'!$A276,'Raw Data from UFBs'!$E$3:$E$3000,'Summary By Town'!$G$2)</f>
        <v>0</v>
      </c>
      <c r="H276" s="5">
        <f>SUMIFS('Raw Data from UFBs'!F$3:F$3000,'Raw Data from UFBs'!$A$3:$A$3000,'Summary By Town'!$A276,'Raw Data from UFBs'!$E$3:$E$3000,'Summary By Town'!$G$2)</f>
        <v>0</v>
      </c>
      <c r="I276" s="5">
        <f>SUMIFS('Raw Data from UFBs'!G$3:G$3000,'Raw Data from UFBs'!$A$3:$A$3000,'Summary By Town'!$A276,'Raw Data from UFBs'!$E$3:$E$3000,'Summary By Town'!$G$2)</f>
        <v>0</v>
      </c>
      <c r="J276" s="23">
        <f t="shared" si="45"/>
        <v>0</v>
      </c>
      <c r="K276" s="22">
        <f>COUNTIFS('Raw Data from UFBs'!$A$3:$A$3000,'Summary By Town'!$A276,'Raw Data from UFBs'!$E$3:$E$3000,'Summary By Town'!$K$2)</f>
        <v>0</v>
      </c>
      <c r="L276" s="5">
        <f>SUMIFS('Raw Data from UFBs'!F$3:F$3000,'Raw Data from UFBs'!$A$3:$A$3000,'Summary By Town'!$A276,'Raw Data from UFBs'!$E$3:$E$3000,'Summary By Town'!$K$2)</f>
        <v>0</v>
      </c>
      <c r="M276" s="5">
        <f>SUMIFS('Raw Data from UFBs'!G$3:G$3000,'Raw Data from UFBs'!$A$3:$A$3000,'Summary By Town'!$A276,'Raw Data from UFBs'!$E$3:$E$3000,'Summary By Town'!$K$2)</f>
        <v>0</v>
      </c>
      <c r="N276" s="23">
        <f t="shared" si="46"/>
        <v>0</v>
      </c>
      <c r="O276" s="22">
        <f>COUNTIFS('Raw Data from UFBs'!$A$3:$A$3000,'Summary By Town'!$A276,'Raw Data from UFBs'!$E$3:$E$3000,'Summary By Town'!$O$2)</f>
        <v>0</v>
      </c>
      <c r="P276" s="5">
        <f>SUMIFS('Raw Data from UFBs'!F$3:F$3000,'Raw Data from UFBs'!$A$3:$A$3000,'Summary By Town'!$A276,'Raw Data from UFBs'!$E$3:$E$3000,'Summary By Town'!$O$2)</f>
        <v>0</v>
      </c>
      <c r="Q276" s="5">
        <f>SUMIFS('Raw Data from UFBs'!G$3:G$3000,'Raw Data from UFBs'!$A$3:$A$3000,'Summary By Town'!$A276,'Raw Data from UFBs'!$E$3:$E$3000,'Summary By Town'!$O$2)</f>
        <v>0</v>
      </c>
      <c r="R276" s="23">
        <f t="shared" si="47"/>
        <v>0</v>
      </c>
      <c r="S276" s="22">
        <f t="shared" si="48"/>
        <v>0</v>
      </c>
      <c r="T276" s="5">
        <f t="shared" si="49"/>
        <v>0</v>
      </c>
      <c r="U276" s="5">
        <f t="shared" si="50"/>
        <v>0</v>
      </c>
      <c r="V276" s="23">
        <f t="shared" si="51"/>
        <v>0</v>
      </c>
      <c r="W276" s="62">
        <v>854947830</v>
      </c>
      <c r="X276" s="63">
        <v>2.6774854973600193</v>
      </c>
      <c r="Y276" s="64">
        <v>0.19607966217450004</v>
      </c>
      <c r="Z276" s="5">
        <f t="shared" si="52"/>
        <v>0</v>
      </c>
      <c r="AA276" s="9">
        <f t="shared" si="53"/>
        <v>0</v>
      </c>
      <c r="AB276" s="62">
        <v>5627890.8599999994</v>
      </c>
      <c r="AC276" s="7">
        <f t="shared" si="54"/>
        <v>0</v>
      </c>
      <c r="AE276" s="6" t="s">
        <v>359</v>
      </c>
      <c r="AF276" s="6" t="s">
        <v>1091</v>
      </c>
      <c r="AG276" s="6" t="s">
        <v>1094</v>
      </c>
      <c r="AH276" s="6" t="s">
        <v>1078</v>
      </c>
      <c r="AI276" s="6" t="s">
        <v>1089</v>
      </c>
      <c r="AJ276" s="6" t="s">
        <v>1079</v>
      </c>
      <c r="AK276" s="6" t="s">
        <v>1085</v>
      </c>
      <c r="AL276" s="6" t="s">
        <v>1857</v>
      </c>
      <c r="AM276" s="6" t="s">
        <v>1857</v>
      </c>
      <c r="AN276" s="6" t="s">
        <v>1857</v>
      </c>
      <c r="AO276" s="6" t="s">
        <v>1857</v>
      </c>
      <c r="AP276" s="6" t="s">
        <v>1857</v>
      </c>
      <c r="AQ276" s="6" t="s">
        <v>1857</v>
      </c>
      <c r="AR276" s="6" t="s">
        <v>1857</v>
      </c>
      <c r="AS276" s="6" t="s">
        <v>1857</v>
      </c>
      <c r="AT276" s="6" t="s">
        <v>1857</v>
      </c>
    </row>
    <row r="277" spans="1:46" ht="17.25" customHeight="1" x14ac:dyDescent="0.3">
      <c r="A277" t="s">
        <v>1078</v>
      </c>
      <c r="B277" t="s">
        <v>1539</v>
      </c>
      <c r="C277" t="s">
        <v>1071</v>
      </c>
      <c r="D277" t="str">
        <f t="shared" si="44"/>
        <v>East Amwell township, Hunterdon County</v>
      </c>
      <c r="E277" t="s">
        <v>1829</v>
      </c>
      <c r="F277" t="s">
        <v>1818</v>
      </c>
      <c r="G277" s="22">
        <f>COUNTIFS('Raw Data from UFBs'!$A$3:$A$3000,'Summary By Town'!$A277,'Raw Data from UFBs'!$E$3:$E$3000,'Summary By Town'!$G$2)</f>
        <v>0</v>
      </c>
      <c r="H277" s="5">
        <f>SUMIFS('Raw Data from UFBs'!F$3:F$3000,'Raw Data from UFBs'!$A$3:$A$3000,'Summary By Town'!$A277,'Raw Data from UFBs'!$E$3:$E$3000,'Summary By Town'!$G$2)</f>
        <v>0</v>
      </c>
      <c r="I277" s="5">
        <f>SUMIFS('Raw Data from UFBs'!G$3:G$3000,'Raw Data from UFBs'!$A$3:$A$3000,'Summary By Town'!$A277,'Raw Data from UFBs'!$E$3:$E$3000,'Summary By Town'!$G$2)</f>
        <v>0</v>
      </c>
      <c r="J277" s="23">
        <f t="shared" si="45"/>
        <v>0</v>
      </c>
      <c r="K277" s="22">
        <f>COUNTIFS('Raw Data from UFBs'!$A$3:$A$3000,'Summary By Town'!$A277,'Raw Data from UFBs'!$E$3:$E$3000,'Summary By Town'!$K$2)</f>
        <v>0</v>
      </c>
      <c r="L277" s="5">
        <f>SUMIFS('Raw Data from UFBs'!F$3:F$3000,'Raw Data from UFBs'!$A$3:$A$3000,'Summary By Town'!$A277,'Raw Data from UFBs'!$E$3:$E$3000,'Summary By Town'!$K$2)</f>
        <v>0</v>
      </c>
      <c r="M277" s="5">
        <f>SUMIFS('Raw Data from UFBs'!G$3:G$3000,'Raw Data from UFBs'!$A$3:$A$3000,'Summary By Town'!$A277,'Raw Data from UFBs'!$E$3:$E$3000,'Summary By Town'!$K$2)</f>
        <v>0</v>
      </c>
      <c r="N277" s="23">
        <f t="shared" si="46"/>
        <v>0</v>
      </c>
      <c r="O277" s="22">
        <f>COUNTIFS('Raw Data from UFBs'!$A$3:$A$3000,'Summary By Town'!$A277,'Raw Data from UFBs'!$E$3:$E$3000,'Summary By Town'!$O$2)</f>
        <v>0</v>
      </c>
      <c r="P277" s="5">
        <f>SUMIFS('Raw Data from UFBs'!F$3:F$3000,'Raw Data from UFBs'!$A$3:$A$3000,'Summary By Town'!$A277,'Raw Data from UFBs'!$E$3:$E$3000,'Summary By Town'!$O$2)</f>
        <v>0</v>
      </c>
      <c r="Q277" s="5">
        <f>SUMIFS('Raw Data from UFBs'!G$3:G$3000,'Raw Data from UFBs'!$A$3:$A$3000,'Summary By Town'!$A277,'Raw Data from UFBs'!$E$3:$E$3000,'Summary By Town'!$O$2)</f>
        <v>0</v>
      </c>
      <c r="R277" s="23">
        <f t="shared" si="47"/>
        <v>0</v>
      </c>
      <c r="S277" s="22">
        <f t="shared" si="48"/>
        <v>0</v>
      </c>
      <c r="T277" s="5">
        <f t="shared" si="49"/>
        <v>0</v>
      </c>
      <c r="U277" s="5">
        <f t="shared" si="50"/>
        <v>0</v>
      </c>
      <c r="V277" s="23">
        <f t="shared" si="51"/>
        <v>0</v>
      </c>
      <c r="W277" s="62">
        <v>719917757</v>
      </c>
      <c r="X277" s="63">
        <v>2.5697233139211235</v>
      </c>
      <c r="Y277" s="64">
        <v>9.9193881779466031E-2</v>
      </c>
      <c r="Z277" s="5">
        <f t="shared" si="52"/>
        <v>0</v>
      </c>
      <c r="AA277" s="9">
        <f t="shared" si="53"/>
        <v>0</v>
      </c>
      <c r="AB277" s="62">
        <v>2814197.25</v>
      </c>
      <c r="AC277" s="7">
        <f t="shared" si="54"/>
        <v>0</v>
      </c>
      <c r="AE277" s="6" t="s">
        <v>371</v>
      </c>
      <c r="AF277" s="6" t="s">
        <v>1094</v>
      </c>
      <c r="AG277" s="6" t="s">
        <v>1213</v>
      </c>
      <c r="AH277" s="6" t="s">
        <v>1077</v>
      </c>
      <c r="AI277" s="6" t="s">
        <v>647</v>
      </c>
      <c r="AJ277" s="6" t="s">
        <v>1089</v>
      </c>
      <c r="AK277" s="6" t="s">
        <v>1857</v>
      </c>
      <c r="AL277" s="6" t="s">
        <v>1857</v>
      </c>
      <c r="AM277" s="6" t="s">
        <v>1857</v>
      </c>
      <c r="AN277" s="6" t="s">
        <v>1857</v>
      </c>
      <c r="AO277" s="6" t="s">
        <v>1857</v>
      </c>
      <c r="AP277" s="6" t="s">
        <v>1857</v>
      </c>
      <c r="AQ277" s="6" t="s">
        <v>1857</v>
      </c>
      <c r="AR277" s="6" t="s">
        <v>1857</v>
      </c>
      <c r="AS277" s="6" t="s">
        <v>1857</v>
      </c>
      <c r="AT277" s="6" t="s">
        <v>1857</v>
      </c>
    </row>
    <row r="278" spans="1:46" ht="17.25" customHeight="1" x14ac:dyDescent="0.3">
      <c r="A278" t="s">
        <v>1079</v>
      </c>
      <c r="B278" t="s">
        <v>1503</v>
      </c>
      <c r="C278" t="s">
        <v>1071</v>
      </c>
      <c r="D278" t="str">
        <f t="shared" si="44"/>
        <v>Franklin township, Hunterdon County</v>
      </c>
      <c r="E278" t="s">
        <v>1829</v>
      </c>
      <c r="F278" t="s">
        <v>1818</v>
      </c>
      <c r="G278" s="22">
        <f>COUNTIFS('Raw Data from UFBs'!$A$3:$A$3000,'Summary By Town'!$A278,'Raw Data from UFBs'!$E$3:$E$3000,'Summary By Town'!$G$2)</f>
        <v>0</v>
      </c>
      <c r="H278" s="5">
        <f>SUMIFS('Raw Data from UFBs'!F$3:F$3000,'Raw Data from UFBs'!$A$3:$A$3000,'Summary By Town'!$A278,'Raw Data from UFBs'!$E$3:$E$3000,'Summary By Town'!$G$2)</f>
        <v>0</v>
      </c>
      <c r="I278" s="5">
        <f>SUMIFS('Raw Data from UFBs'!G$3:G$3000,'Raw Data from UFBs'!$A$3:$A$3000,'Summary By Town'!$A278,'Raw Data from UFBs'!$E$3:$E$3000,'Summary By Town'!$G$2)</f>
        <v>0</v>
      </c>
      <c r="J278" s="23">
        <f t="shared" si="45"/>
        <v>0</v>
      </c>
      <c r="K278" s="22">
        <f>COUNTIFS('Raw Data from UFBs'!$A$3:$A$3000,'Summary By Town'!$A278,'Raw Data from UFBs'!$E$3:$E$3000,'Summary By Town'!$K$2)</f>
        <v>0</v>
      </c>
      <c r="L278" s="5">
        <f>SUMIFS('Raw Data from UFBs'!F$3:F$3000,'Raw Data from UFBs'!$A$3:$A$3000,'Summary By Town'!$A278,'Raw Data from UFBs'!$E$3:$E$3000,'Summary By Town'!$K$2)</f>
        <v>0</v>
      </c>
      <c r="M278" s="5">
        <f>SUMIFS('Raw Data from UFBs'!G$3:G$3000,'Raw Data from UFBs'!$A$3:$A$3000,'Summary By Town'!$A278,'Raw Data from UFBs'!$E$3:$E$3000,'Summary By Town'!$K$2)</f>
        <v>0</v>
      </c>
      <c r="N278" s="23">
        <f t="shared" si="46"/>
        <v>0</v>
      </c>
      <c r="O278" s="22">
        <f>COUNTIFS('Raw Data from UFBs'!$A$3:$A$3000,'Summary By Town'!$A278,'Raw Data from UFBs'!$E$3:$E$3000,'Summary By Town'!$O$2)</f>
        <v>0</v>
      </c>
      <c r="P278" s="5">
        <f>SUMIFS('Raw Data from UFBs'!F$3:F$3000,'Raw Data from UFBs'!$A$3:$A$3000,'Summary By Town'!$A278,'Raw Data from UFBs'!$E$3:$E$3000,'Summary By Town'!$O$2)</f>
        <v>0</v>
      </c>
      <c r="Q278" s="5">
        <f>SUMIFS('Raw Data from UFBs'!G$3:G$3000,'Raw Data from UFBs'!$A$3:$A$3000,'Summary By Town'!$A278,'Raw Data from UFBs'!$E$3:$E$3000,'Summary By Town'!$O$2)</f>
        <v>0</v>
      </c>
      <c r="R278" s="23">
        <f t="shared" si="47"/>
        <v>0</v>
      </c>
      <c r="S278" s="22">
        <f t="shared" si="48"/>
        <v>0</v>
      </c>
      <c r="T278" s="5">
        <f t="shared" si="49"/>
        <v>0</v>
      </c>
      <c r="U278" s="5">
        <f t="shared" si="50"/>
        <v>0</v>
      </c>
      <c r="V278" s="23">
        <f t="shared" si="51"/>
        <v>0</v>
      </c>
      <c r="W278" s="62">
        <v>587712400</v>
      </c>
      <c r="X278" s="63">
        <v>2.7609894170017073</v>
      </c>
      <c r="Y278" s="64">
        <v>0.17105157993861039</v>
      </c>
      <c r="Z278" s="5">
        <f t="shared" si="52"/>
        <v>0</v>
      </c>
      <c r="AA278" s="9">
        <f t="shared" si="53"/>
        <v>0</v>
      </c>
      <c r="AB278" s="62">
        <v>3857853.7300000004</v>
      </c>
      <c r="AC278" s="7">
        <f t="shared" si="54"/>
        <v>0</v>
      </c>
      <c r="AE278" s="6" t="s">
        <v>1077</v>
      </c>
      <c r="AF278" s="6" t="s">
        <v>1089</v>
      </c>
      <c r="AG278" s="6" t="s">
        <v>1075</v>
      </c>
      <c r="AH278" s="6" t="s">
        <v>1070</v>
      </c>
      <c r="AI278" s="6" t="s">
        <v>1093</v>
      </c>
      <c r="AJ278" s="6" t="s">
        <v>1076</v>
      </c>
      <c r="AK278" s="6" t="s">
        <v>1085</v>
      </c>
      <c r="AL278" s="6" t="s">
        <v>1857</v>
      </c>
      <c r="AM278" s="6" t="s">
        <v>1857</v>
      </c>
      <c r="AN278" s="6" t="s">
        <v>1857</v>
      </c>
      <c r="AO278" s="6" t="s">
        <v>1857</v>
      </c>
      <c r="AP278" s="6" t="s">
        <v>1857</v>
      </c>
      <c r="AQ278" s="6" t="s">
        <v>1857</v>
      </c>
      <c r="AR278" s="6" t="s">
        <v>1857</v>
      </c>
      <c r="AS278" s="6" t="s">
        <v>1857</v>
      </c>
      <c r="AT278" s="6" t="s">
        <v>1857</v>
      </c>
    </row>
    <row r="279" spans="1:46" ht="17.25" customHeight="1" x14ac:dyDescent="0.3">
      <c r="A279" t="s">
        <v>1084</v>
      </c>
      <c r="B279" t="s">
        <v>1540</v>
      </c>
      <c r="C279" t="s">
        <v>1071</v>
      </c>
      <c r="D279" t="str">
        <f t="shared" si="44"/>
        <v>Holland township, Hunterdon County</v>
      </c>
      <c r="E279" t="s">
        <v>1829</v>
      </c>
      <c r="F279" t="s">
        <v>1818</v>
      </c>
      <c r="G279" s="22">
        <f>COUNTIFS('Raw Data from UFBs'!$A$3:$A$3000,'Summary By Town'!$A279,'Raw Data from UFBs'!$E$3:$E$3000,'Summary By Town'!$G$2)</f>
        <v>0</v>
      </c>
      <c r="H279" s="5">
        <f>SUMIFS('Raw Data from UFBs'!F$3:F$3000,'Raw Data from UFBs'!$A$3:$A$3000,'Summary By Town'!$A279,'Raw Data from UFBs'!$E$3:$E$3000,'Summary By Town'!$G$2)</f>
        <v>0</v>
      </c>
      <c r="I279" s="5">
        <f>SUMIFS('Raw Data from UFBs'!G$3:G$3000,'Raw Data from UFBs'!$A$3:$A$3000,'Summary By Town'!$A279,'Raw Data from UFBs'!$E$3:$E$3000,'Summary By Town'!$G$2)</f>
        <v>0</v>
      </c>
      <c r="J279" s="23">
        <f t="shared" si="45"/>
        <v>0</v>
      </c>
      <c r="K279" s="22">
        <f>COUNTIFS('Raw Data from UFBs'!$A$3:$A$3000,'Summary By Town'!$A279,'Raw Data from UFBs'!$E$3:$E$3000,'Summary By Town'!$K$2)</f>
        <v>0</v>
      </c>
      <c r="L279" s="5">
        <f>SUMIFS('Raw Data from UFBs'!F$3:F$3000,'Raw Data from UFBs'!$A$3:$A$3000,'Summary By Town'!$A279,'Raw Data from UFBs'!$E$3:$E$3000,'Summary By Town'!$K$2)</f>
        <v>0</v>
      </c>
      <c r="M279" s="5">
        <f>SUMIFS('Raw Data from UFBs'!G$3:G$3000,'Raw Data from UFBs'!$A$3:$A$3000,'Summary By Town'!$A279,'Raw Data from UFBs'!$E$3:$E$3000,'Summary By Town'!$K$2)</f>
        <v>0</v>
      </c>
      <c r="N279" s="23">
        <f t="shared" si="46"/>
        <v>0</v>
      </c>
      <c r="O279" s="22">
        <f>COUNTIFS('Raw Data from UFBs'!$A$3:$A$3000,'Summary By Town'!$A279,'Raw Data from UFBs'!$E$3:$E$3000,'Summary By Town'!$O$2)</f>
        <v>0</v>
      </c>
      <c r="P279" s="5">
        <f>SUMIFS('Raw Data from UFBs'!F$3:F$3000,'Raw Data from UFBs'!$A$3:$A$3000,'Summary By Town'!$A279,'Raw Data from UFBs'!$E$3:$E$3000,'Summary By Town'!$O$2)</f>
        <v>0</v>
      </c>
      <c r="Q279" s="5">
        <f>SUMIFS('Raw Data from UFBs'!G$3:G$3000,'Raw Data from UFBs'!$A$3:$A$3000,'Summary By Town'!$A279,'Raw Data from UFBs'!$E$3:$E$3000,'Summary By Town'!$O$2)</f>
        <v>0</v>
      </c>
      <c r="R279" s="23">
        <f t="shared" si="47"/>
        <v>0</v>
      </c>
      <c r="S279" s="22">
        <f t="shared" si="48"/>
        <v>0</v>
      </c>
      <c r="T279" s="5">
        <f t="shared" si="49"/>
        <v>0</v>
      </c>
      <c r="U279" s="5">
        <f t="shared" si="50"/>
        <v>0</v>
      </c>
      <c r="V279" s="23">
        <f t="shared" si="51"/>
        <v>0</v>
      </c>
      <c r="W279" s="62">
        <v>671961722</v>
      </c>
      <c r="X279" s="63">
        <v>3.1329034324773075</v>
      </c>
      <c r="Y279" s="64">
        <v>6.0204703709871993E-2</v>
      </c>
      <c r="Z279" s="5">
        <f t="shared" si="52"/>
        <v>0</v>
      </c>
      <c r="AA279" s="9">
        <f t="shared" si="53"/>
        <v>0</v>
      </c>
      <c r="AB279" s="62">
        <v>5868872.1499999994</v>
      </c>
      <c r="AC279" s="7">
        <f t="shared" si="54"/>
        <v>0</v>
      </c>
      <c r="AE279" s="6" t="s">
        <v>1088</v>
      </c>
      <c r="AF279" s="6" t="s">
        <v>1070</v>
      </c>
      <c r="AG279" s="6" t="s">
        <v>1266</v>
      </c>
      <c r="AH279" s="6" t="s">
        <v>1072</v>
      </c>
      <c r="AI279" s="6" t="s">
        <v>1857</v>
      </c>
      <c r="AJ279" s="6" t="s">
        <v>1857</v>
      </c>
      <c r="AK279" s="6" t="s">
        <v>1857</v>
      </c>
      <c r="AL279" s="6" t="s">
        <v>1857</v>
      </c>
      <c r="AM279" s="6" t="s">
        <v>1857</v>
      </c>
      <c r="AN279" s="6" t="s">
        <v>1857</v>
      </c>
      <c r="AO279" s="6" t="s">
        <v>1857</v>
      </c>
      <c r="AP279" s="6" t="s">
        <v>1857</v>
      </c>
      <c r="AQ279" s="6" t="s">
        <v>1857</v>
      </c>
      <c r="AR279" s="6" t="s">
        <v>1857</v>
      </c>
      <c r="AS279" s="6" t="s">
        <v>1857</v>
      </c>
      <c r="AT279" s="6" t="s">
        <v>1857</v>
      </c>
    </row>
    <row r="280" spans="1:46" ht="17.25" customHeight="1" x14ac:dyDescent="0.3">
      <c r="A280" t="s">
        <v>1085</v>
      </c>
      <c r="B280" t="s">
        <v>1541</v>
      </c>
      <c r="C280" t="s">
        <v>1071</v>
      </c>
      <c r="D280" t="str">
        <f t="shared" si="44"/>
        <v>Kingwood township, Hunterdon County</v>
      </c>
      <c r="E280" t="s">
        <v>1829</v>
      </c>
      <c r="F280" t="s">
        <v>1818</v>
      </c>
      <c r="G280" s="22">
        <f>COUNTIFS('Raw Data from UFBs'!$A$3:$A$3000,'Summary By Town'!$A280,'Raw Data from UFBs'!$E$3:$E$3000,'Summary By Town'!$G$2)</f>
        <v>0</v>
      </c>
      <c r="H280" s="5">
        <f>SUMIFS('Raw Data from UFBs'!F$3:F$3000,'Raw Data from UFBs'!$A$3:$A$3000,'Summary By Town'!$A280,'Raw Data from UFBs'!$E$3:$E$3000,'Summary By Town'!$G$2)</f>
        <v>0</v>
      </c>
      <c r="I280" s="5">
        <f>SUMIFS('Raw Data from UFBs'!G$3:G$3000,'Raw Data from UFBs'!$A$3:$A$3000,'Summary By Town'!$A280,'Raw Data from UFBs'!$E$3:$E$3000,'Summary By Town'!$G$2)</f>
        <v>0</v>
      </c>
      <c r="J280" s="23">
        <f t="shared" si="45"/>
        <v>0</v>
      </c>
      <c r="K280" s="22">
        <f>COUNTIFS('Raw Data from UFBs'!$A$3:$A$3000,'Summary By Town'!$A280,'Raw Data from UFBs'!$E$3:$E$3000,'Summary By Town'!$K$2)</f>
        <v>0</v>
      </c>
      <c r="L280" s="5">
        <f>SUMIFS('Raw Data from UFBs'!F$3:F$3000,'Raw Data from UFBs'!$A$3:$A$3000,'Summary By Town'!$A280,'Raw Data from UFBs'!$E$3:$E$3000,'Summary By Town'!$K$2)</f>
        <v>0</v>
      </c>
      <c r="M280" s="5">
        <f>SUMIFS('Raw Data from UFBs'!G$3:G$3000,'Raw Data from UFBs'!$A$3:$A$3000,'Summary By Town'!$A280,'Raw Data from UFBs'!$E$3:$E$3000,'Summary By Town'!$K$2)</f>
        <v>0</v>
      </c>
      <c r="N280" s="23">
        <f t="shared" si="46"/>
        <v>0</v>
      </c>
      <c r="O280" s="22">
        <f>COUNTIFS('Raw Data from UFBs'!$A$3:$A$3000,'Summary By Town'!$A280,'Raw Data from UFBs'!$E$3:$E$3000,'Summary By Town'!$O$2)</f>
        <v>0</v>
      </c>
      <c r="P280" s="5">
        <f>SUMIFS('Raw Data from UFBs'!F$3:F$3000,'Raw Data from UFBs'!$A$3:$A$3000,'Summary By Town'!$A280,'Raw Data from UFBs'!$E$3:$E$3000,'Summary By Town'!$O$2)</f>
        <v>0</v>
      </c>
      <c r="Q280" s="5">
        <f>SUMIFS('Raw Data from UFBs'!G$3:G$3000,'Raw Data from UFBs'!$A$3:$A$3000,'Summary By Town'!$A280,'Raw Data from UFBs'!$E$3:$E$3000,'Summary By Town'!$O$2)</f>
        <v>0</v>
      </c>
      <c r="R280" s="23">
        <f t="shared" si="47"/>
        <v>0</v>
      </c>
      <c r="S280" s="22">
        <f t="shared" si="48"/>
        <v>0</v>
      </c>
      <c r="T280" s="5">
        <f t="shared" si="49"/>
        <v>0</v>
      </c>
      <c r="U280" s="5">
        <f t="shared" si="50"/>
        <v>0</v>
      </c>
      <c r="V280" s="23">
        <f t="shared" si="51"/>
        <v>0</v>
      </c>
      <c r="W280" s="62">
        <v>667830182</v>
      </c>
      <c r="X280" s="63">
        <v>2.5434391331997812</v>
      </c>
      <c r="Y280" s="64">
        <v>0.13942774212615378</v>
      </c>
      <c r="Z280" s="5">
        <f t="shared" si="52"/>
        <v>0</v>
      </c>
      <c r="AA280" s="9">
        <f t="shared" si="53"/>
        <v>0</v>
      </c>
      <c r="AB280" s="62">
        <v>3772372.56</v>
      </c>
      <c r="AC280" s="7">
        <f t="shared" si="54"/>
        <v>0</v>
      </c>
      <c r="AE280" s="6" t="s">
        <v>1077</v>
      </c>
      <c r="AF280" s="6" t="s">
        <v>1080</v>
      </c>
      <c r="AG280" s="6" t="s">
        <v>1079</v>
      </c>
      <c r="AH280" s="6" t="s">
        <v>1070</v>
      </c>
      <c r="AI280" s="6" t="s">
        <v>1857</v>
      </c>
      <c r="AJ280" s="6" t="s">
        <v>1857</v>
      </c>
      <c r="AK280" s="6" t="s">
        <v>1857</v>
      </c>
      <c r="AL280" s="6" t="s">
        <v>1857</v>
      </c>
      <c r="AM280" s="6" t="s">
        <v>1857</v>
      </c>
      <c r="AN280" s="6" t="s">
        <v>1857</v>
      </c>
      <c r="AO280" s="6" t="s">
        <v>1857</v>
      </c>
      <c r="AP280" s="6" t="s">
        <v>1857</v>
      </c>
      <c r="AQ280" s="6" t="s">
        <v>1857</v>
      </c>
      <c r="AR280" s="6" t="s">
        <v>1857</v>
      </c>
      <c r="AS280" s="6" t="s">
        <v>1857</v>
      </c>
      <c r="AT280" s="6" t="s">
        <v>1857</v>
      </c>
    </row>
    <row r="281" spans="1:46" ht="17.25" customHeight="1" x14ac:dyDescent="0.3">
      <c r="A281" t="s">
        <v>1087</v>
      </c>
      <c r="B281" t="s">
        <v>1542</v>
      </c>
      <c r="C281" t="s">
        <v>1071</v>
      </c>
      <c r="D281" t="str">
        <f t="shared" si="44"/>
        <v>Lebanon township, Hunterdon County</v>
      </c>
      <c r="E281" t="s">
        <v>1829</v>
      </c>
      <c r="F281" t="s">
        <v>1818</v>
      </c>
      <c r="G281" s="22">
        <f>COUNTIFS('Raw Data from UFBs'!$A$3:$A$3000,'Summary By Town'!$A281,'Raw Data from UFBs'!$E$3:$E$3000,'Summary By Town'!$G$2)</f>
        <v>0</v>
      </c>
      <c r="H281" s="5">
        <f>SUMIFS('Raw Data from UFBs'!F$3:F$3000,'Raw Data from UFBs'!$A$3:$A$3000,'Summary By Town'!$A281,'Raw Data from UFBs'!$E$3:$E$3000,'Summary By Town'!$G$2)</f>
        <v>0</v>
      </c>
      <c r="I281" s="5">
        <f>SUMIFS('Raw Data from UFBs'!G$3:G$3000,'Raw Data from UFBs'!$A$3:$A$3000,'Summary By Town'!$A281,'Raw Data from UFBs'!$E$3:$E$3000,'Summary By Town'!$G$2)</f>
        <v>0</v>
      </c>
      <c r="J281" s="23">
        <f t="shared" si="45"/>
        <v>0</v>
      </c>
      <c r="K281" s="22">
        <f>COUNTIFS('Raw Data from UFBs'!$A$3:$A$3000,'Summary By Town'!$A281,'Raw Data from UFBs'!$E$3:$E$3000,'Summary By Town'!$K$2)</f>
        <v>0</v>
      </c>
      <c r="L281" s="5">
        <f>SUMIFS('Raw Data from UFBs'!F$3:F$3000,'Raw Data from UFBs'!$A$3:$A$3000,'Summary By Town'!$A281,'Raw Data from UFBs'!$E$3:$E$3000,'Summary By Town'!$K$2)</f>
        <v>0</v>
      </c>
      <c r="M281" s="5">
        <f>SUMIFS('Raw Data from UFBs'!G$3:G$3000,'Raw Data from UFBs'!$A$3:$A$3000,'Summary By Town'!$A281,'Raw Data from UFBs'!$E$3:$E$3000,'Summary By Town'!$K$2)</f>
        <v>0</v>
      </c>
      <c r="N281" s="23">
        <f t="shared" si="46"/>
        <v>0</v>
      </c>
      <c r="O281" s="22">
        <f>COUNTIFS('Raw Data from UFBs'!$A$3:$A$3000,'Summary By Town'!$A281,'Raw Data from UFBs'!$E$3:$E$3000,'Summary By Town'!$O$2)</f>
        <v>0</v>
      </c>
      <c r="P281" s="5">
        <f>SUMIFS('Raw Data from UFBs'!F$3:F$3000,'Raw Data from UFBs'!$A$3:$A$3000,'Summary By Town'!$A281,'Raw Data from UFBs'!$E$3:$E$3000,'Summary By Town'!$O$2)</f>
        <v>0</v>
      </c>
      <c r="Q281" s="5">
        <f>SUMIFS('Raw Data from UFBs'!G$3:G$3000,'Raw Data from UFBs'!$A$3:$A$3000,'Summary By Town'!$A281,'Raw Data from UFBs'!$E$3:$E$3000,'Summary By Town'!$O$2)</f>
        <v>0</v>
      </c>
      <c r="R281" s="23">
        <f t="shared" si="47"/>
        <v>0</v>
      </c>
      <c r="S281" s="22">
        <f t="shared" si="48"/>
        <v>0</v>
      </c>
      <c r="T281" s="5">
        <f t="shared" si="49"/>
        <v>0</v>
      </c>
      <c r="U281" s="5">
        <f t="shared" si="50"/>
        <v>0</v>
      </c>
      <c r="V281" s="23">
        <f t="shared" si="51"/>
        <v>0</v>
      </c>
      <c r="W281" s="62">
        <v>1076638584</v>
      </c>
      <c r="X281" s="63">
        <v>2.6857069056942011</v>
      </c>
      <c r="Y281" s="64">
        <v>0.11735265662902479</v>
      </c>
      <c r="Z281" s="5">
        <f t="shared" si="52"/>
        <v>0</v>
      </c>
      <c r="AA281" s="9">
        <f t="shared" si="53"/>
        <v>0</v>
      </c>
      <c r="AB281" s="62">
        <v>8239892</v>
      </c>
      <c r="AC281" s="7">
        <f t="shared" si="54"/>
        <v>0</v>
      </c>
      <c r="AE281" s="6" t="s">
        <v>1093</v>
      </c>
      <c r="AF281" s="6" t="s">
        <v>1083</v>
      </c>
      <c r="AG281" s="6" t="s">
        <v>1076</v>
      </c>
      <c r="AH281" s="6" t="s">
        <v>1072</v>
      </c>
      <c r="AI281" s="6" t="s">
        <v>1081</v>
      </c>
      <c r="AJ281" s="6" t="s">
        <v>1082</v>
      </c>
      <c r="AK281" s="6" t="s">
        <v>1074</v>
      </c>
      <c r="AL281" s="6" t="s">
        <v>1092</v>
      </c>
      <c r="AM281" s="6" t="s">
        <v>1268</v>
      </c>
      <c r="AN281" s="6" t="s">
        <v>1264</v>
      </c>
      <c r="AO281" s="6" t="s">
        <v>1160</v>
      </c>
      <c r="AP281" s="6" t="s">
        <v>1857</v>
      </c>
      <c r="AQ281" s="6" t="s">
        <v>1857</v>
      </c>
      <c r="AR281" s="6" t="s">
        <v>1857</v>
      </c>
      <c r="AS281" s="6" t="s">
        <v>1857</v>
      </c>
      <c r="AT281" s="6" t="s">
        <v>1857</v>
      </c>
    </row>
    <row r="282" spans="1:46" ht="17.25" customHeight="1" x14ac:dyDescent="0.3">
      <c r="A282" t="s">
        <v>1089</v>
      </c>
      <c r="B282" t="s">
        <v>1543</v>
      </c>
      <c r="C282" t="s">
        <v>1071</v>
      </c>
      <c r="D282" t="str">
        <f t="shared" si="44"/>
        <v>Raritan township, Hunterdon County</v>
      </c>
      <c r="E282" t="s">
        <v>1829</v>
      </c>
      <c r="F282" t="s">
        <v>1817</v>
      </c>
      <c r="G282" s="22">
        <f>COUNTIFS('Raw Data from UFBs'!$A$3:$A$3000,'Summary By Town'!$A282,'Raw Data from UFBs'!$E$3:$E$3000,'Summary By Town'!$G$2)</f>
        <v>1</v>
      </c>
      <c r="H282" s="5">
        <f>SUMIFS('Raw Data from UFBs'!F$3:F$3000,'Raw Data from UFBs'!$A$3:$A$3000,'Summary By Town'!$A282,'Raw Data from UFBs'!$E$3:$E$3000,'Summary By Town'!$G$2)</f>
        <v>50556</v>
      </c>
      <c r="I282" s="5">
        <f>SUMIFS('Raw Data from UFBs'!G$3:G$3000,'Raw Data from UFBs'!$A$3:$A$3000,'Summary By Town'!$A282,'Raw Data from UFBs'!$E$3:$E$3000,'Summary By Town'!$G$2)</f>
        <v>6449000</v>
      </c>
      <c r="J282" s="23">
        <f t="shared" si="45"/>
        <v>175606.45969694079</v>
      </c>
      <c r="K282" s="22">
        <f>COUNTIFS('Raw Data from UFBs'!$A$3:$A$3000,'Summary By Town'!$A282,'Raw Data from UFBs'!$E$3:$E$3000,'Summary By Town'!$K$2)</f>
        <v>0</v>
      </c>
      <c r="L282" s="5">
        <f>SUMIFS('Raw Data from UFBs'!F$3:F$3000,'Raw Data from UFBs'!$A$3:$A$3000,'Summary By Town'!$A282,'Raw Data from UFBs'!$E$3:$E$3000,'Summary By Town'!$K$2)</f>
        <v>0</v>
      </c>
      <c r="M282" s="5">
        <f>SUMIFS('Raw Data from UFBs'!G$3:G$3000,'Raw Data from UFBs'!$A$3:$A$3000,'Summary By Town'!$A282,'Raw Data from UFBs'!$E$3:$E$3000,'Summary By Town'!$K$2)</f>
        <v>0</v>
      </c>
      <c r="N282" s="23">
        <f t="shared" si="46"/>
        <v>0</v>
      </c>
      <c r="O282" s="22">
        <f>COUNTIFS('Raw Data from UFBs'!$A$3:$A$3000,'Summary By Town'!$A282,'Raw Data from UFBs'!$E$3:$E$3000,'Summary By Town'!$O$2)</f>
        <v>0</v>
      </c>
      <c r="P282" s="5">
        <f>SUMIFS('Raw Data from UFBs'!F$3:F$3000,'Raw Data from UFBs'!$A$3:$A$3000,'Summary By Town'!$A282,'Raw Data from UFBs'!$E$3:$E$3000,'Summary By Town'!$O$2)</f>
        <v>0</v>
      </c>
      <c r="Q282" s="5">
        <f>SUMIFS('Raw Data from UFBs'!G$3:G$3000,'Raw Data from UFBs'!$A$3:$A$3000,'Summary By Town'!$A282,'Raw Data from UFBs'!$E$3:$E$3000,'Summary By Town'!$O$2)</f>
        <v>0</v>
      </c>
      <c r="R282" s="23">
        <f t="shared" si="47"/>
        <v>0</v>
      </c>
      <c r="S282" s="22">
        <f t="shared" si="48"/>
        <v>1</v>
      </c>
      <c r="T282" s="5">
        <f t="shared" si="49"/>
        <v>50556</v>
      </c>
      <c r="U282" s="5">
        <f t="shared" si="50"/>
        <v>6449000</v>
      </c>
      <c r="V282" s="23">
        <f t="shared" si="51"/>
        <v>175606.45969694079</v>
      </c>
      <c r="W282" s="62">
        <v>4636107329</v>
      </c>
      <c r="X282" s="63">
        <v>2.7230029414938874</v>
      </c>
      <c r="Y282" s="64">
        <v>0.12769523199318061</v>
      </c>
      <c r="Z282" s="5">
        <f t="shared" si="52"/>
        <v>15968.347461854735</v>
      </c>
      <c r="AA282" s="9">
        <f t="shared" si="53"/>
        <v>1.3910376836316768E-3</v>
      </c>
      <c r="AB282" s="62">
        <v>23876916.600000001</v>
      </c>
      <c r="AC282" s="7">
        <f t="shared" si="54"/>
        <v>6.6877762021645346E-4</v>
      </c>
      <c r="AE282" s="6" t="s">
        <v>1078</v>
      </c>
      <c r="AF282" s="6" t="s">
        <v>358</v>
      </c>
      <c r="AG282" s="6" t="s">
        <v>1077</v>
      </c>
      <c r="AH282" s="6" t="s">
        <v>647</v>
      </c>
      <c r="AI282" s="6" t="s">
        <v>1079</v>
      </c>
      <c r="AJ282" s="6" t="s">
        <v>1076</v>
      </c>
      <c r="AK282" s="6" t="s">
        <v>1090</v>
      </c>
      <c r="AL282" s="6" t="s">
        <v>1857</v>
      </c>
      <c r="AM282" s="6" t="s">
        <v>1857</v>
      </c>
      <c r="AN282" s="6" t="s">
        <v>1857</v>
      </c>
      <c r="AO282" s="6" t="s">
        <v>1857</v>
      </c>
      <c r="AP282" s="6" t="s">
        <v>1857</v>
      </c>
      <c r="AQ282" s="6" t="s">
        <v>1857</v>
      </c>
      <c r="AR282" s="6" t="s">
        <v>1857</v>
      </c>
      <c r="AS282" s="6" t="s">
        <v>1857</v>
      </c>
      <c r="AT282" s="6" t="s">
        <v>1857</v>
      </c>
    </row>
    <row r="283" spans="1:46" ht="17.25" customHeight="1" x14ac:dyDescent="0.3">
      <c r="A283" t="s">
        <v>1090</v>
      </c>
      <c r="B283" t="s">
        <v>1544</v>
      </c>
      <c r="C283" t="s">
        <v>1071</v>
      </c>
      <c r="D283" t="str">
        <f t="shared" si="44"/>
        <v>Readington township, Hunterdon County</v>
      </c>
      <c r="E283" t="s">
        <v>1829</v>
      </c>
      <c r="F283" t="s">
        <v>1818</v>
      </c>
      <c r="G283" s="22">
        <f>COUNTIFS('Raw Data from UFBs'!$A$3:$A$3000,'Summary By Town'!$A283,'Raw Data from UFBs'!$E$3:$E$3000,'Summary By Town'!$G$2)</f>
        <v>0</v>
      </c>
      <c r="H283" s="5">
        <f>SUMIFS('Raw Data from UFBs'!F$3:F$3000,'Raw Data from UFBs'!$A$3:$A$3000,'Summary By Town'!$A283,'Raw Data from UFBs'!$E$3:$E$3000,'Summary By Town'!$G$2)</f>
        <v>0</v>
      </c>
      <c r="I283" s="5">
        <f>SUMIFS('Raw Data from UFBs'!G$3:G$3000,'Raw Data from UFBs'!$A$3:$A$3000,'Summary By Town'!$A283,'Raw Data from UFBs'!$E$3:$E$3000,'Summary By Town'!$G$2)</f>
        <v>0</v>
      </c>
      <c r="J283" s="23">
        <f t="shared" si="45"/>
        <v>0</v>
      </c>
      <c r="K283" s="22">
        <f>COUNTIFS('Raw Data from UFBs'!$A$3:$A$3000,'Summary By Town'!$A283,'Raw Data from UFBs'!$E$3:$E$3000,'Summary By Town'!$K$2)</f>
        <v>0</v>
      </c>
      <c r="L283" s="5">
        <f>SUMIFS('Raw Data from UFBs'!F$3:F$3000,'Raw Data from UFBs'!$A$3:$A$3000,'Summary By Town'!$A283,'Raw Data from UFBs'!$E$3:$E$3000,'Summary By Town'!$K$2)</f>
        <v>0</v>
      </c>
      <c r="M283" s="5">
        <f>SUMIFS('Raw Data from UFBs'!G$3:G$3000,'Raw Data from UFBs'!$A$3:$A$3000,'Summary By Town'!$A283,'Raw Data from UFBs'!$E$3:$E$3000,'Summary By Town'!$K$2)</f>
        <v>0</v>
      </c>
      <c r="N283" s="23">
        <f t="shared" si="46"/>
        <v>0</v>
      </c>
      <c r="O283" s="22">
        <f>COUNTIFS('Raw Data from UFBs'!$A$3:$A$3000,'Summary By Town'!$A283,'Raw Data from UFBs'!$E$3:$E$3000,'Summary By Town'!$O$2)</f>
        <v>2</v>
      </c>
      <c r="P283" s="5">
        <f>SUMIFS('Raw Data from UFBs'!F$3:F$3000,'Raw Data from UFBs'!$A$3:$A$3000,'Summary By Town'!$A283,'Raw Data from UFBs'!$E$3:$E$3000,'Summary By Town'!$O$2)</f>
        <v>15183.39</v>
      </c>
      <c r="Q283" s="5">
        <f>SUMIFS('Raw Data from UFBs'!G$3:G$3000,'Raw Data from UFBs'!$A$3:$A$3000,'Summary By Town'!$A283,'Raw Data from UFBs'!$E$3:$E$3000,'Summary By Town'!$O$2)</f>
        <v>3969500</v>
      </c>
      <c r="R283" s="23">
        <f t="shared" si="47"/>
        <v>103151.02367512378</v>
      </c>
      <c r="S283" s="22">
        <f t="shared" si="48"/>
        <v>2</v>
      </c>
      <c r="T283" s="5">
        <f t="shared" si="49"/>
        <v>15183.39</v>
      </c>
      <c r="U283" s="5">
        <f t="shared" si="50"/>
        <v>3969500</v>
      </c>
      <c r="V283" s="23">
        <f t="shared" si="51"/>
        <v>103151.02367512378</v>
      </c>
      <c r="W283" s="62">
        <v>3428073100</v>
      </c>
      <c r="X283" s="63">
        <v>2.5985898394035467</v>
      </c>
      <c r="Y283" s="64">
        <v>0.20324844902128955</v>
      </c>
      <c r="Z283" s="5">
        <f t="shared" si="52"/>
        <v>17879.28510854187</v>
      </c>
      <c r="AA283" s="9">
        <f t="shared" si="53"/>
        <v>1.1579391349618537E-3</v>
      </c>
      <c r="AB283" s="62">
        <v>23276426.859999999</v>
      </c>
      <c r="AC283" s="7">
        <f t="shared" si="54"/>
        <v>7.6812842521233396E-4</v>
      </c>
      <c r="AE283" s="6" t="s">
        <v>647</v>
      </c>
      <c r="AF283" s="6" t="s">
        <v>1089</v>
      </c>
      <c r="AG283" s="6" t="s">
        <v>1076</v>
      </c>
      <c r="AH283" s="6" t="s">
        <v>636</v>
      </c>
      <c r="AI283" s="6" t="s">
        <v>1092</v>
      </c>
      <c r="AJ283" s="6" t="s">
        <v>1207</v>
      </c>
      <c r="AK283" s="6" t="s">
        <v>1857</v>
      </c>
      <c r="AL283" s="6" t="s">
        <v>1857</v>
      </c>
      <c r="AM283" s="6" t="s">
        <v>1857</v>
      </c>
      <c r="AN283" s="6" t="s">
        <v>1857</v>
      </c>
      <c r="AO283" s="6" t="s">
        <v>1857</v>
      </c>
      <c r="AP283" s="6" t="s">
        <v>1857</v>
      </c>
      <c r="AQ283" s="6" t="s">
        <v>1857</v>
      </c>
      <c r="AR283" s="6" t="s">
        <v>1857</v>
      </c>
      <c r="AS283" s="6" t="s">
        <v>1857</v>
      </c>
      <c r="AT283" s="6" t="s">
        <v>1857</v>
      </c>
    </row>
    <row r="284" spans="1:46" ht="17.25" customHeight="1" x14ac:dyDescent="0.3">
      <c r="A284" t="s">
        <v>1092</v>
      </c>
      <c r="B284" t="s">
        <v>1545</v>
      </c>
      <c r="C284" t="s">
        <v>1071</v>
      </c>
      <c r="D284" t="str">
        <f t="shared" si="44"/>
        <v>Tewksbury township, Hunterdon County</v>
      </c>
      <c r="E284" t="s">
        <v>1829</v>
      </c>
      <c r="F284" t="s">
        <v>1818</v>
      </c>
      <c r="G284" s="22">
        <f>COUNTIFS('Raw Data from UFBs'!$A$3:$A$3000,'Summary By Town'!$A284,'Raw Data from UFBs'!$E$3:$E$3000,'Summary By Town'!$G$2)</f>
        <v>0</v>
      </c>
      <c r="H284" s="5">
        <f>SUMIFS('Raw Data from UFBs'!F$3:F$3000,'Raw Data from UFBs'!$A$3:$A$3000,'Summary By Town'!$A284,'Raw Data from UFBs'!$E$3:$E$3000,'Summary By Town'!$G$2)</f>
        <v>0</v>
      </c>
      <c r="I284" s="5">
        <f>SUMIFS('Raw Data from UFBs'!G$3:G$3000,'Raw Data from UFBs'!$A$3:$A$3000,'Summary By Town'!$A284,'Raw Data from UFBs'!$E$3:$E$3000,'Summary By Town'!$G$2)</f>
        <v>0</v>
      </c>
      <c r="J284" s="23">
        <f t="shared" si="45"/>
        <v>0</v>
      </c>
      <c r="K284" s="22">
        <f>COUNTIFS('Raw Data from UFBs'!$A$3:$A$3000,'Summary By Town'!$A284,'Raw Data from UFBs'!$E$3:$E$3000,'Summary By Town'!$K$2)</f>
        <v>0</v>
      </c>
      <c r="L284" s="5">
        <f>SUMIFS('Raw Data from UFBs'!F$3:F$3000,'Raw Data from UFBs'!$A$3:$A$3000,'Summary By Town'!$A284,'Raw Data from UFBs'!$E$3:$E$3000,'Summary By Town'!$K$2)</f>
        <v>0</v>
      </c>
      <c r="M284" s="5">
        <f>SUMIFS('Raw Data from UFBs'!G$3:G$3000,'Raw Data from UFBs'!$A$3:$A$3000,'Summary By Town'!$A284,'Raw Data from UFBs'!$E$3:$E$3000,'Summary By Town'!$K$2)</f>
        <v>0</v>
      </c>
      <c r="N284" s="23">
        <f t="shared" si="46"/>
        <v>0</v>
      </c>
      <c r="O284" s="22">
        <f>COUNTIFS('Raw Data from UFBs'!$A$3:$A$3000,'Summary By Town'!$A284,'Raw Data from UFBs'!$E$3:$E$3000,'Summary By Town'!$O$2)</f>
        <v>0</v>
      </c>
      <c r="P284" s="5">
        <f>SUMIFS('Raw Data from UFBs'!F$3:F$3000,'Raw Data from UFBs'!$A$3:$A$3000,'Summary By Town'!$A284,'Raw Data from UFBs'!$E$3:$E$3000,'Summary By Town'!$O$2)</f>
        <v>0</v>
      </c>
      <c r="Q284" s="5">
        <f>SUMIFS('Raw Data from UFBs'!G$3:G$3000,'Raw Data from UFBs'!$A$3:$A$3000,'Summary By Town'!$A284,'Raw Data from UFBs'!$E$3:$E$3000,'Summary By Town'!$O$2)</f>
        <v>0</v>
      </c>
      <c r="R284" s="23">
        <f t="shared" si="47"/>
        <v>0</v>
      </c>
      <c r="S284" s="22">
        <f t="shared" si="48"/>
        <v>0</v>
      </c>
      <c r="T284" s="5">
        <f t="shared" si="49"/>
        <v>0</v>
      </c>
      <c r="U284" s="5">
        <f t="shared" si="50"/>
        <v>0</v>
      </c>
      <c r="V284" s="23">
        <f t="shared" si="51"/>
        <v>0</v>
      </c>
      <c r="W284" s="62">
        <v>1661205900</v>
      </c>
      <c r="X284" s="63">
        <v>2.3619480682676905</v>
      </c>
      <c r="Y284" s="64">
        <v>0.19137940439793119</v>
      </c>
      <c r="Z284" s="5">
        <f t="shared" si="52"/>
        <v>0</v>
      </c>
      <c r="AA284" s="9">
        <f t="shared" si="53"/>
        <v>0</v>
      </c>
      <c r="AB284" s="62">
        <v>10949710.25</v>
      </c>
      <c r="AC284" s="7">
        <f t="shared" si="54"/>
        <v>0</v>
      </c>
      <c r="AE284" s="6" t="s">
        <v>1076</v>
      </c>
      <c r="AF284" s="6" t="s">
        <v>1139</v>
      </c>
      <c r="AG284" s="6" t="s">
        <v>636</v>
      </c>
      <c r="AH284" s="6" t="s">
        <v>1074</v>
      </c>
      <c r="AI284" s="6" t="s">
        <v>1087</v>
      </c>
      <c r="AJ284" s="6" t="s">
        <v>1090</v>
      </c>
      <c r="AK284" s="6" t="s">
        <v>1160</v>
      </c>
      <c r="AL284" s="6" t="s">
        <v>1857</v>
      </c>
      <c r="AM284" s="6" t="s">
        <v>1857</v>
      </c>
      <c r="AN284" s="6" t="s">
        <v>1857</v>
      </c>
      <c r="AO284" s="6" t="s">
        <v>1857</v>
      </c>
      <c r="AP284" s="6" t="s">
        <v>1857</v>
      </c>
      <c r="AQ284" s="6" t="s">
        <v>1857</v>
      </c>
      <c r="AR284" s="6" t="s">
        <v>1857</v>
      </c>
      <c r="AS284" s="6" t="s">
        <v>1857</v>
      </c>
      <c r="AT284" s="6" t="s">
        <v>1857</v>
      </c>
    </row>
    <row r="285" spans="1:46" ht="17.25" customHeight="1" x14ac:dyDescent="0.3">
      <c r="A285" t="s">
        <v>1093</v>
      </c>
      <c r="B285" t="s">
        <v>1546</v>
      </c>
      <c r="C285" t="s">
        <v>1071</v>
      </c>
      <c r="D285" t="str">
        <f t="shared" si="44"/>
        <v>Union township, Hunterdon County</v>
      </c>
      <c r="E285" t="s">
        <v>1829</v>
      </c>
      <c r="F285" t="s">
        <v>1818</v>
      </c>
      <c r="G285" s="22">
        <f>COUNTIFS('Raw Data from UFBs'!$A$3:$A$3000,'Summary By Town'!$A285,'Raw Data from UFBs'!$E$3:$E$3000,'Summary By Town'!$G$2)</f>
        <v>0</v>
      </c>
      <c r="H285" s="5">
        <f>SUMIFS('Raw Data from UFBs'!F$3:F$3000,'Raw Data from UFBs'!$A$3:$A$3000,'Summary By Town'!$A285,'Raw Data from UFBs'!$E$3:$E$3000,'Summary By Town'!$G$2)</f>
        <v>0</v>
      </c>
      <c r="I285" s="5">
        <f>SUMIFS('Raw Data from UFBs'!G$3:G$3000,'Raw Data from UFBs'!$A$3:$A$3000,'Summary By Town'!$A285,'Raw Data from UFBs'!$E$3:$E$3000,'Summary By Town'!$G$2)</f>
        <v>0</v>
      </c>
      <c r="J285" s="23">
        <f t="shared" si="45"/>
        <v>0</v>
      </c>
      <c r="K285" s="22">
        <f>COUNTIFS('Raw Data from UFBs'!$A$3:$A$3000,'Summary By Town'!$A285,'Raw Data from UFBs'!$E$3:$E$3000,'Summary By Town'!$K$2)</f>
        <v>0</v>
      </c>
      <c r="L285" s="5">
        <f>SUMIFS('Raw Data from UFBs'!F$3:F$3000,'Raw Data from UFBs'!$A$3:$A$3000,'Summary By Town'!$A285,'Raw Data from UFBs'!$E$3:$E$3000,'Summary By Town'!$K$2)</f>
        <v>0</v>
      </c>
      <c r="M285" s="5">
        <f>SUMIFS('Raw Data from UFBs'!G$3:G$3000,'Raw Data from UFBs'!$A$3:$A$3000,'Summary By Town'!$A285,'Raw Data from UFBs'!$E$3:$E$3000,'Summary By Town'!$K$2)</f>
        <v>0</v>
      </c>
      <c r="N285" s="23">
        <f t="shared" si="46"/>
        <v>0</v>
      </c>
      <c r="O285" s="22">
        <f>COUNTIFS('Raw Data from UFBs'!$A$3:$A$3000,'Summary By Town'!$A285,'Raw Data from UFBs'!$E$3:$E$3000,'Summary By Town'!$O$2)</f>
        <v>0</v>
      </c>
      <c r="P285" s="5">
        <f>SUMIFS('Raw Data from UFBs'!F$3:F$3000,'Raw Data from UFBs'!$A$3:$A$3000,'Summary By Town'!$A285,'Raw Data from UFBs'!$E$3:$E$3000,'Summary By Town'!$O$2)</f>
        <v>0</v>
      </c>
      <c r="Q285" s="5">
        <f>SUMIFS('Raw Data from UFBs'!G$3:G$3000,'Raw Data from UFBs'!$A$3:$A$3000,'Summary By Town'!$A285,'Raw Data from UFBs'!$E$3:$E$3000,'Summary By Town'!$O$2)</f>
        <v>0</v>
      </c>
      <c r="R285" s="23">
        <f t="shared" si="47"/>
        <v>0</v>
      </c>
      <c r="S285" s="22">
        <f t="shared" si="48"/>
        <v>0</v>
      </c>
      <c r="T285" s="5">
        <f t="shared" si="49"/>
        <v>0</v>
      </c>
      <c r="U285" s="5">
        <f t="shared" si="50"/>
        <v>0</v>
      </c>
      <c r="V285" s="23">
        <f t="shared" si="51"/>
        <v>0</v>
      </c>
      <c r="W285" s="62">
        <v>1414312100</v>
      </c>
      <c r="X285" s="63">
        <v>2.1302165443525767</v>
      </c>
      <c r="Y285" s="64">
        <v>0.11233864368985896</v>
      </c>
      <c r="Z285" s="5">
        <f t="shared" si="52"/>
        <v>0</v>
      </c>
      <c r="AA285" s="9">
        <f t="shared" si="53"/>
        <v>0</v>
      </c>
      <c r="AB285" s="62">
        <v>4089384.42</v>
      </c>
      <c r="AC285" s="7">
        <f t="shared" si="54"/>
        <v>0</v>
      </c>
      <c r="AE285" s="6" t="s">
        <v>1079</v>
      </c>
      <c r="AF285" s="6" t="s">
        <v>1075</v>
      </c>
      <c r="AG285" s="6" t="s">
        <v>1070</v>
      </c>
      <c r="AH285" s="6" t="s">
        <v>1076</v>
      </c>
      <c r="AI285" s="6" t="s">
        <v>1072</v>
      </c>
      <c r="AJ285" s="6" t="s">
        <v>1087</v>
      </c>
      <c r="AK285" s="6" t="s">
        <v>1857</v>
      </c>
      <c r="AL285" s="6" t="s">
        <v>1857</v>
      </c>
      <c r="AM285" s="6" t="s">
        <v>1857</v>
      </c>
      <c r="AN285" s="6" t="s">
        <v>1857</v>
      </c>
      <c r="AO285" s="6" t="s">
        <v>1857</v>
      </c>
      <c r="AP285" s="6" t="s">
        <v>1857</v>
      </c>
      <c r="AQ285" s="6" t="s">
        <v>1857</v>
      </c>
      <c r="AR285" s="6" t="s">
        <v>1857</v>
      </c>
      <c r="AS285" s="6" t="s">
        <v>1857</v>
      </c>
      <c r="AT285" s="6" t="s">
        <v>1857</v>
      </c>
    </row>
    <row r="286" spans="1:46" ht="17.25" customHeight="1" x14ac:dyDescent="0.3">
      <c r="A286" t="s">
        <v>1094</v>
      </c>
      <c r="B286" t="s">
        <v>1547</v>
      </c>
      <c r="C286" t="s">
        <v>1071</v>
      </c>
      <c r="D286" t="str">
        <f t="shared" si="44"/>
        <v>West Amwell township, Hunterdon County</v>
      </c>
      <c r="E286" t="s">
        <v>1829</v>
      </c>
      <c r="F286" t="s">
        <v>1818</v>
      </c>
      <c r="G286" s="22">
        <f>COUNTIFS('Raw Data from UFBs'!$A$3:$A$3000,'Summary By Town'!$A286,'Raw Data from UFBs'!$E$3:$E$3000,'Summary By Town'!$G$2)</f>
        <v>0</v>
      </c>
      <c r="H286" s="5">
        <f>SUMIFS('Raw Data from UFBs'!F$3:F$3000,'Raw Data from UFBs'!$A$3:$A$3000,'Summary By Town'!$A286,'Raw Data from UFBs'!$E$3:$E$3000,'Summary By Town'!$G$2)</f>
        <v>0</v>
      </c>
      <c r="I286" s="5">
        <f>SUMIFS('Raw Data from UFBs'!G$3:G$3000,'Raw Data from UFBs'!$A$3:$A$3000,'Summary By Town'!$A286,'Raw Data from UFBs'!$E$3:$E$3000,'Summary By Town'!$G$2)</f>
        <v>0</v>
      </c>
      <c r="J286" s="23">
        <f t="shared" si="45"/>
        <v>0</v>
      </c>
      <c r="K286" s="22">
        <f>COUNTIFS('Raw Data from UFBs'!$A$3:$A$3000,'Summary By Town'!$A286,'Raw Data from UFBs'!$E$3:$E$3000,'Summary By Town'!$K$2)</f>
        <v>0</v>
      </c>
      <c r="L286" s="5">
        <f>SUMIFS('Raw Data from UFBs'!F$3:F$3000,'Raw Data from UFBs'!$A$3:$A$3000,'Summary By Town'!$A286,'Raw Data from UFBs'!$E$3:$E$3000,'Summary By Town'!$K$2)</f>
        <v>0</v>
      </c>
      <c r="M286" s="5">
        <f>SUMIFS('Raw Data from UFBs'!G$3:G$3000,'Raw Data from UFBs'!$A$3:$A$3000,'Summary By Town'!$A286,'Raw Data from UFBs'!$E$3:$E$3000,'Summary By Town'!$K$2)</f>
        <v>0</v>
      </c>
      <c r="N286" s="23">
        <f t="shared" si="46"/>
        <v>0</v>
      </c>
      <c r="O286" s="22">
        <f>COUNTIFS('Raw Data from UFBs'!$A$3:$A$3000,'Summary By Town'!$A286,'Raw Data from UFBs'!$E$3:$E$3000,'Summary By Town'!$O$2)</f>
        <v>0</v>
      </c>
      <c r="P286" s="5">
        <f>SUMIFS('Raw Data from UFBs'!F$3:F$3000,'Raw Data from UFBs'!$A$3:$A$3000,'Summary By Town'!$A286,'Raw Data from UFBs'!$E$3:$E$3000,'Summary By Town'!$O$2)</f>
        <v>0</v>
      </c>
      <c r="Q286" s="5">
        <f>SUMIFS('Raw Data from UFBs'!G$3:G$3000,'Raw Data from UFBs'!$A$3:$A$3000,'Summary By Town'!$A286,'Raw Data from UFBs'!$E$3:$E$3000,'Summary By Town'!$O$2)</f>
        <v>0</v>
      </c>
      <c r="R286" s="23">
        <f t="shared" si="47"/>
        <v>0</v>
      </c>
      <c r="S286" s="22">
        <f t="shared" si="48"/>
        <v>0</v>
      </c>
      <c r="T286" s="5">
        <f t="shared" si="49"/>
        <v>0</v>
      </c>
      <c r="U286" s="5">
        <f t="shared" si="50"/>
        <v>0</v>
      </c>
      <c r="V286" s="23">
        <f t="shared" si="51"/>
        <v>0</v>
      </c>
      <c r="W286" s="62">
        <v>654981540</v>
      </c>
      <c r="X286" s="63">
        <v>2.2497435717464924</v>
      </c>
      <c r="Y286" s="64">
        <v>0.16553228084248403</v>
      </c>
      <c r="Z286" s="5">
        <f t="shared" si="52"/>
        <v>0</v>
      </c>
      <c r="AA286" s="9">
        <f t="shared" si="53"/>
        <v>0</v>
      </c>
      <c r="AB286" s="62">
        <v>4348855.6899999995</v>
      </c>
      <c r="AC286" s="7">
        <f t="shared" si="54"/>
        <v>0</v>
      </c>
      <c r="AE286" s="6" t="s">
        <v>359</v>
      </c>
      <c r="AF286" s="6" t="s">
        <v>371</v>
      </c>
      <c r="AG286" s="6" t="s">
        <v>1078</v>
      </c>
      <c r="AH286" s="6" t="s">
        <v>1077</v>
      </c>
      <c r="AI286" s="6" t="s">
        <v>1857</v>
      </c>
      <c r="AJ286" s="6" t="s">
        <v>1857</v>
      </c>
      <c r="AK286" s="6" t="s">
        <v>1857</v>
      </c>
      <c r="AL286" s="6" t="s">
        <v>1857</v>
      </c>
      <c r="AM286" s="6" t="s">
        <v>1857</v>
      </c>
      <c r="AN286" s="6" t="s">
        <v>1857</v>
      </c>
      <c r="AO286" s="6" t="s">
        <v>1857</v>
      </c>
      <c r="AP286" s="6" t="s">
        <v>1857</v>
      </c>
      <c r="AQ286" s="6" t="s">
        <v>1857</v>
      </c>
      <c r="AR286" s="6" t="s">
        <v>1857</v>
      </c>
      <c r="AS286" s="6" t="s">
        <v>1857</v>
      </c>
      <c r="AT286" s="6" t="s">
        <v>1857</v>
      </c>
    </row>
    <row r="287" spans="1:46" ht="17.25" customHeight="1" x14ac:dyDescent="0.3">
      <c r="A287" t="s">
        <v>1096</v>
      </c>
      <c r="B287" t="s">
        <v>1548</v>
      </c>
      <c r="C287" t="s">
        <v>1095</v>
      </c>
      <c r="D287" t="str">
        <f t="shared" si="44"/>
        <v>Hightstown borough, Mercer County</v>
      </c>
      <c r="E287" t="s">
        <v>1829</v>
      </c>
      <c r="F287" t="s">
        <v>1815</v>
      </c>
      <c r="G287" s="22">
        <f>COUNTIFS('Raw Data from UFBs'!$A$3:$A$3000,'Summary By Town'!$A287,'Raw Data from UFBs'!$E$3:$E$3000,'Summary By Town'!$G$2)</f>
        <v>0</v>
      </c>
      <c r="H287" s="5">
        <f>SUMIFS('Raw Data from UFBs'!F$3:F$3000,'Raw Data from UFBs'!$A$3:$A$3000,'Summary By Town'!$A287,'Raw Data from UFBs'!$E$3:$E$3000,'Summary By Town'!$G$2)</f>
        <v>0</v>
      </c>
      <c r="I287" s="5">
        <f>SUMIFS('Raw Data from UFBs'!G$3:G$3000,'Raw Data from UFBs'!$A$3:$A$3000,'Summary By Town'!$A287,'Raw Data from UFBs'!$E$3:$E$3000,'Summary By Town'!$G$2)</f>
        <v>0</v>
      </c>
      <c r="J287" s="23">
        <f t="shared" si="45"/>
        <v>0</v>
      </c>
      <c r="K287" s="22">
        <f>COUNTIFS('Raw Data from UFBs'!$A$3:$A$3000,'Summary By Town'!$A287,'Raw Data from UFBs'!$E$3:$E$3000,'Summary By Town'!$K$2)</f>
        <v>0</v>
      </c>
      <c r="L287" s="5">
        <f>SUMIFS('Raw Data from UFBs'!F$3:F$3000,'Raw Data from UFBs'!$A$3:$A$3000,'Summary By Town'!$A287,'Raw Data from UFBs'!$E$3:$E$3000,'Summary By Town'!$K$2)</f>
        <v>0</v>
      </c>
      <c r="M287" s="5">
        <f>SUMIFS('Raw Data from UFBs'!G$3:G$3000,'Raw Data from UFBs'!$A$3:$A$3000,'Summary By Town'!$A287,'Raw Data from UFBs'!$E$3:$E$3000,'Summary By Town'!$K$2)</f>
        <v>0</v>
      </c>
      <c r="N287" s="23">
        <f t="shared" si="46"/>
        <v>0</v>
      </c>
      <c r="O287" s="22">
        <f>COUNTIFS('Raw Data from UFBs'!$A$3:$A$3000,'Summary By Town'!$A287,'Raw Data from UFBs'!$E$3:$E$3000,'Summary By Town'!$O$2)</f>
        <v>0</v>
      </c>
      <c r="P287" s="5">
        <f>SUMIFS('Raw Data from UFBs'!F$3:F$3000,'Raw Data from UFBs'!$A$3:$A$3000,'Summary By Town'!$A287,'Raw Data from UFBs'!$E$3:$E$3000,'Summary By Town'!$O$2)</f>
        <v>0</v>
      </c>
      <c r="Q287" s="5">
        <f>SUMIFS('Raw Data from UFBs'!G$3:G$3000,'Raw Data from UFBs'!$A$3:$A$3000,'Summary By Town'!$A287,'Raw Data from UFBs'!$E$3:$E$3000,'Summary By Town'!$O$2)</f>
        <v>0</v>
      </c>
      <c r="R287" s="23">
        <f t="shared" si="47"/>
        <v>0</v>
      </c>
      <c r="S287" s="22">
        <f t="shared" si="48"/>
        <v>0</v>
      </c>
      <c r="T287" s="5">
        <f t="shared" si="49"/>
        <v>0</v>
      </c>
      <c r="U287" s="5">
        <f t="shared" si="50"/>
        <v>0</v>
      </c>
      <c r="V287" s="23">
        <f t="shared" si="51"/>
        <v>0</v>
      </c>
      <c r="W287" s="62">
        <v>553605800</v>
      </c>
      <c r="X287" s="63">
        <v>4.8526180595901121</v>
      </c>
      <c r="Y287" s="64">
        <v>0.32537849876368885</v>
      </c>
      <c r="Z287" s="5">
        <f t="shared" si="52"/>
        <v>0</v>
      </c>
      <c r="AA287" s="9">
        <f t="shared" si="53"/>
        <v>0</v>
      </c>
      <c r="AB287" s="62">
        <v>8767791.4199999999</v>
      </c>
      <c r="AC287" s="7">
        <f t="shared" si="54"/>
        <v>0</v>
      </c>
      <c r="AE287" s="6" t="s">
        <v>363</v>
      </c>
      <c r="AF287" s="6" t="s">
        <v>1857</v>
      </c>
      <c r="AG287" s="6" t="s">
        <v>1857</v>
      </c>
      <c r="AH287" s="6" t="s">
        <v>1857</v>
      </c>
      <c r="AI287" s="6" t="s">
        <v>1857</v>
      </c>
      <c r="AJ287" s="6" t="s">
        <v>1857</v>
      </c>
      <c r="AK287" s="6" t="s">
        <v>1857</v>
      </c>
      <c r="AL287" s="6" t="s">
        <v>1857</v>
      </c>
      <c r="AM287" s="6" t="s">
        <v>1857</v>
      </c>
      <c r="AN287" s="6" t="s">
        <v>1857</v>
      </c>
      <c r="AO287" s="6" t="s">
        <v>1857</v>
      </c>
      <c r="AP287" s="6" t="s">
        <v>1857</v>
      </c>
      <c r="AQ287" s="6" t="s">
        <v>1857</v>
      </c>
      <c r="AR287" s="6" t="s">
        <v>1857</v>
      </c>
      <c r="AS287" s="6" t="s">
        <v>1857</v>
      </c>
      <c r="AT287" s="6" t="s">
        <v>1857</v>
      </c>
    </row>
    <row r="288" spans="1:46" ht="17.25" customHeight="1" x14ac:dyDescent="0.3">
      <c r="A288" t="s">
        <v>1097</v>
      </c>
      <c r="B288" t="s">
        <v>1549</v>
      </c>
      <c r="C288" t="s">
        <v>1095</v>
      </c>
      <c r="D288" t="str">
        <f t="shared" si="44"/>
        <v>Hopewell borough, Mercer County</v>
      </c>
      <c r="E288" t="s">
        <v>1829</v>
      </c>
      <c r="F288" t="s">
        <v>1820</v>
      </c>
      <c r="G288" s="22">
        <f>COUNTIFS('Raw Data from UFBs'!$A$3:$A$3000,'Summary By Town'!$A288,'Raw Data from UFBs'!$E$3:$E$3000,'Summary By Town'!$G$2)</f>
        <v>0</v>
      </c>
      <c r="H288" s="5">
        <f>SUMIFS('Raw Data from UFBs'!F$3:F$3000,'Raw Data from UFBs'!$A$3:$A$3000,'Summary By Town'!$A288,'Raw Data from UFBs'!$E$3:$E$3000,'Summary By Town'!$G$2)</f>
        <v>0</v>
      </c>
      <c r="I288" s="5">
        <f>SUMIFS('Raw Data from UFBs'!G$3:G$3000,'Raw Data from UFBs'!$A$3:$A$3000,'Summary By Town'!$A288,'Raw Data from UFBs'!$E$3:$E$3000,'Summary By Town'!$G$2)</f>
        <v>0</v>
      </c>
      <c r="J288" s="23">
        <f t="shared" si="45"/>
        <v>0</v>
      </c>
      <c r="K288" s="22">
        <f>COUNTIFS('Raw Data from UFBs'!$A$3:$A$3000,'Summary By Town'!$A288,'Raw Data from UFBs'!$E$3:$E$3000,'Summary By Town'!$K$2)</f>
        <v>0</v>
      </c>
      <c r="L288" s="5">
        <f>SUMIFS('Raw Data from UFBs'!F$3:F$3000,'Raw Data from UFBs'!$A$3:$A$3000,'Summary By Town'!$A288,'Raw Data from UFBs'!$E$3:$E$3000,'Summary By Town'!$K$2)</f>
        <v>0</v>
      </c>
      <c r="M288" s="5">
        <f>SUMIFS('Raw Data from UFBs'!G$3:G$3000,'Raw Data from UFBs'!$A$3:$A$3000,'Summary By Town'!$A288,'Raw Data from UFBs'!$E$3:$E$3000,'Summary By Town'!$K$2)</f>
        <v>0</v>
      </c>
      <c r="N288" s="23">
        <f t="shared" si="46"/>
        <v>0</v>
      </c>
      <c r="O288" s="22">
        <f>COUNTIFS('Raw Data from UFBs'!$A$3:$A$3000,'Summary By Town'!$A288,'Raw Data from UFBs'!$E$3:$E$3000,'Summary By Town'!$O$2)</f>
        <v>0</v>
      </c>
      <c r="P288" s="5">
        <f>SUMIFS('Raw Data from UFBs'!F$3:F$3000,'Raw Data from UFBs'!$A$3:$A$3000,'Summary By Town'!$A288,'Raw Data from UFBs'!$E$3:$E$3000,'Summary By Town'!$O$2)</f>
        <v>0</v>
      </c>
      <c r="Q288" s="5">
        <f>SUMIFS('Raw Data from UFBs'!G$3:G$3000,'Raw Data from UFBs'!$A$3:$A$3000,'Summary By Town'!$A288,'Raw Data from UFBs'!$E$3:$E$3000,'Summary By Town'!$O$2)</f>
        <v>0</v>
      </c>
      <c r="R288" s="23">
        <f t="shared" si="47"/>
        <v>0</v>
      </c>
      <c r="S288" s="22">
        <f t="shared" si="48"/>
        <v>0</v>
      </c>
      <c r="T288" s="5">
        <f t="shared" si="49"/>
        <v>0</v>
      </c>
      <c r="U288" s="5">
        <f t="shared" si="50"/>
        <v>0</v>
      </c>
      <c r="V288" s="23">
        <f t="shared" si="51"/>
        <v>0</v>
      </c>
      <c r="W288" s="62">
        <v>341118100</v>
      </c>
      <c r="X288" s="63">
        <v>3.2395406452722866</v>
      </c>
      <c r="Y288" s="64">
        <v>0.23533142320959596</v>
      </c>
      <c r="Z288" s="5">
        <f t="shared" si="52"/>
        <v>0</v>
      </c>
      <c r="AA288" s="9">
        <f t="shared" si="53"/>
        <v>0</v>
      </c>
      <c r="AB288" s="62">
        <v>3935356.09</v>
      </c>
      <c r="AC288" s="7">
        <f t="shared" si="54"/>
        <v>0</v>
      </c>
      <c r="AE288" s="6" t="s">
        <v>371</v>
      </c>
      <c r="AF288" s="6" t="s">
        <v>1857</v>
      </c>
      <c r="AG288" s="6" t="s">
        <v>1857</v>
      </c>
      <c r="AH288" s="6" t="s">
        <v>1857</v>
      </c>
      <c r="AI288" s="6" t="s">
        <v>1857</v>
      </c>
      <c r="AJ288" s="6" t="s">
        <v>1857</v>
      </c>
      <c r="AK288" s="6" t="s">
        <v>1857</v>
      </c>
      <c r="AL288" s="6" t="s">
        <v>1857</v>
      </c>
      <c r="AM288" s="6" t="s">
        <v>1857</v>
      </c>
      <c r="AN288" s="6" t="s">
        <v>1857</v>
      </c>
      <c r="AO288" s="6" t="s">
        <v>1857</v>
      </c>
      <c r="AP288" s="6" t="s">
        <v>1857</v>
      </c>
      <c r="AQ288" s="6" t="s">
        <v>1857</v>
      </c>
      <c r="AR288" s="6" t="s">
        <v>1857</v>
      </c>
      <c r="AS288" s="6" t="s">
        <v>1857</v>
      </c>
      <c r="AT288" s="6" t="s">
        <v>1857</v>
      </c>
    </row>
    <row r="289" spans="1:46" ht="17.25" customHeight="1" x14ac:dyDescent="0.3">
      <c r="A289" t="s">
        <v>1098</v>
      </c>
      <c r="B289" t="s">
        <v>1550</v>
      </c>
      <c r="C289" t="s">
        <v>1095</v>
      </c>
      <c r="D289" t="str">
        <f t="shared" si="44"/>
        <v>Pennington borough, Mercer County</v>
      </c>
      <c r="E289" t="s">
        <v>1829</v>
      </c>
      <c r="F289" t="s">
        <v>1820</v>
      </c>
      <c r="G289" s="22">
        <f>COUNTIFS('Raw Data from UFBs'!$A$3:$A$3000,'Summary By Town'!$A289,'Raw Data from UFBs'!$E$3:$E$3000,'Summary By Town'!$G$2)</f>
        <v>0</v>
      </c>
      <c r="H289" s="5">
        <f>SUMIFS('Raw Data from UFBs'!F$3:F$3000,'Raw Data from UFBs'!$A$3:$A$3000,'Summary By Town'!$A289,'Raw Data from UFBs'!$E$3:$E$3000,'Summary By Town'!$G$2)</f>
        <v>0</v>
      </c>
      <c r="I289" s="5">
        <f>SUMIFS('Raw Data from UFBs'!G$3:G$3000,'Raw Data from UFBs'!$A$3:$A$3000,'Summary By Town'!$A289,'Raw Data from UFBs'!$E$3:$E$3000,'Summary By Town'!$G$2)</f>
        <v>0</v>
      </c>
      <c r="J289" s="23">
        <f t="shared" si="45"/>
        <v>0</v>
      </c>
      <c r="K289" s="22">
        <f>COUNTIFS('Raw Data from UFBs'!$A$3:$A$3000,'Summary By Town'!$A289,'Raw Data from UFBs'!$E$3:$E$3000,'Summary By Town'!$K$2)</f>
        <v>0</v>
      </c>
      <c r="L289" s="5">
        <f>SUMIFS('Raw Data from UFBs'!F$3:F$3000,'Raw Data from UFBs'!$A$3:$A$3000,'Summary By Town'!$A289,'Raw Data from UFBs'!$E$3:$E$3000,'Summary By Town'!$K$2)</f>
        <v>0</v>
      </c>
      <c r="M289" s="5">
        <f>SUMIFS('Raw Data from UFBs'!G$3:G$3000,'Raw Data from UFBs'!$A$3:$A$3000,'Summary By Town'!$A289,'Raw Data from UFBs'!$E$3:$E$3000,'Summary By Town'!$K$2)</f>
        <v>0</v>
      </c>
      <c r="N289" s="23">
        <f t="shared" si="46"/>
        <v>0</v>
      </c>
      <c r="O289" s="22">
        <f>COUNTIFS('Raw Data from UFBs'!$A$3:$A$3000,'Summary By Town'!$A289,'Raw Data from UFBs'!$E$3:$E$3000,'Summary By Town'!$O$2)</f>
        <v>0</v>
      </c>
      <c r="P289" s="5">
        <f>SUMIFS('Raw Data from UFBs'!F$3:F$3000,'Raw Data from UFBs'!$A$3:$A$3000,'Summary By Town'!$A289,'Raw Data from UFBs'!$E$3:$E$3000,'Summary By Town'!$O$2)</f>
        <v>0</v>
      </c>
      <c r="Q289" s="5">
        <f>SUMIFS('Raw Data from UFBs'!G$3:G$3000,'Raw Data from UFBs'!$A$3:$A$3000,'Summary By Town'!$A289,'Raw Data from UFBs'!$E$3:$E$3000,'Summary By Town'!$O$2)</f>
        <v>0</v>
      </c>
      <c r="R289" s="23">
        <f t="shared" si="47"/>
        <v>0</v>
      </c>
      <c r="S289" s="22">
        <f t="shared" si="48"/>
        <v>0</v>
      </c>
      <c r="T289" s="5">
        <f t="shared" si="49"/>
        <v>0</v>
      </c>
      <c r="U289" s="5">
        <f t="shared" si="50"/>
        <v>0</v>
      </c>
      <c r="V289" s="23">
        <f t="shared" si="51"/>
        <v>0</v>
      </c>
      <c r="W289" s="62">
        <v>586284700</v>
      </c>
      <c r="X289" s="63">
        <v>2.9990782267884137</v>
      </c>
      <c r="Y289" s="64">
        <v>0.19634704231131123</v>
      </c>
      <c r="Z289" s="5">
        <f t="shared" si="52"/>
        <v>0</v>
      </c>
      <c r="AA289" s="9">
        <f t="shared" si="53"/>
        <v>0</v>
      </c>
      <c r="AB289" s="62">
        <v>4230407.4399999995</v>
      </c>
      <c r="AC289" s="7">
        <f t="shared" si="54"/>
        <v>0</v>
      </c>
      <c r="AE289" s="6" t="s">
        <v>371</v>
      </c>
      <c r="AF289" s="6" t="s">
        <v>1857</v>
      </c>
      <c r="AG289" s="6" t="s">
        <v>1857</v>
      </c>
      <c r="AH289" s="6" t="s">
        <v>1857</v>
      </c>
      <c r="AI289" s="6" t="s">
        <v>1857</v>
      </c>
      <c r="AJ289" s="6" t="s">
        <v>1857</v>
      </c>
      <c r="AK289" s="6" t="s">
        <v>1857</v>
      </c>
      <c r="AL289" s="6" t="s">
        <v>1857</v>
      </c>
      <c r="AM289" s="6" t="s">
        <v>1857</v>
      </c>
      <c r="AN289" s="6" t="s">
        <v>1857</v>
      </c>
      <c r="AO289" s="6" t="s">
        <v>1857</v>
      </c>
      <c r="AP289" s="6" t="s">
        <v>1857</v>
      </c>
      <c r="AQ289" s="6" t="s">
        <v>1857</v>
      </c>
      <c r="AR289" s="6" t="s">
        <v>1857</v>
      </c>
      <c r="AS289" s="6" t="s">
        <v>1857</v>
      </c>
      <c r="AT289" s="6" t="s">
        <v>1857</v>
      </c>
    </row>
    <row r="290" spans="1:46" ht="17.25" customHeight="1" x14ac:dyDescent="0.3">
      <c r="A290" t="s">
        <v>389</v>
      </c>
      <c r="B290" t="s">
        <v>390</v>
      </c>
      <c r="C290" t="s">
        <v>1095</v>
      </c>
      <c r="D290" t="str">
        <f t="shared" si="44"/>
        <v>Princeton, Mercer County</v>
      </c>
      <c r="E290" t="s">
        <v>1829</v>
      </c>
      <c r="F290" t="s">
        <v>1815</v>
      </c>
      <c r="G290" s="22">
        <f>COUNTIFS('Raw Data from UFBs'!$A$3:$A$3000,'Summary By Town'!$A290,'Raw Data from UFBs'!$E$3:$E$3000,'Summary By Town'!$G$2)</f>
        <v>5</v>
      </c>
      <c r="H290" s="5">
        <f>SUMIFS('Raw Data from UFBs'!F$3:F$3000,'Raw Data from UFBs'!$A$3:$A$3000,'Summary By Town'!$A290,'Raw Data from UFBs'!$E$3:$E$3000,'Summary By Town'!$G$2)</f>
        <v>477278.20999999996</v>
      </c>
      <c r="I290" s="5">
        <f>SUMIFS('Raw Data from UFBs'!G$3:G$3000,'Raw Data from UFBs'!$A$3:$A$3000,'Summary By Town'!$A290,'Raw Data from UFBs'!$E$3:$E$3000,'Summary By Town'!$G$2)</f>
        <v>48590300</v>
      </c>
      <c r="J290" s="23">
        <f t="shared" si="45"/>
        <v>1221279.2380408815</v>
      </c>
      <c r="K290" s="22">
        <f>COUNTIFS('Raw Data from UFBs'!$A$3:$A$3000,'Summary By Town'!$A290,'Raw Data from UFBs'!$E$3:$E$3000,'Summary By Town'!$K$2)</f>
        <v>0</v>
      </c>
      <c r="L290" s="5">
        <f>SUMIFS('Raw Data from UFBs'!F$3:F$3000,'Raw Data from UFBs'!$A$3:$A$3000,'Summary By Town'!$A290,'Raw Data from UFBs'!$E$3:$E$3000,'Summary By Town'!$K$2)</f>
        <v>0</v>
      </c>
      <c r="M290" s="5">
        <f>SUMIFS('Raw Data from UFBs'!G$3:G$3000,'Raw Data from UFBs'!$A$3:$A$3000,'Summary By Town'!$A290,'Raw Data from UFBs'!$E$3:$E$3000,'Summary By Town'!$K$2)</f>
        <v>0</v>
      </c>
      <c r="N290" s="23">
        <f t="shared" si="46"/>
        <v>0</v>
      </c>
      <c r="O290" s="22">
        <f>COUNTIFS('Raw Data from UFBs'!$A$3:$A$3000,'Summary By Town'!$A290,'Raw Data from UFBs'!$E$3:$E$3000,'Summary By Town'!$O$2)</f>
        <v>7</v>
      </c>
      <c r="P290" s="5">
        <f>SUMIFS('Raw Data from UFBs'!F$3:F$3000,'Raw Data from UFBs'!$A$3:$A$3000,'Summary By Town'!$A290,'Raw Data from UFBs'!$E$3:$E$3000,'Summary By Town'!$O$2)</f>
        <v>965344</v>
      </c>
      <c r="Q290" s="5">
        <f>SUMIFS('Raw Data from UFBs'!G$3:G$3000,'Raw Data from UFBs'!$A$3:$A$3000,'Summary By Town'!$A290,'Raw Data from UFBs'!$E$3:$E$3000,'Summary By Town'!$O$2)</f>
        <v>205134700</v>
      </c>
      <c r="R290" s="23">
        <f t="shared" si="47"/>
        <v>5155900.4597984534</v>
      </c>
      <c r="S290" s="22">
        <f t="shared" si="48"/>
        <v>12</v>
      </c>
      <c r="T290" s="5">
        <f t="shared" si="49"/>
        <v>1442622.21</v>
      </c>
      <c r="U290" s="5">
        <f t="shared" si="50"/>
        <v>253725000</v>
      </c>
      <c r="V290" s="23">
        <f t="shared" si="51"/>
        <v>6377179.6978393346</v>
      </c>
      <c r="W290" s="62">
        <v>9905435609</v>
      </c>
      <c r="X290" s="63">
        <v>2.5134218929310612</v>
      </c>
      <c r="Y290" s="64">
        <v>0.22002424534501128</v>
      </c>
      <c r="Z290" s="5">
        <f t="shared" si="52"/>
        <v>1085722.2873734243</v>
      </c>
      <c r="AA290" s="9">
        <f t="shared" si="53"/>
        <v>2.561472407830984E-2</v>
      </c>
      <c r="AB290" s="62">
        <v>69044380.150000006</v>
      </c>
      <c r="AC290" s="7">
        <f t="shared" si="54"/>
        <v>1.5724991447742385E-2</v>
      </c>
      <c r="AE290" s="6" t="s">
        <v>644</v>
      </c>
      <c r="AF290" s="6" t="s">
        <v>1213</v>
      </c>
      <c r="AG290" s="6" t="s">
        <v>371</v>
      </c>
      <c r="AH290" s="6" t="s">
        <v>372</v>
      </c>
      <c r="AI290" s="6" t="s">
        <v>387</v>
      </c>
      <c r="AJ290" s="6" t="s">
        <v>443</v>
      </c>
      <c r="AK290" s="6" t="s">
        <v>454</v>
      </c>
      <c r="AL290" s="69" t="s">
        <v>1857</v>
      </c>
      <c r="AM290" s="69" t="s">
        <v>1857</v>
      </c>
      <c r="AN290" s="69" t="s">
        <v>1857</v>
      </c>
      <c r="AO290" s="69" t="s">
        <v>1857</v>
      </c>
      <c r="AP290" s="69" t="s">
        <v>1857</v>
      </c>
      <c r="AQ290" s="69" t="s">
        <v>1857</v>
      </c>
      <c r="AR290" s="69" t="s">
        <v>1857</v>
      </c>
      <c r="AS290" s="69" t="s">
        <v>1857</v>
      </c>
      <c r="AT290" s="69" t="s">
        <v>1857</v>
      </c>
    </row>
    <row r="291" spans="1:46" ht="17.25" customHeight="1" x14ac:dyDescent="0.3">
      <c r="A291" t="s">
        <v>1099</v>
      </c>
      <c r="B291" s="17" t="s">
        <v>1551</v>
      </c>
      <c r="C291" t="s">
        <v>1095</v>
      </c>
      <c r="D291" t="str">
        <f t="shared" si="44"/>
        <v>Trenton city, Mercer County</v>
      </c>
      <c r="E291" t="s">
        <v>1829</v>
      </c>
      <c r="F291" t="s">
        <v>1816</v>
      </c>
      <c r="G291" s="22">
        <f>COUNTIFS('Raw Data from UFBs'!$A$3:$A$3000,'Summary By Town'!$A291,'Raw Data from UFBs'!$E$3:$E$3000,'Summary By Town'!$G$2)</f>
        <v>73</v>
      </c>
      <c r="H291" s="5">
        <f>SUMIFS('Raw Data from UFBs'!F$3:F$3000,'Raw Data from UFBs'!$A$3:$A$3000,'Summary By Town'!$A291,'Raw Data from UFBs'!$E$3:$E$3000,'Summary By Town'!$G$2)</f>
        <v>0</v>
      </c>
      <c r="I291" s="5">
        <f>SUMIFS('Raw Data from UFBs'!G$3:G$3000,'Raw Data from UFBs'!$A$3:$A$3000,'Summary By Town'!$A291,'Raw Data from UFBs'!$E$3:$E$3000,'Summary By Town'!$G$2)</f>
        <v>156916200</v>
      </c>
      <c r="J291" s="23">
        <f t="shared" si="45"/>
        <v>8734787.2797135729</v>
      </c>
      <c r="K291" s="22">
        <f>COUNTIFS('Raw Data from UFBs'!$A$3:$A$3000,'Summary By Town'!$A291,'Raw Data from UFBs'!$E$3:$E$3000,'Summary By Town'!$K$2)</f>
        <v>6</v>
      </c>
      <c r="L291" s="5">
        <f>SUMIFS('Raw Data from UFBs'!F$3:F$3000,'Raw Data from UFBs'!$A$3:$A$3000,'Summary By Town'!$A291,'Raw Data from UFBs'!$E$3:$E$3000,'Summary By Town'!$K$2)</f>
        <v>0</v>
      </c>
      <c r="M291" s="5">
        <f>SUMIFS('Raw Data from UFBs'!G$3:G$3000,'Raw Data from UFBs'!$A$3:$A$3000,'Summary By Town'!$A291,'Raw Data from UFBs'!$E$3:$E$3000,'Summary By Town'!$K$2)</f>
        <v>26973900</v>
      </c>
      <c r="N291" s="23">
        <f t="shared" si="46"/>
        <v>1501510.2239556271</v>
      </c>
      <c r="O291" s="22">
        <f>COUNTIFS('Raw Data from UFBs'!$A$3:$A$3000,'Summary By Town'!$A291,'Raw Data from UFBs'!$E$3:$E$3000,'Summary By Town'!$O$2)</f>
        <v>1</v>
      </c>
      <c r="P291" s="5">
        <f>SUMIFS('Raw Data from UFBs'!F$3:F$3000,'Raw Data from UFBs'!$A$3:$A$3000,'Summary By Town'!$A291,'Raw Data from UFBs'!$E$3:$E$3000,'Summary By Town'!$O$2)</f>
        <v>0</v>
      </c>
      <c r="Q291" s="5">
        <f>SUMIFS('Raw Data from UFBs'!G$3:G$3000,'Raw Data from UFBs'!$A$3:$A$3000,'Summary By Town'!$A291,'Raw Data from UFBs'!$E$3:$E$3000,'Summary By Town'!$O$2)</f>
        <v>1851400</v>
      </c>
      <c r="R291" s="23">
        <f t="shared" si="47"/>
        <v>103058.73561596387</v>
      </c>
      <c r="S291" s="22">
        <f t="shared" si="48"/>
        <v>80</v>
      </c>
      <c r="T291" s="5">
        <f t="shared" si="49"/>
        <v>0</v>
      </c>
      <c r="U291" s="5">
        <f t="shared" si="50"/>
        <v>185741500</v>
      </c>
      <c r="V291" s="23">
        <f t="shared" si="51"/>
        <v>10339356.239285164</v>
      </c>
      <c r="W291" s="62">
        <v>5016462385</v>
      </c>
      <c r="X291" s="63">
        <v>5.5665299565714523</v>
      </c>
      <c r="Y291" s="64">
        <v>0.65475125469731466</v>
      </c>
      <c r="Z291" s="5">
        <f t="shared" si="52"/>
        <v>6769706.4704344692</v>
      </c>
      <c r="AA291" s="9">
        <f t="shared" si="53"/>
        <v>3.702639145773242E-2</v>
      </c>
      <c r="AB291" s="62">
        <v>271831281.72000003</v>
      </c>
      <c r="AC291" s="7">
        <f t="shared" si="54"/>
        <v>2.4904074422926827E-2</v>
      </c>
      <c r="AE291" s="6" t="s">
        <v>368</v>
      </c>
      <c r="AF291" s="6" t="s">
        <v>367</v>
      </c>
      <c r="AG291" s="6" t="s">
        <v>372</v>
      </c>
      <c r="AH291" s="6" t="s">
        <v>1857</v>
      </c>
      <c r="AI291" s="6" t="s">
        <v>1857</v>
      </c>
      <c r="AJ291" s="6" t="s">
        <v>1857</v>
      </c>
      <c r="AK291" s="6" t="s">
        <v>1857</v>
      </c>
      <c r="AL291" s="6" t="s">
        <v>1857</v>
      </c>
      <c r="AM291" s="6" t="s">
        <v>1857</v>
      </c>
      <c r="AN291" s="6" t="s">
        <v>1857</v>
      </c>
      <c r="AO291" s="6" t="s">
        <v>1857</v>
      </c>
      <c r="AP291" s="6" t="s">
        <v>1857</v>
      </c>
      <c r="AQ291" s="6" t="s">
        <v>1857</v>
      </c>
      <c r="AR291" s="6" t="s">
        <v>1857</v>
      </c>
      <c r="AS291" s="6" t="s">
        <v>1857</v>
      </c>
      <c r="AT291" s="6" t="s">
        <v>1857</v>
      </c>
    </row>
    <row r="292" spans="1:46" ht="17.25" customHeight="1" x14ac:dyDescent="0.3">
      <c r="A292" t="s">
        <v>363</v>
      </c>
      <c r="B292" t="s">
        <v>1552</v>
      </c>
      <c r="C292" t="s">
        <v>1095</v>
      </c>
      <c r="D292" t="str">
        <f t="shared" si="44"/>
        <v>East Windsor township, Mercer County</v>
      </c>
      <c r="E292" t="s">
        <v>1829</v>
      </c>
      <c r="F292" t="s">
        <v>1819</v>
      </c>
      <c r="G292" s="22">
        <f>COUNTIFS('Raw Data from UFBs'!$A$3:$A$3000,'Summary By Town'!$A292,'Raw Data from UFBs'!$E$3:$E$3000,'Summary By Town'!$G$2)</f>
        <v>2</v>
      </c>
      <c r="H292" s="5">
        <f>SUMIFS('Raw Data from UFBs'!F$3:F$3000,'Raw Data from UFBs'!$A$3:$A$3000,'Summary By Town'!$A292,'Raw Data from UFBs'!$E$3:$E$3000,'Summary By Town'!$G$2)</f>
        <v>174968.51</v>
      </c>
      <c r="I292" s="5">
        <f>SUMIFS('Raw Data from UFBs'!G$3:G$3000,'Raw Data from UFBs'!$A$3:$A$3000,'Summary By Town'!$A292,'Raw Data from UFBs'!$E$3:$E$3000,'Summary By Town'!$G$2)</f>
        <v>16280000</v>
      </c>
      <c r="J292" s="23">
        <f t="shared" si="45"/>
        <v>553194.20785638958</v>
      </c>
      <c r="K292" s="22">
        <f>COUNTIFS('Raw Data from UFBs'!$A$3:$A$3000,'Summary By Town'!$A292,'Raw Data from UFBs'!$E$3:$E$3000,'Summary By Town'!$K$2)</f>
        <v>1</v>
      </c>
      <c r="L292" s="5">
        <f>SUMIFS('Raw Data from UFBs'!F$3:F$3000,'Raw Data from UFBs'!$A$3:$A$3000,'Summary By Town'!$A292,'Raw Data from UFBs'!$E$3:$E$3000,'Summary By Town'!$K$2)</f>
        <v>816791.13</v>
      </c>
      <c r="M292" s="5">
        <f>SUMIFS('Raw Data from UFBs'!G$3:G$3000,'Raw Data from UFBs'!$A$3:$A$3000,'Summary By Town'!$A292,'Raw Data from UFBs'!$E$3:$E$3000,'Summary By Town'!$K$2)</f>
        <v>45382400</v>
      </c>
      <c r="N292" s="23">
        <f t="shared" si="46"/>
        <v>1542093.4163772615</v>
      </c>
      <c r="O292" s="22">
        <f>COUNTIFS('Raw Data from UFBs'!$A$3:$A$3000,'Summary By Town'!$A292,'Raw Data from UFBs'!$E$3:$E$3000,'Summary By Town'!$O$2)</f>
        <v>0</v>
      </c>
      <c r="P292" s="5">
        <f>SUMIFS('Raw Data from UFBs'!F$3:F$3000,'Raw Data from UFBs'!$A$3:$A$3000,'Summary By Town'!$A292,'Raw Data from UFBs'!$E$3:$E$3000,'Summary By Town'!$O$2)</f>
        <v>0</v>
      </c>
      <c r="Q292" s="5">
        <f>SUMIFS('Raw Data from UFBs'!G$3:G$3000,'Raw Data from UFBs'!$A$3:$A$3000,'Summary By Town'!$A292,'Raw Data from UFBs'!$E$3:$E$3000,'Summary By Town'!$O$2)</f>
        <v>0</v>
      </c>
      <c r="R292" s="23">
        <f t="shared" si="47"/>
        <v>0</v>
      </c>
      <c r="S292" s="22">
        <f t="shared" si="48"/>
        <v>3</v>
      </c>
      <c r="T292" s="5">
        <f t="shared" si="49"/>
        <v>991759.64</v>
      </c>
      <c r="U292" s="5">
        <f t="shared" si="50"/>
        <v>61662400</v>
      </c>
      <c r="V292" s="23">
        <f t="shared" si="51"/>
        <v>2095287.624233651</v>
      </c>
      <c r="W292" s="62">
        <v>3104547700</v>
      </c>
      <c r="X292" s="63">
        <v>3.397998819756693</v>
      </c>
      <c r="Y292" s="64">
        <v>0.1273220806340892</v>
      </c>
      <c r="Z292" s="5">
        <f t="shared" si="52"/>
        <v>140503.47899057082</v>
      </c>
      <c r="AA292" s="9">
        <f t="shared" si="53"/>
        <v>1.986195927992989E-2</v>
      </c>
      <c r="AB292" s="62">
        <v>23456237.559999999</v>
      </c>
      <c r="AC292" s="7">
        <f t="shared" si="54"/>
        <v>5.9900262619343465E-3</v>
      </c>
      <c r="AE292" s="6" t="s">
        <v>1133</v>
      </c>
      <c r="AF292" s="6" t="s">
        <v>378</v>
      </c>
      <c r="AG292" s="6" t="s">
        <v>1121</v>
      </c>
      <c r="AH292" s="6" t="s">
        <v>1096</v>
      </c>
      <c r="AI292" s="6" t="s">
        <v>1101</v>
      </c>
      <c r="AJ292" s="6" t="s">
        <v>387</v>
      </c>
      <c r="AK292" s="6" t="s">
        <v>443</v>
      </c>
      <c r="AL292" s="6" t="s">
        <v>1103</v>
      </c>
      <c r="AM292" s="6" t="s">
        <v>1857</v>
      </c>
      <c r="AN292" s="6" t="s">
        <v>1857</v>
      </c>
      <c r="AO292" s="6" t="s">
        <v>1857</v>
      </c>
      <c r="AP292" s="6" t="s">
        <v>1857</v>
      </c>
      <c r="AQ292" s="6" t="s">
        <v>1857</v>
      </c>
      <c r="AR292" s="6" t="s">
        <v>1857</v>
      </c>
      <c r="AS292" s="6" t="s">
        <v>1857</v>
      </c>
      <c r="AT292" s="6" t="s">
        <v>1857</v>
      </c>
    </row>
    <row r="293" spans="1:46" ht="17.25" customHeight="1" x14ac:dyDescent="0.3">
      <c r="A293" t="s">
        <v>367</v>
      </c>
      <c r="B293" t="s">
        <v>1553</v>
      </c>
      <c r="C293" t="s">
        <v>1095</v>
      </c>
      <c r="D293" t="str">
        <f t="shared" si="44"/>
        <v>Ewing township, Mercer County</v>
      </c>
      <c r="E293" t="s">
        <v>1829</v>
      </c>
      <c r="F293" t="s">
        <v>1819</v>
      </c>
      <c r="G293" s="22">
        <f>COUNTIFS('Raw Data from UFBs'!$A$3:$A$3000,'Summary By Town'!$A293,'Raw Data from UFBs'!$E$3:$E$3000,'Summary By Town'!$G$2)</f>
        <v>5</v>
      </c>
      <c r="H293" s="5">
        <f>SUMIFS('Raw Data from UFBs'!F$3:F$3000,'Raw Data from UFBs'!$A$3:$A$3000,'Summary By Town'!$A293,'Raw Data from UFBs'!$E$3:$E$3000,'Summary By Town'!$G$2)</f>
        <v>253500</v>
      </c>
      <c r="I293" s="5">
        <f>SUMIFS('Raw Data from UFBs'!G$3:G$3000,'Raw Data from UFBs'!$A$3:$A$3000,'Summary By Town'!$A293,'Raw Data from UFBs'!$E$3:$E$3000,'Summary By Town'!$G$2)</f>
        <v>29986800</v>
      </c>
      <c r="J293" s="23">
        <f t="shared" si="45"/>
        <v>1108518.3359294701</v>
      </c>
      <c r="K293" s="22">
        <f>COUNTIFS('Raw Data from UFBs'!$A$3:$A$3000,'Summary By Town'!$A293,'Raw Data from UFBs'!$E$3:$E$3000,'Summary By Town'!$K$2)</f>
        <v>0</v>
      </c>
      <c r="L293" s="5">
        <f>SUMIFS('Raw Data from UFBs'!F$3:F$3000,'Raw Data from UFBs'!$A$3:$A$3000,'Summary By Town'!$A293,'Raw Data from UFBs'!$E$3:$E$3000,'Summary By Town'!$K$2)</f>
        <v>0</v>
      </c>
      <c r="M293" s="5">
        <f>SUMIFS('Raw Data from UFBs'!G$3:G$3000,'Raw Data from UFBs'!$A$3:$A$3000,'Summary By Town'!$A293,'Raw Data from UFBs'!$E$3:$E$3000,'Summary By Town'!$K$2)</f>
        <v>0</v>
      </c>
      <c r="N293" s="23">
        <f t="shared" si="46"/>
        <v>0</v>
      </c>
      <c r="O293" s="22">
        <f>COUNTIFS('Raw Data from UFBs'!$A$3:$A$3000,'Summary By Town'!$A293,'Raw Data from UFBs'!$E$3:$E$3000,'Summary By Town'!$O$2)</f>
        <v>1</v>
      </c>
      <c r="P293" s="5">
        <f>SUMIFS('Raw Data from UFBs'!F$3:F$3000,'Raw Data from UFBs'!$A$3:$A$3000,'Summary By Town'!$A293,'Raw Data from UFBs'!$E$3:$E$3000,'Summary By Town'!$O$2)</f>
        <v>135000</v>
      </c>
      <c r="Q293" s="5">
        <f>SUMIFS('Raw Data from UFBs'!G$3:G$3000,'Raw Data from UFBs'!$A$3:$A$3000,'Summary By Town'!$A293,'Raw Data from UFBs'!$E$3:$E$3000,'Summary By Town'!$O$2)</f>
        <v>4527000</v>
      </c>
      <c r="R293" s="23">
        <f t="shared" si="47"/>
        <v>167349.05047396559</v>
      </c>
      <c r="S293" s="22">
        <f t="shared" si="48"/>
        <v>6</v>
      </c>
      <c r="T293" s="5">
        <f t="shared" si="49"/>
        <v>388500</v>
      </c>
      <c r="U293" s="5">
        <f t="shared" si="50"/>
        <v>34513800</v>
      </c>
      <c r="V293" s="23">
        <f t="shared" si="51"/>
        <v>1275867.3864034358</v>
      </c>
      <c r="W293" s="62">
        <v>5133865104</v>
      </c>
      <c r="X293" s="63">
        <v>3.6966876623363287</v>
      </c>
      <c r="Y293" s="64">
        <v>0.27538265487935359</v>
      </c>
      <c r="Z293" s="5">
        <f t="shared" si="52"/>
        <v>244365.58672113137</v>
      </c>
      <c r="AA293" s="9">
        <f t="shared" si="53"/>
        <v>6.7227711092581917E-3</v>
      </c>
      <c r="AB293" s="62">
        <v>56622599.920000002</v>
      </c>
      <c r="AC293" s="7">
        <f t="shared" si="54"/>
        <v>4.315689973021136E-3</v>
      </c>
      <c r="AE293" s="6" t="s">
        <v>1099</v>
      </c>
      <c r="AF293" s="6" t="s">
        <v>372</v>
      </c>
      <c r="AG293" s="6" t="s">
        <v>371</v>
      </c>
      <c r="AH293" s="6" t="s">
        <v>1857</v>
      </c>
      <c r="AI293" s="6" t="s">
        <v>1857</v>
      </c>
      <c r="AJ293" s="6" t="s">
        <v>1857</v>
      </c>
      <c r="AK293" s="6" t="s">
        <v>1857</v>
      </c>
      <c r="AL293" s="6" t="s">
        <v>1857</v>
      </c>
      <c r="AM293" s="6" t="s">
        <v>1857</v>
      </c>
      <c r="AN293" s="6" t="s">
        <v>1857</v>
      </c>
      <c r="AO293" s="6" t="s">
        <v>1857</v>
      </c>
      <c r="AP293" s="6" t="s">
        <v>1857</v>
      </c>
      <c r="AQ293" s="6" t="s">
        <v>1857</v>
      </c>
      <c r="AR293" s="6" t="s">
        <v>1857</v>
      </c>
      <c r="AS293" s="6" t="s">
        <v>1857</v>
      </c>
      <c r="AT293" s="6" t="s">
        <v>1857</v>
      </c>
    </row>
    <row r="294" spans="1:46" ht="17.25" customHeight="1" x14ac:dyDescent="0.3">
      <c r="A294" t="s">
        <v>368</v>
      </c>
      <c r="B294" t="s">
        <v>1290</v>
      </c>
      <c r="C294" t="s">
        <v>1095</v>
      </c>
      <c r="D294" t="str">
        <f t="shared" si="44"/>
        <v>Hamilton township, Mercer County</v>
      </c>
      <c r="E294" t="s">
        <v>1829</v>
      </c>
      <c r="F294" t="s">
        <v>1815</v>
      </c>
      <c r="G294" s="22">
        <f>COUNTIFS('Raw Data from UFBs'!$A$3:$A$3000,'Summary By Town'!$A294,'Raw Data from UFBs'!$E$3:$E$3000,'Summary By Town'!$G$2)</f>
        <v>4</v>
      </c>
      <c r="H294" s="5">
        <f>SUMIFS('Raw Data from UFBs'!F$3:F$3000,'Raw Data from UFBs'!$A$3:$A$3000,'Summary By Town'!$A294,'Raw Data from UFBs'!$E$3:$E$3000,'Summary By Town'!$G$2)</f>
        <v>363952</v>
      </c>
      <c r="I294" s="5">
        <f>SUMIFS('Raw Data from UFBs'!G$3:G$3000,'Raw Data from UFBs'!$A$3:$A$3000,'Summary By Town'!$A294,'Raw Data from UFBs'!$E$3:$E$3000,'Summary By Town'!$G$2)</f>
        <v>26268700</v>
      </c>
      <c r="J294" s="23">
        <f t="shared" si="45"/>
        <v>867592.52763738576</v>
      </c>
      <c r="K294" s="22">
        <f>COUNTIFS('Raw Data from UFBs'!$A$3:$A$3000,'Summary By Town'!$A294,'Raw Data from UFBs'!$E$3:$E$3000,'Summary By Town'!$K$2)</f>
        <v>2</v>
      </c>
      <c r="L294" s="5">
        <f>SUMIFS('Raw Data from UFBs'!F$3:F$3000,'Raw Data from UFBs'!$A$3:$A$3000,'Summary By Town'!$A294,'Raw Data from UFBs'!$E$3:$E$3000,'Summary By Town'!$K$2)</f>
        <v>1480755.2</v>
      </c>
      <c r="M294" s="5">
        <f>SUMIFS('Raw Data from UFBs'!G$3:G$3000,'Raw Data from UFBs'!$A$3:$A$3000,'Summary By Town'!$A294,'Raw Data from UFBs'!$E$3:$E$3000,'Summary By Town'!$K$2)</f>
        <v>37992100</v>
      </c>
      <c r="N294" s="23">
        <f t="shared" si="46"/>
        <v>1254788.4771325693</v>
      </c>
      <c r="O294" s="22">
        <f>COUNTIFS('Raw Data from UFBs'!$A$3:$A$3000,'Summary By Town'!$A294,'Raw Data from UFBs'!$E$3:$E$3000,'Summary By Town'!$O$2)</f>
        <v>0</v>
      </c>
      <c r="P294" s="5">
        <f>SUMIFS('Raw Data from UFBs'!F$3:F$3000,'Raw Data from UFBs'!$A$3:$A$3000,'Summary By Town'!$A294,'Raw Data from UFBs'!$E$3:$E$3000,'Summary By Town'!$O$2)</f>
        <v>0</v>
      </c>
      <c r="Q294" s="5">
        <f>SUMIFS('Raw Data from UFBs'!G$3:G$3000,'Raw Data from UFBs'!$A$3:$A$3000,'Summary By Town'!$A294,'Raw Data from UFBs'!$E$3:$E$3000,'Summary By Town'!$O$2)</f>
        <v>0</v>
      </c>
      <c r="R294" s="23">
        <f t="shared" si="47"/>
        <v>0</v>
      </c>
      <c r="S294" s="22">
        <f t="shared" si="48"/>
        <v>6</v>
      </c>
      <c r="T294" s="5">
        <f t="shared" si="49"/>
        <v>1844707.2</v>
      </c>
      <c r="U294" s="5">
        <f t="shared" si="50"/>
        <v>64260800</v>
      </c>
      <c r="V294" s="23">
        <f t="shared" si="51"/>
        <v>2122381.0047699548</v>
      </c>
      <c r="W294" s="62">
        <v>9871918900</v>
      </c>
      <c r="X294" s="63">
        <v>3.3027615665692851</v>
      </c>
      <c r="Y294" s="64">
        <v>0.36167547246563636</v>
      </c>
      <c r="Z294" s="5">
        <f t="shared" si="52"/>
        <v>100427.8045315043</v>
      </c>
      <c r="AA294" s="9">
        <f t="shared" si="53"/>
        <v>6.5094538003143444E-3</v>
      </c>
      <c r="AB294" s="62">
        <v>154529800.93000001</v>
      </c>
      <c r="AC294" s="7">
        <f t="shared" si="54"/>
        <v>6.4989279690457109E-4</v>
      </c>
      <c r="AE294" s="6" t="s">
        <v>99</v>
      </c>
      <c r="AF294" s="6" t="s">
        <v>1133</v>
      </c>
      <c r="AG294" s="6" t="s">
        <v>1099</v>
      </c>
      <c r="AH294" s="6" t="s">
        <v>378</v>
      </c>
      <c r="AI294" s="6" t="s">
        <v>387</v>
      </c>
      <c r="AJ294" s="6" t="s">
        <v>372</v>
      </c>
      <c r="AK294" s="6" t="s">
        <v>978</v>
      </c>
      <c r="AL294" s="6" t="s">
        <v>985</v>
      </c>
      <c r="AM294" s="6" t="s">
        <v>96</v>
      </c>
      <c r="AN294" s="6" t="s">
        <v>1857</v>
      </c>
      <c r="AO294" s="6" t="s">
        <v>1857</v>
      </c>
      <c r="AP294" s="6" t="s">
        <v>1857</v>
      </c>
      <c r="AQ294" s="6" t="s">
        <v>1857</v>
      </c>
      <c r="AR294" s="6" t="s">
        <v>1857</v>
      </c>
      <c r="AS294" s="6" t="s">
        <v>1857</v>
      </c>
      <c r="AT294" s="6" t="s">
        <v>1857</v>
      </c>
    </row>
    <row r="295" spans="1:46" ht="17.25" customHeight="1" x14ac:dyDescent="0.3">
      <c r="A295" t="s">
        <v>371</v>
      </c>
      <c r="B295" t="s">
        <v>1463</v>
      </c>
      <c r="C295" t="s">
        <v>1095</v>
      </c>
      <c r="D295" t="str">
        <f t="shared" si="44"/>
        <v>Hopewell township, Mercer County</v>
      </c>
      <c r="E295" t="s">
        <v>1829</v>
      </c>
      <c r="F295" t="s">
        <v>1818</v>
      </c>
      <c r="G295" s="22">
        <f>COUNTIFS('Raw Data from UFBs'!$A$3:$A$3000,'Summary By Town'!$A295,'Raw Data from UFBs'!$E$3:$E$3000,'Summary By Town'!$G$2)</f>
        <v>2</v>
      </c>
      <c r="H295" s="5">
        <f>SUMIFS('Raw Data from UFBs'!F$3:F$3000,'Raw Data from UFBs'!$A$3:$A$3000,'Summary By Town'!$A295,'Raw Data from UFBs'!$E$3:$E$3000,'Summary By Town'!$G$2)</f>
        <v>100000</v>
      </c>
      <c r="I295" s="5">
        <f>SUMIFS('Raw Data from UFBs'!G$3:G$3000,'Raw Data from UFBs'!$A$3:$A$3000,'Summary By Town'!$A295,'Raw Data from UFBs'!$E$3:$E$3000,'Summary By Town'!$G$2)</f>
        <v>24000000</v>
      </c>
      <c r="J295" s="23">
        <f t="shared" si="45"/>
        <v>706324.92835299601</v>
      </c>
      <c r="K295" s="22">
        <f>COUNTIFS('Raw Data from UFBs'!$A$3:$A$3000,'Summary By Town'!$A295,'Raw Data from UFBs'!$E$3:$E$3000,'Summary By Town'!$K$2)</f>
        <v>0</v>
      </c>
      <c r="L295" s="5">
        <f>SUMIFS('Raw Data from UFBs'!F$3:F$3000,'Raw Data from UFBs'!$A$3:$A$3000,'Summary By Town'!$A295,'Raw Data from UFBs'!$E$3:$E$3000,'Summary By Town'!$K$2)</f>
        <v>0</v>
      </c>
      <c r="M295" s="5">
        <f>SUMIFS('Raw Data from UFBs'!G$3:G$3000,'Raw Data from UFBs'!$A$3:$A$3000,'Summary By Town'!$A295,'Raw Data from UFBs'!$E$3:$E$3000,'Summary By Town'!$K$2)</f>
        <v>0</v>
      </c>
      <c r="N295" s="23">
        <f t="shared" si="46"/>
        <v>0</v>
      </c>
      <c r="O295" s="22">
        <f>COUNTIFS('Raw Data from UFBs'!$A$3:$A$3000,'Summary By Town'!$A295,'Raw Data from UFBs'!$E$3:$E$3000,'Summary By Town'!$O$2)</f>
        <v>1</v>
      </c>
      <c r="P295" s="5">
        <f>SUMIFS('Raw Data from UFBs'!F$3:F$3000,'Raw Data from UFBs'!$A$3:$A$3000,'Summary By Town'!$A295,'Raw Data from UFBs'!$E$3:$E$3000,'Summary By Town'!$O$2)</f>
        <v>345017</v>
      </c>
      <c r="Q295" s="5">
        <f>SUMIFS('Raw Data from UFBs'!G$3:G$3000,'Raw Data from UFBs'!$A$3:$A$3000,'Summary By Town'!$A295,'Raw Data from UFBs'!$E$3:$E$3000,'Summary By Town'!$O$2)</f>
        <v>164758400</v>
      </c>
      <c r="R295" s="23">
        <f t="shared" si="47"/>
        <v>4848873.5448147608</v>
      </c>
      <c r="S295" s="22">
        <f t="shared" si="48"/>
        <v>3</v>
      </c>
      <c r="T295" s="5">
        <f t="shared" si="49"/>
        <v>445017</v>
      </c>
      <c r="U295" s="5">
        <f t="shared" si="50"/>
        <v>188758400</v>
      </c>
      <c r="V295" s="23">
        <f t="shared" si="51"/>
        <v>5555198.4731677566</v>
      </c>
      <c r="W295" s="62">
        <v>4557589865</v>
      </c>
      <c r="X295" s="63">
        <v>2.94302053480415</v>
      </c>
      <c r="Y295" s="64">
        <v>0.15792532261037376</v>
      </c>
      <c r="Z295" s="5">
        <f t="shared" si="52"/>
        <v>807027.05774757301</v>
      </c>
      <c r="AA295" s="9">
        <f t="shared" si="53"/>
        <v>4.1416276056248424E-2</v>
      </c>
      <c r="AB295" s="62">
        <v>26289149.979999997</v>
      </c>
      <c r="AC295" s="7">
        <f t="shared" si="54"/>
        <v>3.0698103908324736E-2</v>
      </c>
      <c r="AE295" s="6" t="s">
        <v>367</v>
      </c>
      <c r="AF295" s="6" t="s">
        <v>1098</v>
      </c>
      <c r="AG295" s="6" t="s">
        <v>372</v>
      </c>
      <c r="AH295" s="6" t="s">
        <v>1857</v>
      </c>
      <c r="AI295" s="6" t="s">
        <v>1097</v>
      </c>
      <c r="AJ295" s="6" t="s">
        <v>1094</v>
      </c>
      <c r="AK295" s="6" t="s">
        <v>1213</v>
      </c>
      <c r="AL295" s="6" t="s">
        <v>1078</v>
      </c>
      <c r="AM295" s="6" t="s">
        <v>1857</v>
      </c>
      <c r="AN295" s="6" t="s">
        <v>1857</v>
      </c>
      <c r="AO295" s="6" t="s">
        <v>1857</v>
      </c>
      <c r="AP295" s="6" t="s">
        <v>1857</v>
      </c>
      <c r="AQ295" s="6" t="s">
        <v>1857</v>
      </c>
      <c r="AR295" s="6" t="s">
        <v>1857</v>
      </c>
      <c r="AS295" s="6" t="s">
        <v>1857</v>
      </c>
      <c r="AT295" s="6" t="s">
        <v>1857</v>
      </c>
    </row>
    <row r="296" spans="1:46" ht="17.25" customHeight="1" x14ac:dyDescent="0.3">
      <c r="A296" t="s">
        <v>372</v>
      </c>
      <c r="B296" t="s">
        <v>1464</v>
      </c>
      <c r="C296" t="s">
        <v>1095</v>
      </c>
      <c r="D296" t="str">
        <f t="shared" si="44"/>
        <v>Lawrence township, Mercer County</v>
      </c>
      <c r="E296" t="s">
        <v>1829</v>
      </c>
      <c r="F296" t="s">
        <v>1819</v>
      </c>
      <c r="G296" s="22">
        <f>COUNTIFS('Raw Data from UFBs'!$A$3:$A$3000,'Summary By Town'!$A296,'Raw Data from UFBs'!$E$3:$E$3000,'Summary By Town'!$G$2)</f>
        <v>0</v>
      </c>
      <c r="H296" s="5">
        <f>SUMIFS('Raw Data from UFBs'!F$3:F$3000,'Raw Data from UFBs'!$A$3:$A$3000,'Summary By Town'!$A296,'Raw Data from UFBs'!$E$3:$E$3000,'Summary By Town'!$G$2)</f>
        <v>0</v>
      </c>
      <c r="I296" s="5">
        <f>SUMIFS('Raw Data from UFBs'!G$3:G$3000,'Raw Data from UFBs'!$A$3:$A$3000,'Summary By Town'!$A296,'Raw Data from UFBs'!$E$3:$E$3000,'Summary By Town'!$G$2)</f>
        <v>0</v>
      </c>
      <c r="J296" s="23">
        <f t="shared" si="45"/>
        <v>0</v>
      </c>
      <c r="K296" s="22">
        <f>COUNTIFS('Raw Data from UFBs'!$A$3:$A$3000,'Summary By Town'!$A296,'Raw Data from UFBs'!$E$3:$E$3000,'Summary By Town'!$K$2)</f>
        <v>5</v>
      </c>
      <c r="L296" s="5">
        <f>SUMIFS('Raw Data from UFBs'!F$3:F$3000,'Raw Data from UFBs'!$A$3:$A$3000,'Summary By Town'!$A296,'Raw Data from UFBs'!$E$3:$E$3000,'Summary By Town'!$K$2)</f>
        <v>497964.86000000004</v>
      </c>
      <c r="M296" s="5">
        <f>SUMIFS('Raw Data from UFBs'!G$3:G$3000,'Raw Data from UFBs'!$A$3:$A$3000,'Summary By Town'!$A296,'Raw Data from UFBs'!$E$3:$E$3000,'Summary By Town'!$K$2)</f>
        <v>48837000</v>
      </c>
      <c r="N296" s="23">
        <f t="shared" si="46"/>
        <v>1482569.5695046345</v>
      </c>
      <c r="O296" s="22">
        <f>COUNTIFS('Raw Data from UFBs'!$A$3:$A$3000,'Summary By Town'!$A296,'Raw Data from UFBs'!$E$3:$E$3000,'Summary By Town'!$O$2)</f>
        <v>0</v>
      </c>
      <c r="P296" s="5">
        <f>SUMIFS('Raw Data from UFBs'!F$3:F$3000,'Raw Data from UFBs'!$A$3:$A$3000,'Summary By Town'!$A296,'Raw Data from UFBs'!$E$3:$E$3000,'Summary By Town'!$O$2)</f>
        <v>0</v>
      </c>
      <c r="Q296" s="5">
        <f>SUMIFS('Raw Data from UFBs'!G$3:G$3000,'Raw Data from UFBs'!$A$3:$A$3000,'Summary By Town'!$A296,'Raw Data from UFBs'!$E$3:$E$3000,'Summary By Town'!$O$2)</f>
        <v>0</v>
      </c>
      <c r="R296" s="23">
        <f t="shared" si="47"/>
        <v>0</v>
      </c>
      <c r="S296" s="22">
        <f t="shared" si="48"/>
        <v>5</v>
      </c>
      <c r="T296" s="5">
        <f t="shared" si="49"/>
        <v>497964.86000000004</v>
      </c>
      <c r="U296" s="5">
        <f t="shared" si="50"/>
        <v>48837000</v>
      </c>
      <c r="V296" s="23">
        <f t="shared" si="51"/>
        <v>1482569.5695046345</v>
      </c>
      <c r="W296" s="62">
        <v>5487908400</v>
      </c>
      <c r="X296" s="63">
        <v>3.0357507002982054</v>
      </c>
      <c r="Y296" s="64">
        <v>0.224664769616611</v>
      </c>
      <c r="Z296" s="5">
        <f t="shared" si="52"/>
        <v>221205.99022428889</v>
      </c>
      <c r="AA296" s="9">
        <f t="shared" si="53"/>
        <v>8.8990187955761066E-3</v>
      </c>
      <c r="AB296" s="62">
        <v>61763587.57</v>
      </c>
      <c r="AC296" s="7">
        <f t="shared" si="54"/>
        <v>3.581495164502616E-3</v>
      </c>
      <c r="AE296" s="6" t="s">
        <v>1099</v>
      </c>
      <c r="AF296" s="6" t="s">
        <v>368</v>
      </c>
      <c r="AG296" s="6" t="s">
        <v>367</v>
      </c>
      <c r="AH296" s="6" t="s">
        <v>387</v>
      </c>
      <c r="AI296" s="6" t="s">
        <v>1857</v>
      </c>
      <c r="AJ296" s="6" t="s">
        <v>371</v>
      </c>
      <c r="AK296" s="6" t="s">
        <v>1857</v>
      </c>
      <c r="AL296" s="6" t="s">
        <v>1857</v>
      </c>
      <c r="AM296" s="6" t="s">
        <v>1857</v>
      </c>
      <c r="AN296" s="6" t="s">
        <v>1857</v>
      </c>
      <c r="AO296" s="6" t="s">
        <v>1857</v>
      </c>
      <c r="AP296" s="6" t="s">
        <v>1857</v>
      </c>
      <c r="AQ296" s="6" t="s">
        <v>1857</v>
      </c>
      <c r="AR296" s="6" t="s">
        <v>1857</v>
      </c>
      <c r="AS296" s="6" t="s">
        <v>1857</v>
      </c>
      <c r="AT296" s="6" t="s">
        <v>1857</v>
      </c>
    </row>
    <row r="297" spans="1:46" ht="17.25" customHeight="1" x14ac:dyDescent="0.3">
      <c r="A297" t="s">
        <v>378</v>
      </c>
      <c r="B297" t="s">
        <v>1554</v>
      </c>
      <c r="C297" t="s">
        <v>1095</v>
      </c>
      <c r="D297" t="str">
        <f t="shared" si="44"/>
        <v>Robbinsville township, Mercer County</v>
      </c>
      <c r="E297" t="s">
        <v>1829</v>
      </c>
      <c r="F297" t="s">
        <v>1817</v>
      </c>
      <c r="G297" s="22">
        <f>COUNTIFS('Raw Data from UFBs'!$A$3:$A$3000,'Summary By Town'!$A297,'Raw Data from UFBs'!$E$3:$E$3000,'Summary By Town'!$G$2)</f>
        <v>6</v>
      </c>
      <c r="H297" s="5">
        <f>SUMIFS('Raw Data from UFBs'!F$3:F$3000,'Raw Data from UFBs'!$A$3:$A$3000,'Summary By Town'!$A297,'Raw Data from UFBs'!$E$3:$E$3000,'Summary By Town'!$G$2)</f>
        <v>30709.15</v>
      </c>
      <c r="I297" s="5">
        <f>SUMIFS('Raw Data from UFBs'!G$3:G$3000,'Raw Data from UFBs'!$A$3:$A$3000,'Summary By Town'!$A297,'Raw Data from UFBs'!$E$3:$E$3000,'Summary By Town'!$G$2)</f>
        <v>7832400</v>
      </c>
      <c r="J297" s="23">
        <f t="shared" si="45"/>
        <v>244229.16385715248</v>
      </c>
      <c r="K297" s="22">
        <f>COUNTIFS('Raw Data from UFBs'!$A$3:$A$3000,'Summary By Town'!$A297,'Raw Data from UFBs'!$E$3:$E$3000,'Summary By Town'!$K$2)</f>
        <v>5</v>
      </c>
      <c r="L297" s="5">
        <f>SUMIFS('Raw Data from UFBs'!F$3:F$3000,'Raw Data from UFBs'!$A$3:$A$3000,'Summary By Town'!$A297,'Raw Data from UFBs'!$E$3:$E$3000,'Summary By Town'!$K$2)</f>
        <v>886831.35</v>
      </c>
      <c r="M297" s="5">
        <f>SUMIFS('Raw Data from UFBs'!G$3:G$3000,'Raw Data from UFBs'!$A$3:$A$3000,'Summary By Town'!$A297,'Raw Data from UFBs'!$E$3:$E$3000,'Summary By Town'!$K$2)</f>
        <v>83600000</v>
      </c>
      <c r="N297" s="23">
        <f t="shared" si="46"/>
        <v>2606807.3768522991</v>
      </c>
      <c r="O297" s="22">
        <f>COUNTIFS('Raw Data from UFBs'!$A$3:$A$3000,'Summary By Town'!$A297,'Raw Data from UFBs'!$E$3:$E$3000,'Summary By Town'!$O$2)</f>
        <v>0</v>
      </c>
      <c r="P297" s="5">
        <f>SUMIFS('Raw Data from UFBs'!F$3:F$3000,'Raw Data from UFBs'!$A$3:$A$3000,'Summary By Town'!$A297,'Raw Data from UFBs'!$E$3:$E$3000,'Summary By Town'!$O$2)</f>
        <v>0</v>
      </c>
      <c r="Q297" s="5">
        <f>SUMIFS('Raw Data from UFBs'!G$3:G$3000,'Raw Data from UFBs'!$A$3:$A$3000,'Summary By Town'!$A297,'Raw Data from UFBs'!$E$3:$E$3000,'Summary By Town'!$O$2)</f>
        <v>0</v>
      </c>
      <c r="R297" s="23">
        <f t="shared" si="47"/>
        <v>0</v>
      </c>
      <c r="S297" s="22">
        <f t="shared" si="48"/>
        <v>11</v>
      </c>
      <c r="T297" s="5">
        <f t="shared" si="49"/>
        <v>917540.5</v>
      </c>
      <c r="U297" s="5">
        <f t="shared" si="50"/>
        <v>91432400</v>
      </c>
      <c r="V297" s="23">
        <f t="shared" si="51"/>
        <v>2851036.5407094518</v>
      </c>
      <c r="W297" s="62">
        <v>2997217102</v>
      </c>
      <c r="X297" s="63">
        <v>3.1181906421678218</v>
      </c>
      <c r="Y297" s="64">
        <v>0.20597956806777001</v>
      </c>
      <c r="Z297" s="5">
        <f t="shared" si="52"/>
        <v>398260.67932607635</v>
      </c>
      <c r="AA297" s="9">
        <f t="shared" si="53"/>
        <v>3.0505764810626654E-2</v>
      </c>
      <c r="AB297" s="62">
        <v>26638576.32</v>
      </c>
      <c r="AC297" s="7">
        <f t="shared" si="54"/>
        <v>1.495052417749014E-2</v>
      </c>
      <c r="AE297" s="6" t="s">
        <v>1108</v>
      </c>
      <c r="AF297" s="6" t="s">
        <v>1133</v>
      </c>
      <c r="AG297" s="6" t="s">
        <v>368</v>
      </c>
      <c r="AH297" s="6" t="s">
        <v>1121</v>
      </c>
      <c r="AI297" s="6" t="s">
        <v>363</v>
      </c>
      <c r="AJ297" s="6" t="s">
        <v>387</v>
      </c>
      <c r="AK297" s="6" t="s">
        <v>1857</v>
      </c>
      <c r="AL297" s="6" t="s">
        <v>1857</v>
      </c>
      <c r="AM297" s="6" t="s">
        <v>1857</v>
      </c>
      <c r="AN297" s="6" t="s">
        <v>1857</v>
      </c>
      <c r="AO297" s="6" t="s">
        <v>1857</v>
      </c>
      <c r="AP297" s="6" t="s">
        <v>1857</v>
      </c>
      <c r="AQ297" s="6" t="s">
        <v>1857</v>
      </c>
      <c r="AR297" s="6" t="s">
        <v>1857</v>
      </c>
      <c r="AS297" s="6" t="s">
        <v>1857</v>
      </c>
      <c r="AT297" s="6" t="s">
        <v>1857</v>
      </c>
    </row>
    <row r="298" spans="1:46" ht="17.25" customHeight="1" x14ac:dyDescent="0.3">
      <c r="A298" t="s">
        <v>387</v>
      </c>
      <c r="B298" t="s">
        <v>1555</v>
      </c>
      <c r="C298" t="s">
        <v>1095</v>
      </c>
      <c r="D298" t="str">
        <f t="shared" si="44"/>
        <v>West Windsor township, Mercer County</v>
      </c>
      <c r="E298" t="s">
        <v>1829</v>
      </c>
      <c r="F298" t="s">
        <v>1817</v>
      </c>
      <c r="G298" s="22">
        <f>COUNTIFS('Raw Data from UFBs'!$A$3:$A$3000,'Summary By Town'!$A298,'Raw Data from UFBs'!$E$3:$E$3000,'Summary By Town'!$G$2)</f>
        <v>2</v>
      </c>
      <c r="H298" s="5">
        <f>SUMIFS('Raw Data from UFBs'!F$3:F$3000,'Raw Data from UFBs'!$A$3:$A$3000,'Summary By Town'!$A298,'Raw Data from UFBs'!$E$3:$E$3000,'Summary By Town'!$G$2)</f>
        <v>102286</v>
      </c>
      <c r="I298" s="5">
        <f>SUMIFS('Raw Data from UFBs'!G$3:G$3000,'Raw Data from UFBs'!$A$3:$A$3000,'Summary By Town'!$A298,'Raw Data from UFBs'!$E$3:$E$3000,'Summary By Town'!$G$2)</f>
        <v>14442600</v>
      </c>
      <c r="J298" s="23">
        <f t="shared" si="45"/>
        <v>424145.55843438511</v>
      </c>
      <c r="K298" s="22">
        <f>COUNTIFS('Raw Data from UFBs'!$A$3:$A$3000,'Summary By Town'!$A298,'Raw Data from UFBs'!$E$3:$E$3000,'Summary By Town'!$K$2)</f>
        <v>0</v>
      </c>
      <c r="L298" s="5">
        <f>SUMIFS('Raw Data from UFBs'!F$3:F$3000,'Raw Data from UFBs'!$A$3:$A$3000,'Summary By Town'!$A298,'Raw Data from UFBs'!$E$3:$E$3000,'Summary By Town'!$K$2)</f>
        <v>0</v>
      </c>
      <c r="M298" s="5">
        <f>SUMIFS('Raw Data from UFBs'!G$3:G$3000,'Raw Data from UFBs'!$A$3:$A$3000,'Summary By Town'!$A298,'Raw Data from UFBs'!$E$3:$E$3000,'Summary By Town'!$K$2)</f>
        <v>0</v>
      </c>
      <c r="N298" s="23">
        <f t="shared" si="46"/>
        <v>0</v>
      </c>
      <c r="O298" s="22">
        <f>COUNTIFS('Raw Data from UFBs'!$A$3:$A$3000,'Summary By Town'!$A298,'Raw Data from UFBs'!$E$3:$E$3000,'Summary By Town'!$O$2)</f>
        <v>0</v>
      </c>
      <c r="P298" s="5">
        <f>SUMIFS('Raw Data from UFBs'!F$3:F$3000,'Raw Data from UFBs'!$A$3:$A$3000,'Summary By Town'!$A298,'Raw Data from UFBs'!$E$3:$E$3000,'Summary By Town'!$O$2)</f>
        <v>0</v>
      </c>
      <c r="Q298" s="5">
        <f>SUMIFS('Raw Data from UFBs'!G$3:G$3000,'Raw Data from UFBs'!$A$3:$A$3000,'Summary By Town'!$A298,'Raw Data from UFBs'!$E$3:$E$3000,'Summary By Town'!$O$2)</f>
        <v>0</v>
      </c>
      <c r="R298" s="23">
        <f t="shared" si="47"/>
        <v>0</v>
      </c>
      <c r="S298" s="22">
        <f t="shared" si="48"/>
        <v>2</v>
      </c>
      <c r="T298" s="5">
        <f t="shared" si="49"/>
        <v>102286</v>
      </c>
      <c r="U298" s="5">
        <f t="shared" si="50"/>
        <v>14442600</v>
      </c>
      <c r="V298" s="23">
        <f t="shared" si="51"/>
        <v>424145.55843438511</v>
      </c>
      <c r="W298" s="62">
        <v>6797167200</v>
      </c>
      <c r="X298" s="63">
        <v>2.9367673302202175</v>
      </c>
      <c r="Y298" s="64">
        <v>0.15222529222385983</v>
      </c>
      <c r="Z298" s="5">
        <f t="shared" si="52"/>
        <v>48995.16533771676</v>
      </c>
      <c r="AA298" s="9">
        <f t="shared" si="53"/>
        <v>2.124796930109355E-3</v>
      </c>
      <c r="AB298" s="62">
        <v>50697524.920000002</v>
      </c>
      <c r="AC298" s="7">
        <f t="shared" si="54"/>
        <v>9.6642124867102406E-4</v>
      </c>
      <c r="AE298" s="6" t="s">
        <v>378</v>
      </c>
      <c r="AF298" s="6" t="s">
        <v>368</v>
      </c>
      <c r="AG298" s="6" t="s">
        <v>363</v>
      </c>
      <c r="AH298" s="6" t="s">
        <v>372</v>
      </c>
      <c r="AI298" s="6" t="s">
        <v>443</v>
      </c>
      <c r="AJ298" s="6" t="s">
        <v>1857</v>
      </c>
      <c r="AK298" s="6" t="s">
        <v>1857</v>
      </c>
      <c r="AL298" s="6" t="s">
        <v>1857</v>
      </c>
      <c r="AM298" s="6" t="s">
        <v>1857</v>
      </c>
      <c r="AN298" s="6" t="s">
        <v>1857</v>
      </c>
      <c r="AO298" s="6" t="s">
        <v>1857</v>
      </c>
      <c r="AP298" s="6" t="s">
        <v>1857</v>
      </c>
      <c r="AQ298" s="6" t="s">
        <v>1857</v>
      </c>
      <c r="AR298" s="6" t="s">
        <v>1857</v>
      </c>
      <c r="AS298" s="6" t="s">
        <v>1857</v>
      </c>
      <c r="AT298" s="6" t="s">
        <v>1857</v>
      </c>
    </row>
    <row r="299" spans="1:46" ht="17.25" customHeight="1" x14ac:dyDescent="0.3">
      <c r="A299" t="s">
        <v>402</v>
      </c>
      <c r="B299" t="s">
        <v>1556</v>
      </c>
      <c r="C299" t="s">
        <v>1100</v>
      </c>
      <c r="D299" t="str">
        <f t="shared" si="44"/>
        <v>Carteret borough, Middlesex County</v>
      </c>
      <c r="E299" t="s">
        <v>1829</v>
      </c>
      <c r="F299" t="s">
        <v>1815</v>
      </c>
      <c r="G299" s="22">
        <f>COUNTIFS('Raw Data from UFBs'!$A$3:$A$3000,'Summary By Town'!$A299,'Raw Data from UFBs'!$E$3:$E$3000,'Summary By Town'!$G$2)</f>
        <v>10</v>
      </c>
      <c r="H299" s="5">
        <f>SUMIFS('Raw Data from UFBs'!F$3:F$3000,'Raw Data from UFBs'!$A$3:$A$3000,'Summary By Town'!$A299,'Raw Data from UFBs'!$E$3:$E$3000,'Summary By Town'!$G$2)</f>
        <v>497205.32999999996</v>
      </c>
      <c r="I299" s="5">
        <f>SUMIFS('Raw Data from UFBs'!G$3:G$3000,'Raw Data from UFBs'!$A$3:$A$3000,'Summary By Town'!$A299,'Raw Data from UFBs'!$E$3:$E$3000,'Summary By Town'!$G$2)</f>
        <v>21797018</v>
      </c>
      <c r="J299" s="23">
        <f t="shared" si="45"/>
        <v>676846.35512367997</v>
      </c>
      <c r="K299" s="22">
        <f>COUNTIFS('Raw Data from UFBs'!$A$3:$A$3000,'Summary By Town'!$A299,'Raw Data from UFBs'!$E$3:$E$3000,'Summary By Town'!$K$2)</f>
        <v>8</v>
      </c>
      <c r="L299" s="5">
        <f>SUMIFS('Raw Data from UFBs'!F$3:F$3000,'Raw Data from UFBs'!$A$3:$A$3000,'Summary By Town'!$A299,'Raw Data from UFBs'!$E$3:$E$3000,'Summary By Town'!$K$2)</f>
        <v>4053157.7300000004</v>
      </c>
      <c r="M299" s="5">
        <f>SUMIFS('Raw Data from UFBs'!G$3:G$3000,'Raw Data from UFBs'!$A$3:$A$3000,'Summary By Town'!$A299,'Raw Data from UFBs'!$E$3:$E$3000,'Summary By Town'!$K$2)</f>
        <v>252930300</v>
      </c>
      <c r="N299" s="23">
        <f t="shared" si="46"/>
        <v>7854053.7818218488</v>
      </c>
      <c r="O299" s="22">
        <f>COUNTIFS('Raw Data from UFBs'!$A$3:$A$3000,'Summary By Town'!$A299,'Raw Data from UFBs'!$E$3:$E$3000,'Summary By Town'!$O$2)</f>
        <v>0</v>
      </c>
      <c r="P299" s="5">
        <f>SUMIFS('Raw Data from UFBs'!F$3:F$3000,'Raw Data from UFBs'!$A$3:$A$3000,'Summary By Town'!$A299,'Raw Data from UFBs'!$E$3:$E$3000,'Summary By Town'!$O$2)</f>
        <v>0</v>
      </c>
      <c r="Q299" s="5">
        <f>SUMIFS('Raw Data from UFBs'!G$3:G$3000,'Raw Data from UFBs'!$A$3:$A$3000,'Summary By Town'!$A299,'Raw Data from UFBs'!$E$3:$E$3000,'Summary By Town'!$O$2)</f>
        <v>0</v>
      </c>
      <c r="R299" s="23">
        <f t="shared" si="47"/>
        <v>0</v>
      </c>
      <c r="S299" s="22">
        <f t="shared" si="48"/>
        <v>18</v>
      </c>
      <c r="T299" s="5">
        <f t="shared" si="49"/>
        <v>4550363.0600000005</v>
      </c>
      <c r="U299" s="5">
        <f t="shared" si="50"/>
        <v>274727318</v>
      </c>
      <c r="V299" s="23">
        <f t="shared" si="51"/>
        <v>8530900.1369455289</v>
      </c>
      <c r="W299" s="62">
        <v>3126721883</v>
      </c>
      <c r="X299" s="63">
        <v>3.1052245546784425</v>
      </c>
      <c r="Y299" s="64">
        <v>0.45675318980290103</v>
      </c>
      <c r="Z299" s="5">
        <f t="shared" si="52"/>
        <v>1818123.0070235857</v>
      </c>
      <c r="AA299" s="9">
        <f t="shared" si="53"/>
        <v>8.7864328290179428E-2</v>
      </c>
      <c r="AB299" s="62">
        <v>52089494.200000003</v>
      </c>
      <c r="AC299" s="7">
        <f t="shared" si="54"/>
        <v>3.4903833007915552E-2</v>
      </c>
      <c r="AE299" s="6" t="s">
        <v>687</v>
      </c>
      <c r="AF299" s="6" t="s">
        <v>1105</v>
      </c>
      <c r="AG299" s="6" t="s">
        <v>1857</v>
      </c>
      <c r="AH299" s="6" t="s">
        <v>1857</v>
      </c>
      <c r="AI299" s="6" t="s">
        <v>1857</v>
      </c>
      <c r="AJ299" s="6" t="s">
        <v>1857</v>
      </c>
      <c r="AK299" s="6" t="s">
        <v>1857</v>
      </c>
      <c r="AL299" s="6" t="s">
        <v>1857</v>
      </c>
      <c r="AM299" s="6" t="s">
        <v>1857</v>
      </c>
      <c r="AN299" s="6" t="s">
        <v>1857</v>
      </c>
      <c r="AO299" s="6" t="s">
        <v>1857</v>
      </c>
      <c r="AP299" s="6" t="s">
        <v>1857</v>
      </c>
      <c r="AQ299" s="6" t="s">
        <v>1857</v>
      </c>
      <c r="AR299" s="6" t="s">
        <v>1857</v>
      </c>
      <c r="AS299" s="6" t="s">
        <v>1857</v>
      </c>
      <c r="AT299" s="6" t="s">
        <v>1857</v>
      </c>
    </row>
    <row r="300" spans="1:46" ht="17.25" customHeight="1" x14ac:dyDescent="0.3">
      <c r="A300" t="s">
        <v>1102</v>
      </c>
      <c r="B300" t="s">
        <v>1557</v>
      </c>
      <c r="C300" t="s">
        <v>1100</v>
      </c>
      <c r="D300" t="str">
        <f t="shared" si="44"/>
        <v>Dunellen borough, Middlesex County</v>
      </c>
      <c r="E300" t="s">
        <v>1829</v>
      </c>
      <c r="F300" t="s">
        <v>1815</v>
      </c>
      <c r="G300" s="22">
        <f>COUNTIFS('Raw Data from UFBs'!$A$3:$A$3000,'Summary By Town'!$A300,'Raw Data from UFBs'!$E$3:$E$3000,'Summary By Town'!$G$2)</f>
        <v>0</v>
      </c>
      <c r="H300" s="5">
        <f>SUMIFS('Raw Data from UFBs'!F$3:F$3000,'Raw Data from UFBs'!$A$3:$A$3000,'Summary By Town'!$A300,'Raw Data from UFBs'!$E$3:$E$3000,'Summary By Town'!$G$2)</f>
        <v>0</v>
      </c>
      <c r="I300" s="5">
        <f>SUMIFS('Raw Data from UFBs'!G$3:G$3000,'Raw Data from UFBs'!$A$3:$A$3000,'Summary By Town'!$A300,'Raw Data from UFBs'!$E$3:$E$3000,'Summary By Town'!$G$2)</f>
        <v>0</v>
      </c>
      <c r="J300" s="23">
        <f t="shared" si="45"/>
        <v>0</v>
      </c>
      <c r="K300" s="22">
        <f>COUNTIFS('Raw Data from UFBs'!$A$3:$A$3000,'Summary By Town'!$A300,'Raw Data from UFBs'!$E$3:$E$3000,'Summary By Town'!$K$2)</f>
        <v>0</v>
      </c>
      <c r="L300" s="5">
        <f>SUMIFS('Raw Data from UFBs'!F$3:F$3000,'Raw Data from UFBs'!$A$3:$A$3000,'Summary By Town'!$A300,'Raw Data from UFBs'!$E$3:$E$3000,'Summary By Town'!$K$2)</f>
        <v>0</v>
      </c>
      <c r="M300" s="5">
        <f>SUMIFS('Raw Data from UFBs'!G$3:G$3000,'Raw Data from UFBs'!$A$3:$A$3000,'Summary By Town'!$A300,'Raw Data from UFBs'!$E$3:$E$3000,'Summary By Town'!$K$2)</f>
        <v>0</v>
      </c>
      <c r="N300" s="23">
        <f t="shared" si="46"/>
        <v>0</v>
      </c>
      <c r="O300" s="22">
        <f>COUNTIFS('Raw Data from UFBs'!$A$3:$A$3000,'Summary By Town'!$A300,'Raw Data from UFBs'!$E$3:$E$3000,'Summary By Town'!$O$2)</f>
        <v>0</v>
      </c>
      <c r="P300" s="5">
        <f>SUMIFS('Raw Data from UFBs'!F$3:F$3000,'Raw Data from UFBs'!$A$3:$A$3000,'Summary By Town'!$A300,'Raw Data from UFBs'!$E$3:$E$3000,'Summary By Town'!$O$2)</f>
        <v>0</v>
      </c>
      <c r="Q300" s="5">
        <f>SUMIFS('Raw Data from UFBs'!G$3:G$3000,'Raw Data from UFBs'!$A$3:$A$3000,'Summary By Town'!$A300,'Raw Data from UFBs'!$E$3:$E$3000,'Summary By Town'!$O$2)</f>
        <v>0</v>
      </c>
      <c r="R300" s="23">
        <f t="shared" si="47"/>
        <v>0</v>
      </c>
      <c r="S300" s="22">
        <f t="shared" si="48"/>
        <v>0</v>
      </c>
      <c r="T300" s="5">
        <f t="shared" si="49"/>
        <v>0</v>
      </c>
      <c r="U300" s="5">
        <f t="shared" si="50"/>
        <v>0</v>
      </c>
      <c r="V300" s="23">
        <f t="shared" si="51"/>
        <v>0</v>
      </c>
      <c r="W300" s="62">
        <v>898759100</v>
      </c>
      <c r="X300" s="63">
        <v>2.7072322911135998</v>
      </c>
      <c r="Y300" s="64">
        <v>0.27306782832521753</v>
      </c>
      <c r="Z300" s="5">
        <f t="shared" si="52"/>
        <v>0</v>
      </c>
      <c r="AA300" s="9">
        <f t="shared" si="53"/>
        <v>0</v>
      </c>
      <c r="AB300" s="62">
        <v>9509825.5999999996</v>
      </c>
      <c r="AC300" s="7">
        <f t="shared" si="54"/>
        <v>0</v>
      </c>
      <c r="AE300" s="6" t="s">
        <v>425</v>
      </c>
      <c r="AF300" s="6" t="s">
        <v>442</v>
      </c>
      <c r="AG300" s="6" t="s">
        <v>1210</v>
      </c>
      <c r="AH300" s="6" t="s">
        <v>689</v>
      </c>
      <c r="AI300" s="6" t="s">
        <v>1857</v>
      </c>
      <c r="AJ300" s="6" t="s">
        <v>1857</v>
      </c>
      <c r="AK300" s="6" t="s">
        <v>1857</v>
      </c>
      <c r="AL300" s="6" t="s">
        <v>1857</v>
      </c>
      <c r="AM300" s="6" t="s">
        <v>1857</v>
      </c>
      <c r="AN300" s="6" t="s">
        <v>1857</v>
      </c>
      <c r="AO300" s="6" t="s">
        <v>1857</v>
      </c>
      <c r="AP300" s="6" t="s">
        <v>1857</v>
      </c>
      <c r="AQ300" s="6" t="s">
        <v>1857</v>
      </c>
      <c r="AR300" s="6" t="s">
        <v>1857</v>
      </c>
      <c r="AS300" s="6" t="s">
        <v>1857</v>
      </c>
      <c r="AT300" s="6" t="s">
        <v>1857</v>
      </c>
    </row>
    <row r="301" spans="1:46" ht="17.25" customHeight="1" x14ac:dyDescent="0.3">
      <c r="A301" t="s">
        <v>415</v>
      </c>
      <c r="B301" t="s">
        <v>1558</v>
      </c>
      <c r="C301" t="s">
        <v>1100</v>
      </c>
      <c r="D301" t="str">
        <f t="shared" si="44"/>
        <v>Helmetta borough, Middlesex County</v>
      </c>
      <c r="E301" t="s">
        <v>1829</v>
      </c>
      <c r="F301" t="s">
        <v>1817</v>
      </c>
      <c r="G301" s="22">
        <f>COUNTIFS('Raw Data from UFBs'!$A$3:$A$3000,'Summary By Town'!$A301,'Raw Data from UFBs'!$E$3:$E$3000,'Summary By Town'!$G$2)</f>
        <v>0</v>
      </c>
      <c r="H301" s="5">
        <f>SUMIFS('Raw Data from UFBs'!F$3:F$3000,'Raw Data from UFBs'!$A$3:$A$3000,'Summary By Town'!$A301,'Raw Data from UFBs'!$E$3:$E$3000,'Summary By Town'!$G$2)</f>
        <v>0</v>
      </c>
      <c r="I301" s="5">
        <f>SUMIFS('Raw Data from UFBs'!G$3:G$3000,'Raw Data from UFBs'!$A$3:$A$3000,'Summary By Town'!$A301,'Raw Data from UFBs'!$E$3:$E$3000,'Summary By Town'!$G$2)</f>
        <v>0</v>
      </c>
      <c r="J301" s="23">
        <f t="shared" si="45"/>
        <v>0</v>
      </c>
      <c r="K301" s="22">
        <f>COUNTIFS('Raw Data from UFBs'!$A$3:$A$3000,'Summary By Town'!$A301,'Raw Data from UFBs'!$E$3:$E$3000,'Summary By Town'!$K$2)</f>
        <v>0</v>
      </c>
      <c r="L301" s="5">
        <f>SUMIFS('Raw Data from UFBs'!F$3:F$3000,'Raw Data from UFBs'!$A$3:$A$3000,'Summary By Town'!$A301,'Raw Data from UFBs'!$E$3:$E$3000,'Summary By Town'!$K$2)</f>
        <v>0</v>
      </c>
      <c r="M301" s="5">
        <f>SUMIFS('Raw Data from UFBs'!G$3:G$3000,'Raw Data from UFBs'!$A$3:$A$3000,'Summary By Town'!$A301,'Raw Data from UFBs'!$E$3:$E$3000,'Summary By Town'!$K$2)</f>
        <v>0</v>
      </c>
      <c r="N301" s="23">
        <f t="shared" si="46"/>
        <v>0</v>
      </c>
      <c r="O301" s="22">
        <f>COUNTIFS('Raw Data from UFBs'!$A$3:$A$3000,'Summary By Town'!$A301,'Raw Data from UFBs'!$E$3:$E$3000,'Summary By Town'!$O$2)</f>
        <v>2</v>
      </c>
      <c r="P301" s="5">
        <f>SUMIFS('Raw Data from UFBs'!F$3:F$3000,'Raw Data from UFBs'!$A$3:$A$3000,'Summary By Town'!$A301,'Raw Data from UFBs'!$E$3:$E$3000,'Summary By Town'!$O$2)</f>
        <v>0</v>
      </c>
      <c r="Q301" s="5">
        <f>SUMIFS('Raw Data from UFBs'!G$3:G$3000,'Raw Data from UFBs'!$A$3:$A$3000,'Summary By Town'!$A301,'Raw Data from UFBs'!$E$3:$E$3000,'Summary By Town'!$O$2)</f>
        <v>29187400</v>
      </c>
      <c r="R301" s="23">
        <f t="shared" si="47"/>
        <v>952018.93539811892</v>
      </c>
      <c r="S301" s="22">
        <f t="shared" si="48"/>
        <v>2</v>
      </c>
      <c r="T301" s="5">
        <f t="shared" si="49"/>
        <v>0</v>
      </c>
      <c r="U301" s="5">
        <f t="shared" si="50"/>
        <v>29187400</v>
      </c>
      <c r="V301" s="23">
        <f t="shared" si="51"/>
        <v>952018.93539811892</v>
      </c>
      <c r="W301" s="62">
        <v>224445519</v>
      </c>
      <c r="X301" s="63">
        <v>3.2617462857195876</v>
      </c>
      <c r="Y301" s="64">
        <v>0.21989049399929791</v>
      </c>
      <c r="Z301" s="5">
        <f t="shared" si="52"/>
        <v>209339.91400137806</v>
      </c>
      <c r="AA301" s="9">
        <f t="shared" si="53"/>
        <v>0.13004224869376876</v>
      </c>
      <c r="AB301" s="62">
        <v>2442348.3200000003</v>
      </c>
      <c r="AC301" s="7">
        <f t="shared" si="54"/>
        <v>8.5712554711024194E-2</v>
      </c>
      <c r="AE301" s="6" t="s">
        <v>1103</v>
      </c>
      <c r="AF301" s="6" t="s">
        <v>468</v>
      </c>
      <c r="AG301" s="6" t="s">
        <v>711</v>
      </c>
      <c r="AH301" s="6" t="s">
        <v>1857</v>
      </c>
      <c r="AI301" s="6" t="s">
        <v>1857</v>
      </c>
      <c r="AJ301" s="6" t="s">
        <v>1857</v>
      </c>
      <c r="AK301" s="6" t="s">
        <v>1857</v>
      </c>
      <c r="AL301" s="6" t="s">
        <v>1857</v>
      </c>
      <c r="AM301" s="6" t="s">
        <v>1857</v>
      </c>
      <c r="AN301" s="6" t="s">
        <v>1857</v>
      </c>
      <c r="AO301" s="6" t="s">
        <v>1857</v>
      </c>
      <c r="AP301" s="6" t="s">
        <v>1857</v>
      </c>
      <c r="AQ301" s="6" t="s">
        <v>1857</v>
      </c>
      <c r="AR301" s="6" t="s">
        <v>1857</v>
      </c>
      <c r="AS301" s="6" t="s">
        <v>1857</v>
      </c>
      <c r="AT301" s="6" t="s">
        <v>1857</v>
      </c>
    </row>
    <row r="302" spans="1:46" ht="17.25" customHeight="1" x14ac:dyDescent="0.3">
      <c r="A302" t="s">
        <v>417</v>
      </c>
      <c r="B302" t="s">
        <v>1559</v>
      </c>
      <c r="C302" t="s">
        <v>1100</v>
      </c>
      <c r="D302" t="str">
        <f t="shared" si="44"/>
        <v>Highland Park borough, Middlesex County</v>
      </c>
      <c r="E302" t="s">
        <v>1829</v>
      </c>
      <c r="F302" t="s">
        <v>1819</v>
      </c>
      <c r="G302" s="22">
        <f>COUNTIFS('Raw Data from UFBs'!$A$3:$A$3000,'Summary By Town'!$A302,'Raw Data from UFBs'!$E$3:$E$3000,'Summary By Town'!$G$2)</f>
        <v>2</v>
      </c>
      <c r="H302" s="5">
        <f>SUMIFS('Raw Data from UFBs'!F$3:F$3000,'Raw Data from UFBs'!$A$3:$A$3000,'Summary By Town'!$A302,'Raw Data from UFBs'!$E$3:$E$3000,'Summary By Town'!$G$2)</f>
        <v>45703.939999999995</v>
      </c>
      <c r="I302" s="5">
        <f>SUMIFS('Raw Data from UFBs'!G$3:G$3000,'Raw Data from UFBs'!$A$3:$A$3000,'Summary By Town'!$A302,'Raw Data from UFBs'!$E$3:$E$3000,'Summary By Town'!$G$2)</f>
        <v>24000000</v>
      </c>
      <c r="J302" s="23">
        <f t="shared" si="45"/>
        <v>599426.23732142325</v>
      </c>
      <c r="K302" s="22">
        <f>COUNTIFS('Raw Data from UFBs'!$A$3:$A$3000,'Summary By Town'!$A302,'Raw Data from UFBs'!$E$3:$E$3000,'Summary By Town'!$K$2)</f>
        <v>1</v>
      </c>
      <c r="L302" s="5">
        <f>SUMIFS('Raw Data from UFBs'!F$3:F$3000,'Raw Data from UFBs'!$A$3:$A$3000,'Summary By Town'!$A302,'Raw Data from UFBs'!$E$3:$E$3000,'Summary By Town'!$K$2)</f>
        <v>67842.5</v>
      </c>
      <c r="M302" s="5">
        <f>SUMIFS('Raw Data from UFBs'!G$3:G$3000,'Raw Data from UFBs'!$A$3:$A$3000,'Summary By Town'!$A302,'Raw Data from UFBs'!$E$3:$E$3000,'Summary By Town'!$K$2)</f>
        <v>10000000</v>
      </c>
      <c r="N302" s="23">
        <f t="shared" si="46"/>
        <v>249760.93221725969</v>
      </c>
      <c r="O302" s="22">
        <f>COUNTIFS('Raw Data from UFBs'!$A$3:$A$3000,'Summary By Town'!$A302,'Raw Data from UFBs'!$E$3:$E$3000,'Summary By Town'!$O$2)</f>
        <v>0</v>
      </c>
      <c r="P302" s="5">
        <f>SUMIFS('Raw Data from UFBs'!F$3:F$3000,'Raw Data from UFBs'!$A$3:$A$3000,'Summary By Town'!$A302,'Raw Data from UFBs'!$E$3:$E$3000,'Summary By Town'!$O$2)</f>
        <v>0</v>
      </c>
      <c r="Q302" s="5">
        <f>SUMIFS('Raw Data from UFBs'!G$3:G$3000,'Raw Data from UFBs'!$A$3:$A$3000,'Summary By Town'!$A302,'Raw Data from UFBs'!$E$3:$E$3000,'Summary By Town'!$O$2)</f>
        <v>0</v>
      </c>
      <c r="R302" s="23">
        <f t="shared" si="47"/>
        <v>0</v>
      </c>
      <c r="S302" s="22">
        <f t="shared" si="48"/>
        <v>3</v>
      </c>
      <c r="T302" s="5">
        <f t="shared" si="49"/>
        <v>113546.44</v>
      </c>
      <c r="U302" s="5">
        <f t="shared" si="50"/>
        <v>34000000</v>
      </c>
      <c r="V302" s="23">
        <f t="shared" si="51"/>
        <v>849187.16953868291</v>
      </c>
      <c r="W302" s="62">
        <v>2372925700</v>
      </c>
      <c r="X302" s="63">
        <v>2.4976093221725968</v>
      </c>
      <c r="Y302" s="64">
        <v>0.27325965266160152</v>
      </c>
      <c r="Z302" s="5">
        <f t="shared" si="52"/>
        <v>201020.9302374676</v>
      </c>
      <c r="AA302" s="9">
        <f t="shared" si="53"/>
        <v>1.432830366327947E-2</v>
      </c>
      <c r="AB302" s="62">
        <v>18889167.810000002</v>
      </c>
      <c r="AC302" s="7">
        <f t="shared" si="54"/>
        <v>1.0642127395948397E-2</v>
      </c>
      <c r="AE302" s="6" t="s">
        <v>428</v>
      </c>
      <c r="AF302" s="6" t="s">
        <v>442</v>
      </c>
      <c r="AG302" s="6" t="s">
        <v>412</v>
      </c>
      <c r="AH302" s="6" t="s">
        <v>1857</v>
      </c>
      <c r="AI302" s="6" t="s">
        <v>1857</v>
      </c>
      <c r="AJ302" s="6" t="s">
        <v>1857</v>
      </c>
      <c r="AK302" s="6" t="s">
        <v>1857</v>
      </c>
      <c r="AL302" s="6" t="s">
        <v>1857</v>
      </c>
      <c r="AM302" s="6" t="s">
        <v>1857</v>
      </c>
      <c r="AN302" s="6" t="s">
        <v>1857</v>
      </c>
      <c r="AO302" s="6" t="s">
        <v>1857</v>
      </c>
      <c r="AP302" s="6" t="s">
        <v>1857</v>
      </c>
      <c r="AQ302" s="6" t="s">
        <v>1857</v>
      </c>
      <c r="AR302" s="6" t="s">
        <v>1857</v>
      </c>
      <c r="AS302" s="6" t="s">
        <v>1857</v>
      </c>
      <c r="AT302" s="6" t="s">
        <v>1857</v>
      </c>
    </row>
    <row r="303" spans="1:46" ht="17.25" customHeight="1" x14ac:dyDescent="0.3">
      <c r="A303" t="s">
        <v>419</v>
      </c>
      <c r="B303" t="s">
        <v>1560</v>
      </c>
      <c r="C303" t="s">
        <v>1100</v>
      </c>
      <c r="D303" t="str">
        <f t="shared" si="44"/>
        <v>Jamesburg borough, Middlesex County</v>
      </c>
      <c r="E303" t="s">
        <v>1829</v>
      </c>
      <c r="F303" t="s">
        <v>1819</v>
      </c>
      <c r="G303" s="22">
        <f>COUNTIFS('Raw Data from UFBs'!$A$3:$A$3000,'Summary By Town'!$A303,'Raw Data from UFBs'!$E$3:$E$3000,'Summary By Town'!$G$2)</f>
        <v>2</v>
      </c>
      <c r="H303" s="5">
        <f>SUMIFS('Raw Data from UFBs'!F$3:F$3000,'Raw Data from UFBs'!$A$3:$A$3000,'Summary By Town'!$A303,'Raw Data from UFBs'!$E$3:$E$3000,'Summary By Town'!$G$2)</f>
        <v>48575.87</v>
      </c>
      <c r="I303" s="5">
        <f>SUMIFS('Raw Data from UFBs'!G$3:G$3000,'Raw Data from UFBs'!$A$3:$A$3000,'Summary By Town'!$A303,'Raw Data from UFBs'!$E$3:$E$3000,'Summary By Town'!$G$2)</f>
        <v>3447100</v>
      </c>
      <c r="J303" s="23">
        <f t="shared" si="45"/>
        <v>221762.41386141407</v>
      </c>
      <c r="K303" s="22">
        <f>COUNTIFS('Raw Data from UFBs'!$A$3:$A$3000,'Summary By Town'!$A303,'Raw Data from UFBs'!$E$3:$E$3000,'Summary By Town'!$K$2)</f>
        <v>0</v>
      </c>
      <c r="L303" s="5">
        <f>SUMIFS('Raw Data from UFBs'!F$3:F$3000,'Raw Data from UFBs'!$A$3:$A$3000,'Summary By Town'!$A303,'Raw Data from UFBs'!$E$3:$E$3000,'Summary By Town'!$K$2)</f>
        <v>0</v>
      </c>
      <c r="M303" s="5">
        <f>SUMIFS('Raw Data from UFBs'!G$3:G$3000,'Raw Data from UFBs'!$A$3:$A$3000,'Summary By Town'!$A303,'Raw Data from UFBs'!$E$3:$E$3000,'Summary By Town'!$K$2)</f>
        <v>0</v>
      </c>
      <c r="N303" s="23">
        <f t="shared" si="46"/>
        <v>0</v>
      </c>
      <c r="O303" s="22">
        <f>COUNTIFS('Raw Data from UFBs'!$A$3:$A$3000,'Summary By Town'!$A303,'Raw Data from UFBs'!$E$3:$E$3000,'Summary By Town'!$O$2)</f>
        <v>0</v>
      </c>
      <c r="P303" s="5">
        <f>SUMIFS('Raw Data from UFBs'!F$3:F$3000,'Raw Data from UFBs'!$A$3:$A$3000,'Summary By Town'!$A303,'Raw Data from UFBs'!$E$3:$E$3000,'Summary By Town'!$O$2)</f>
        <v>0</v>
      </c>
      <c r="Q303" s="5">
        <f>SUMIFS('Raw Data from UFBs'!G$3:G$3000,'Raw Data from UFBs'!$A$3:$A$3000,'Summary By Town'!$A303,'Raw Data from UFBs'!$E$3:$E$3000,'Summary By Town'!$O$2)</f>
        <v>0</v>
      </c>
      <c r="R303" s="23">
        <f t="shared" si="47"/>
        <v>0</v>
      </c>
      <c r="S303" s="22">
        <f t="shared" si="48"/>
        <v>2</v>
      </c>
      <c r="T303" s="5">
        <f t="shared" si="49"/>
        <v>48575.87</v>
      </c>
      <c r="U303" s="5">
        <f t="shared" si="50"/>
        <v>3447100</v>
      </c>
      <c r="V303" s="23">
        <f t="shared" si="51"/>
        <v>221762.41386141407</v>
      </c>
      <c r="W303" s="62">
        <v>268644800</v>
      </c>
      <c r="X303" s="63">
        <v>6.433303758562678</v>
      </c>
      <c r="Y303" s="64">
        <v>0.32388080284339194</v>
      </c>
      <c r="Z303" s="5">
        <f t="shared" si="52"/>
        <v>56091.796867507102</v>
      </c>
      <c r="AA303" s="9">
        <f t="shared" si="53"/>
        <v>1.2831441367932675E-2</v>
      </c>
      <c r="AB303" s="62">
        <v>7230523.7400000002</v>
      </c>
      <c r="AC303" s="7">
        <f t="shared" si="54"/>
        <v>7.7576395409922408E-3</v>
      </c>
      <c r="AE303" s="6" t="s">
        <v>1103</v>
      </c>
      <c r="AF303" s="6" t="s">
        <v>1857</v>
      </c>
      <c r="AG303" s="6" t="s">
        <v>1857</v>
      </c>
      <c r="AH303" s="6" t="s">
        <v>1857</v>
      </c>
      <c r="AI303" s="6" t="s">
        <v>1857</v>
      </c>
      <c r="AJ303" s="6" t="s">
        <v>1857</v>
      </c>
      <c r="AK303" s="6" t="s">
        <v>1857</v>
      </c>
      <c r="AL303" s="6" t="s">
        <v>1857</v>
      </c>
      <c r="AM303" s="6" t="s">
        <v>1857</v>
      </c>
      <c r="AN303" s="6" t="s">
        <v>1857</v>
      </c>
      <c r="AO303" s="6" t="s">
        <v>1857</v>
      </c>
      <c r="AP303" s="6" t="s">
        <v>1857</v>
      </c>
      <c r="AQ303" s="6" t="s">
        <v>1857</v>
      </c>
      <c r="AR303" s="6" t="s">
        <v>1857</v>
      </c>
      <c r="AS303" s="6" t="s">
        <v>1857</v>
      </c>
      <c r="AT303" s="6" t="s">
        <v>1857</v>
      </c>
    </row>
    <row r="304" spans="1:46" ht="17.25" customHeight="1" x14ac:dyDescent="0.3">
      <c r="A304" t="s">
        <v>424</v>
      </c>
      <c r="B304" t="s">
        <v>1561</v>
      </c>
      <c r="C304" t="s">
        <v>1100</v>
      </c>
      <c r="D304" t="str">
        <f t="shared" si="44"/>
        <v>Metuchen borough, Middlesex County</v>
      </c>
      <c r="E304" t="s">
        <v>1829</v>
      </c>
      <c r="F304" t="s">
        <v>1815</v>
      </c>
      <c r="G304" s="22">
        <f>COUNTIFS('Raw Data from UFBs'!$A$3:$A$3000,'Summary By Town'!$A304,'Raw Data from UFBs'!$E$3:$E$3000,'Summary By Town'!$G$2)</f>
        <v>1</v>
      </c>
      <c r="H304" s="5">
        <f>SUMIFS('Raw Data from UFBs'!F$3:F$3000,'Raw Data from UFBs'!$A$3:$A$3000,'Summary By Town'!$A304,'Raw Data from UFBs'!$E$3:$E$3000,'Summary By Town'!$G$2)</f>
        <v>25651.68</v>
      </c>
      <c r="I304" s="5">
        <f>SUMIFS('Raw Data from UFBs'!G$3:G$3000,'Raw Data from UFBs'!$A$3:$A$3000,'Summary By Town'!$A304,'Raw Data from UFBs'!$E$3:$E$3000,'Summary By Town'!$G$2)</f>
        <v>7000000</v>
      </c>
      <c r="J304" s="23">
        <f t="shared" si="45"/>
        <v>470487.85329392378</v>
      </c>
      <c r="K304" s="22">
        <f>COUNTIFS('Raw Data from UFBs'!$A$3:$A$3000,'Summary By Town'!$A304,'Raw Data from UFBs'!$E$3:$E$3000,'Summary By Town'!$K$2)</f>
        <v>0</v>
      </c>
      <c r="L304" s="5">
        <f>SUMIFS('Raw Data from UFBs'!F$3:F$3000,'Raw Data from UFBs'!$A$3:$A$3000,'Summary By Town'!$A304,'Raw Data from UFBs'!$E$3:$E$3000,'Summary By Town'!$K$2)</f>
        <v>0</v>
      </c>
      <c r="M304" s="5">
        <f>SUMIFS('Raw Data from UFBs'!G$3:G$3000,'Raw Data from UFBs'!$A$3:$A$3000,'Summary By Town'!$A304,'Raw Data from UFBs'!$E$3:$E$3000,'Summary By Town'!$K$2)</f>
        <v>0</v>
      </c>
      <c r="N304" s="23">
        <f t="shared" si="46"/>
        <v>0</v>
      </c>
      <c r="O304" s="22">
        <f>COUNTIFS('Raw Data from UFBs'!$A$3:$A$3000,'Summary By Town'!$A304,'Raw Data from UFBs'!$E$3:$E$3000,'Summary By Town'!$O$2)</f>
        <v>0</v>
      </c>
      <c r="P304" s="5">
        <f>SUMIFS('Raw Data from UFBs'!F$3:F$3000,'Raw Data from UFBs'!$A$3:$A$3000,'Summary By Town'!$A304,'Raw Data from UFBs'!$E$3:$E$3000,'Summary By Town'!$O$2)</f>
        <v>0</v>
      </c>
      <c r="Q304" s="5">
        <f>SUMIFS('Raw Data from UFBs'!G$3:G$3000,'Raw Data from UFBs'!$A$3:$A$3000,'Summary By Town'!$A304,'Raw Data from UFBs'!$E$3:$E$3000,'Summary By Town'!$O$2)</f>
        <v>0</v>
      </c>
      <c r="R304" s="23">
        <f t="shared" si="47"/>
        <v>0</v>
      </c>
      <c r="S304" s="22">
        <f t="shared" si="48"/>
        <v>1</v>
      </c>
      <c r="T304" s="5">
        <f t="shared" si="49"/>
        <v>25651.68</v>
      </c>
      <c r="U304" s="5">
        <f t="shared" si="50"/>
        <v>7000000</v>
      </c>
      <c r="V304" s="23">
        <f t="shared" si="51"/>
        <v>470487.85329392378</v>
      </c>
      <c r="W304" s="62">
        <v>1213101000</v>
      </c>
      <c r="X304" s="63">
        <v>6.7212550470560544</v>
      </c>
      <c r="Y304" s="64">
        <v>0.24159162314038879</v>
      </c>
      <c r="Z304" s="5">
        <f t="shared" si="52"/>
        <v>107468.69313763831</v>
      </c>
      <c r="AA304" s="9">
        <f t="shared" si="53"/>
        <v>5.7703356934006318E-3</v>
      </c>
      <c r="AB304" s="62">
        <v>23716011.869999997</v>
      </c>
      <c r="AC304" s="7">
        <f t="shared" si="54"/>
        <v>4.5314825159782791E-3</v>
      </c>
      <c r="AE304" s="6" t="s">
        <v>412</v>
      </c>
      <c r="AF304" s="6" t="s">
        <v>1857</v>
      </c>
      <c r="AG304" s="6" t="s">
        <v>1857</v>
      </c>
      <c r="AH304" s="6" t="s">
        <v>1857</v>
      </c>
      <c r="AI304" s="6" t="s">
        <v>1857</v>
      </c>
      <c r="AJ304" s="6" t="s">
        <v>1857</v>
      </c>
      <c r="AK304" s="6" t="s">
        <v>1857</v>
      </c>
      <c r="AL304" s="6" t="s">
        <v>1857</v>
      </c>
      <c r="AM304" s="6" t="s">
        <v>1857</v>
      </c>
      <c r="AN304" s="6" t="s">
        <v>1857</v>
      </c>
      <c r="AO304" s="6" t="s">
        <v>1857</v>
      </c>
      <c r="AP304" s="6" t="s">
        <v>1857</v>
      </c>
      <c r="AQ304" s="6" t="s">
        <v>1857</v>
      </c>
      <c r="AR304" s="6" t="s">
        <v>1857</v>
      </c>
      <c r="AS304" s="6" t="s">
        <v>1857</v>
      </c>
      <c r="AT304" s="6" t="s">
        <v>1857</v>
      </c>
    </row>
    <row r="305" spans="1:46" ht="17.25" customHeight="1" x14ac:dyDescent="0.3">
      <c r="A305" t="s">
        <v>425</v>
      </c>
      <c r="B305" t="s">
        <v>1562</v>
      </c>
      <c r="C305" t="s">
        <v>1100</v>
      </c>
      <c r="D305" t="str">
        <f t="shared" si="44"/>
        <v>Middlesex borough, Middlesex County</v>
      </c>
      <c r="E305" t="s">
        <v>1829</v>
      </c>
      <c r="F305" t="s">
        <v>1815</v>
      </c>
      <c r="G305" s="22">
        <f>COUNTIFS('Raw Data from UFBs'!$A$3:$A$3000,'Summary By Town'!$A305,'Raw Data from UFBs'!$E$3:$E$3000,'Summary By Town'!$G$2)</f>
        <v>3</v>
      </c>
      <c r="H305" s="5">
        <f>SUMIFS('Raw Data from UFBs'!F$3:F$3000,'Raw Data from UFBs'!$A$3:$A$3000,'Summary By Town'!$A305,'Raw Data from UFBs'!$E$3:$E$3000,'Summary By Town'!$G$2)</f>
        <v>587750</v>
      </c>
      <c r="I305" s="5">
        <f>SUMIFS('Raw Data from UFBs'!G$3:G$3000,'Raw Data from UFBs'!$A$3:$A$3000,'Summary By Town'!$A305,'Raw Data from UFBs'!$E$3:$E$3000,'Summary By Town'!$G$2)</f>
        <v>15834800</v>
      </c>
      <c r="J305" s="23">
        <f t="shared" si="45"/>
        <v>348693.42132017313</v>
      </c>
      <c r="K305" s="22">
        <f>COUNTIFS('Raw Data from UFBs'!$A$3:$A$3000,'Summary By Town'!$A305,'Raw Data from UFBs'!$E$3:$E$3000,'Summary By Town'!$K$2)</f>
        <v>3</v>
      </c>
      <c r="L305" s="5">
        <f>SUMIFS('Raw Data from UFBs'!F$3:F$3000,'Raw Data from UFBs'!$A$3:$A$3000,'Summary By Town'!$A305,'Raw Data from UFBs'!$E$3:$E$3000,'Summary By Town'!$K$2)</f>
        <v>772750</v>
      </c>
      <c r="M305" s="5">
        <f>SUMIFS('Raw Data from UFBs'!G$3:G$3000,'Raw Data from UFBs'!$A$3:$A$3000,'Summary By Town'!$A305,'Raw Data from UFBs'!$E$3:$E$3000,'Summary By Town'!$K$2)</f>
        <v>3537200</v>
      </c>
      <c r="N305" s="23">
        <f t="shared" si="46"/>
        <v>77891.629189741361</v>
      </c>
      <c r="O305" s="22">
        <f>COUNTIFS('Raw Data from UFBs'!$A$3:$A$3000,'Summary By Town'!$A305,'Raw Data from UFBs'!$E$3:$E$3000,'Summary By Town'!$O$2)</f>
        <v>0</v>
      </c>
      <c r="P305" s="5">
        <f>SUMIFS('Raw Data from UFBs'!F$3:F$3000,'Raw Data from UFBs'!$A$3:$A$3000,'Summary By Town'!$A305,'Raw Data from UFBs'!$E$3:$E$3000,'Summary By Town'!$O$2)</f>
        <v>0</v>
      </c>
      <c r="Q305" s="5">
        <f>SUMIFS('Raw Data from UFBs'!G$3:G$3000,'Raw Data from UFBs'!$A$3:$A$3000,'Summary By Town'!$A305,'Raw Data from UFBs'!$E$3:$E$3000,'Summary By Town'!$O$2)</f>
        <v>0</v>
      </c>
      <c r="R305" s="23">
        <f t="shared" si="47"/>
        <v>0</v>
      </c>
      <c r="S305" s="22">
        <f t="shared" si="48"/>
        <v>6</v>
      </c>
      <c r="T305" s="5">
        <f t="shared" si="49"/>
        <v>1360500</v>
      </c>
      <c r="U305" s="5">
        <f t="shared" si="50"/>
        <v>19372000</v>
      </c>
      <c r="V305" s="23">
        <f t="shared" si="51"/>
        <v>426585.05050991452</v>
      </c>
      <c r="W305" s="62">
        <v>2579979600</v>
      </c>
      <c r="X305" s="63">
        <v>2.2020702586718692</v>
      </c>
      <c r="Y305" s="64">
        <v>0.29531900687773288</v>
      </c>
      <c r="Z305" s="5">
        <f t="shared" si="52"/>
        <v>-275802.83539168013</v>
      </c>
      <c r="AA305" s="9">
        <f t="shared" si="53"/>
        <v>7.5085865020017989E-3</v>
      </c>
      <c r="AB305" s="62">
        <v>22634917.329999998</v>
      </c>
      <c r="AC305" s="7">
        <f t="shared" si="54"/>
        <v>-1.218483952782699E-2</v>
      </c>
      <c r="AE305" s="6" t="s">
        <v>650</v>
      </c>
      <c r="AF305" s="6" t="s">
        <v>643</v>
      </c>
      <c r="AG305" s="6" t="s">
        <v>442</v>
      </c>
      <c r="AH305" s="6" t="s">
        <v>1102</v>
      </c>
      <c r="AI305" s="6" t="s">
        <v>1210</v>
      </c>
      <c r="AJ305" s="6" t="s">
        <v>1208</v>
      </c>
      <c r="AK305" s="6" t="s">
        <v>1857</v>
      </c>
      <c r="AL305" s="6" t="s">
        <v>1857</v>
      </c>
      <c r="AM305" s="6" t="s">
        <v>1857</v>
      </c>
      <c r="AN305" s="6" t="s">
        <v>1857</v>
      </c>
      <c r="AO305" s="6" t="s">
        <v>1857</v>
      </c>
      <c r="AP305" s="6" t="s">
        <v>1857</v>
      </c>
      <c r="AQ305" s="6" t="s">
        <v>1857</v>
      </c>
      <c r="AR305" s="6" t="s">
        <v>1857</v>
      </c>
      <c r="AS305" s="6" t="s">
        <v>1857</v>
      </c>
      <c r="AT305" s="6" t="s">
        <v>1857</v>
      </c>
    </row>
    <row r="306" spans="1:46" ht="17.25" customHeight="1" x14ac:dyDescent="0.3">
      <c r="A306" t="s">
        <v>427</v>
      </c>
      <c r="B306" t="s">
        <v>1563</v>
      </c>
      <c r="C306" t="s">
        <v>1100</v>
      </c>
      <c r="D306" t="str">
        <f t="shared" si="44"/>
        <v>Milltown borough, Middlesex County</v>
      </c>
      <c r="E306" t="s">
        <v>1829</v>
      </c>
      <c r="F306" t="s">
        <v>1815</v>
      </c>
      <c r="G306" s="22">
        <f>COUNTIFS('Raw Data from UFBs'!$A$3:$A$3000,'Summary By Town'!$A306,'Raw Data from UFBs'!$E$3:$E$3000,'Summary By Town'!$G$2)</f>
        <v>0</v>
      </c>
      <c r="H306" s="5">
        <f>SUMIFS('Raw Data from UFBs'!F$3:F$3000,'Raw Data from UFBs'!$A$3:$A$3000,'Summary By Town'!$A306,'Raw Data from UFBs'!$E$3:$E$3000,'Summary By Town'!$G$2)</f>
        <v>0</v>
      </c>
      <c r="I306" s="5">
        <f>SUMIFS('Raw Data from UFBs'!G$3:G$3000,'Raw Data from UFBs'!$A$3:$A$3000,'Summary By Town'!$A306,'Raw Data from UFBs'!$E$3:$E$3000,'Summary By Town'!$G$2)</f>
        <v>0</v>
      </c>
      <c r="J306" s="23">
        <f t="shared" si="45"/>
        <v>0</v>
      </c>
      <c r="K306" s="22">
        <f>COUNTIFS('Raw Data from UFBs'!$A$3:$A$3000,'Summary By Town'!$A306,'Raw Data from UFBs'!$E$3:$E$3000,'Summary By Town'!$K$2)</f>
        <v>1</v>
      </c>
      <c r="L306" s="5">
        <f>SUMIFS('Raw Data from UFBs'!F$3:F$3000,'Raw Data from UFBs'!$A$3:$A$3000,'Summary By Town'!$A306,'Raw Data from UFBs'!$E$3:$E$3000,'Summary By Town'!$K$2)</f>
        <v>224068.06</v>
      </c>
      <c r="M306" s="5">
        <f>SUMIFS('Raw Data from UFBs'!G$3:G$3000,'Raw Data from UFBs'!$A$3:$A$3000,'Summary By Town'!$A306,'Raw Data from UFBs'!$E$3:$E$3000,'Summary By Town'!$K$2)</f>
        <v>13500000</v>
      </c>
      <c r="N306" s="23">
        <f t="shared" si="46"/>
        <v>895174.48719944246</v>
      </c>
      <c r="O306" s="22">
        <f>COUNTIFS('Raw Data from UFBs'!$A$3:$A$3000,'Summary By Town'!$A306,'Raw Data from UFBs'!$E$3:$E$3000,'Summary By Town'!$O$2)</f>
        <v>0</v>
      </c>
      <c r="P306" s="5">
        <f>SUMIFS('Raw Data from UFBs'!F$3:F$3000,'Raw Data from UFBs'!$A$3:$A$3000,'Summary By Town'!$A306,'Raw Data from UFBs'!$E$3:$E$3000,'Summary By Town'!$O$2)</f>
        <v>0</v>
      </c>
      <c r="Q306" s="5">
        <f>SUMIFS('Raw Data from UFBs'!G$3:G$3000,'Raw Data from UFBs'!$A$3:$A$3000,'Summary By Town'!$A306,'Raw Data from UFBs'!$E$3:$E$3000,'Summary By Town'!$O$2)</f>
        <v>0</v>
      </c>
      <c r="R306" s="23">
        <f t="shared" si="47"/>
        <v>0</v>
      </c>
      <c r="S306" s="22">
        <f t="shared" si="48"/>
        <v>1</v>
      </c>
      <c r="T306" s="5">
        <f t="shared" si="49"/>
        <v>224068.06</v>
      </c>
      <c r="U306" s="5">
        <f t="shared" si="50"/>
        <v>13500000</v>
      </c>
      <c r="V306" s="23">
        <f t="shared" si="51"/>
        <v>895174.48719944246</v>
      </c>
      <c r="W306" s="62">
        <v>505214150</v>
      </c>
      <c r="X306" s="63">
        <v>6.6309221274032772</v>
      </c>
      <c r="Y306" s="64">
        <v>0.25088032877055205</v>
      </c>
      <c r="Z306" s="5">
        <f t="shared" si="52"/>
        <v>168367.40109582667</v>
      </c>
      <c r="AA306" s="9">
        <f t="shared" si="53"/>
        <v>2.6721341830983951E-2</v>
      </c>
      <c r="AB306" s="62">
        <v>11106637.300000001</v>
      </c>
      <c r="AC306" s="7">
        <f t="shared" si="54"/>
        <v>1.5159169832243163E-2</v>
      </c>
      <c r="AE306" s="6" t="s">
        <v>1104</v>
      </c>
      <c r="AF306" s="6" t="s">
        <v>711</v>
      </c>
      <c r="AG306" s="6" t="s">
        <v>1857</v>
      </c>
      <c r="AH306" s="6" t="s">
        <v>1857</v>
      </c>
      <c r="AI306" s="6" t="s">
        <v>1857</v>
      </c>
      <c r="AJ306" s="6" t="s">
        <v>1857</v>
      </c>
      <c r="AK306" s="6" t="s">
        <v>1857</v>
      </c>
      <c r="AL306" s="6" t="s">
        <v>1857</v>
      </c>
      <c r="AM306" s="6" t="s">
        <v>1857</v>
      </c>
      <c r="AN306" s="6" t="s">
        <v>1857</v>
      </c>
      <c r="AO306" s="6" t="s">
        <v>1857</v>
      </c>
      <c r="AP306" s="6" t="s">
        <v>1857</v>
      </c>
      <c r="AQ306" s="6" t="s">
        <v>1857</v>
      </c>
      <c r="AR306" s="6" t="s">
        <v>1857</v>
      </c>
      <c r="AS306" s="6" t="s">
        <v>1857</v>
      </c>
      <c r="AT306" s="6" t="s">
        <v>1857</v>
      </c>
    </row>
    <row r="307" spans="1:46" ht="17.25" customHeight="1" x14ac:dyDescent="0.3">
      <c r="A307" t="s">
        <v>428</v>
      </c>
      <c r="B307" t="s">
        <v>1564</v>
      </c>
      <c r="C307" t="s">
        <v>1100</v>
      </c>
      <c r="D307" t="str">
        <f t="shared" si="44"/>
        <v>New Brunswick city, Middlesex County</v>
      </c>
      <c r="E307" t="s">
        <v>1829</v>
      </c>
      <c r="F307" t="s">
        <v>1816</v>
      </c>
      <c r="G307" s="22">
        <f>COUNTIFS('Raw Data from UFBs'!$A$3:$A$3000,'Summary By Town'!$A307,'Raw Data from UFBs'!$E$3:$E$3000,'Summary By Town'!$G$2)</f>
        <v>7</v>
      </c>
      <c r="H307" s="5">
        <f>SUMIFS('Raw Data from UFBs'!F$3:F$3000,'Raw Data from UFBs'!$A$3:$A$3000,'Summary By Town'!$A307,'Raw Data from UFBs'!$E$3:$E$3000,'Summary By Town'!$G$2)</f>
        <v>317100.95</v>
      </c>
      <c r="I307" s="5">
        <f>SUMIFS('Raw Data from UFBs'!G$3:G$3000,'Raw Data from UFBs'!$A$3:$A$3000,'Summary By Town'!$A307,'Raw Data from UFBs'!$E$3:$E$3000,'Summary By Town'!$G$2)</f>
        <v>54230100</v>
      </c>
      <c r="J307" s="23">
        <f t="shared" si="45"/>
        <v>1378705.4773664477</v>
      </c>
      <c r="K307" s="22">
        <f>COUNTIFS('Raw Data from UFBs'!$A$3:$A$3000,'Summary By Town'!$A307,'Raw Data from UFBs'!$E$3:$E$3000,'Summary By Town'!$K$2)</f>
        <v>11</v>
      </c>
      <c r="L307" s="5">
        <f>SUMIFS('Raw Data from UFBs'!F$3:F$3000,'Raw Data from UFBs'!$A$3:$A$3000,'Summary By Town'!$A307,'Raw Data from UFBs'!$E$3:$E$3000,'Summary By Town'!$K$2)</f>
        <v>1839209.77</v>
      </c>
      <c r="M307" s="5">
        <f>SUMIFS('Raw Data from UFBs'!G$3:G$3000,'Raw Data from UFBs'!$A$3:$A$3000,'Summary By Town'!$A307,'Raw Data from UFBs'!$E$3:$E$3000,'Summary By Town'!$K$2)</f>
        <v>146489600</v>
      </c>
      <c r="N307" s="23">
        <f t="shared" si="46"/>
        <v>3724241.9596722112</v>
      </c>
      <c r="O307" s="22">
        <f>COUNTIFS('Raw Data from UFBs'!$A$3:$A$3000,'Summary By Town'!$A307,'Raw Data from UFBs'!$E$3:$E$3000,'Summary By Town'!$O$2)</f>
        <v>15</v>
      </c>
      <c r="P307" s="5">
        <f>SUMIFS('Raw Data from UFBs'!F$3:F$3000,'Raw Data from UFBs'!$A$3:$A$3000,'Summary By Town'!$A307,'Raw Data from UFBs'!$E$3:$E$3000,'Summary By Town'!$O$2)</f>
        <v>5788958.8899999997</v>
      </c>
      <c r="Q307" s="5">
        <f>SUMIFS('Raw Data from UFBs'!G$3:G$3000,'Raw Data from UFBs'!$A$3:$A$3000,'Summary By Town'!$A307,'Raw Data from UFBs'!$E$3:$E$3000,'Summary By Town'!$O$2)</f>
        <v>519222967</v>
      </c>
      <c r="R307" s="23">
        <f t="shared" si="47"/>
        <v>13200336.133943297</v>
      </c>
      <c r="S307" s="22">
        <f t="shared" si="48"/>
        <v>33</v>
      </c>
      <c r="T307" s="5">
        <f t="shared" si="49"/>
        <v>7945269.6100000003</v>
      </c>
      <c r="U307" s="5">
        <f t="shared" si="50"/>
        <v>719942667</v>
      </c>
      <c r="V307" s="23">
        <f t="shared" si="51"/>
        <v>18303283.570981957</v>
      </c>
      <c r="W307" s="62">
        <v>7832920000</v>
      </c>
      <c r="X307" s="63">
        <v>2.5423251614259383</v>
      </c>
      <c r="Y307" s="64">
        <v>0.44011807637496342</v>
      </c>
      <c r="Z307" s="5">
        <f t="shared" si="52"/>
        <v>4558749.1795723941</v>
      </c>
      <c r="AA307" s="9">
        <f t="shared" si="53"/>
        <v>9.1912424357710784E-2</v>
      </c>
      <c r="AB307" s="62">
        <v>103845787.16</v>
      </c>
      <c r="AC307" s="7">
        <f t="shared" si="54"/>
        <v>4.3899221184086352E-2</v>
      </c>
      <c r="AE307" s="6" t="s">
        <v>1104</v>
      </c>
      <c r="AF307" s="6" t="s">
        <v>711</v>
      </c>
      <c r="AG307" s="6" t="s">
        <v>417</v>
      </c>
      <c r="AH307" s="6" t="s">
        <v>644</v>
      </c>
      <c r="AI307" s="6" t="s">
        <v>442</v>
      </c>
      <c r="AJ307" s="6" t="s">
        <v>412</v>
      </c>
      <c r="AK307" s="6" t="s">
        <v>1857</v>
      </c>
      <c r="AL307" s="6" t="s">
        <v>1857</v>
      </c>
      <c r="AM307" s="6" t="s">
        <v>1857</v>
      </c>
      <c r="AN307" s="6" t="s">
        <v>1857</v>
      </c>
      <c r="AO307" s="6" t="s">
        <v>1857</v>
      </c>
      <c r="AP307" s="6" t="s">
        <v>1857</v>
      </c>
      <c r="AQ307" s="6" t="s">
        <v>1857</v>
      </c>
      <c r="AR307" s="6" t="s">
        <v>1857</v>
      </c>
      <c r="AS307" s="6" t="s">
        <v>1857</v>
      </c>
      <c r="AT307" s="6" t="s">
        <v>1857</v>
      </c>
    </row>
    <row r="308" spans="1:46" ht="17.25" customHeight="1" x14ac:dyDescent="0.3">
      <c r="A308" t="s">
        <v>441</v>
      </c>
      <c r="B308" t="s">
        <v>1565</v>
      </c>
      <c r="C308" t="s">
        <v>1100</v>
      </c>
      <c r="D308" t="str">
        <f t="shared" si="44"/>
        <v>Perth Amboy city, Middlesex County</v>
      </c>
      <c r="E308" t="s">
        <v>1829</v>
      </c>
      <c r="F308" t="s">
        <v>1819</v>
      </c>
      <c r="G308" s="22">
        <f>COUNTIFS('Raw Data from UFBs'!$A$3:$A$3000,'Summary By Town'!$A308,'Raw Data from UFBs'!$E$3:$E$3000,'Summary By Town'!$G$2)</f>
        <v>4</v>
      </c>
      <c r="H308" s="5">
        <f>SUMIFS('Raw Data from UFBs'!F$3:F$3000,'Raw Data from UFBs'!$A$3:$A$3000,'Summary By Town'!$A308,'Raw Data from UFBs'!$E$3:$E$3000,'Summary By Town'!$G$2)</f>
        <v>392139</v>
      </c>
      <c r="I308" s="5">
        <f>SUMIFS('Raw Data from UFBs'!G$3:G$3000,'Raw Data from UFBs'!$A$3:$A$3000,'Summary By Town'!$A308,'Raw Data from UFBs'!$E$3:$E$3000,'Summary By Town'!$G$2)</f>
        <v>54451300</v>
      </c>
      <c r="J308" s="23">
        <f t="shared" si="45"/>
        <v>1639025.7415779845</v>
      </c>
      <c r="K308" s="22">
        <f>COUNTIFS('Raw Data from UFBs'!$A$3:$A$3000,'Summary By Town'!$A308,'Raw Data from UFBs'!$E$3:$E$3000,'Summary By Town'!$K$2)</f>
        <v>2</v>
      </c>
      <c r="L308" s="5">
        <f>SUMIFS('Raw Data from UFBs'!F$3:F$3000,'Raw Data from UFBs'!$A$3:$A$3000,'Summary By Town'!$A308,'Raw Data from UFBs'!$E$3:$E$3000,'Summary By Town'!$K$2)</f>
        <v>2546671.7800000003</v>
      </c>
      <c r="M308" s="5">
        <f>SUMIFS('Raw Data from UFBs'!G$3:G$3000,'Raw Data from UFBs'!$A$3:$A$3000,'Summary By Town'!$A308,'Raw Data from UFBs'!$E$3:$E$3000,'Summary By Town'!$K$2)</f>
        <v>153033700</v>
      </c>
      <c r="N308" s="23">
        <f t="shared" si="46"/>
        <v>4606431.318057104</v>
      </c>
      <c r="O308" s="22">
        <f>COUNTIFS('Raw Data from UFBs'!$A$3:$A$3000,'Summary By Town'!$A308,'Raw Data from UFBs'!$E$3:$E$3000,'Summary By Town'!$O$2)</f>
        <v>0</v>
      </c>
      <c r="P308" s="5">
        <f>SUMIFS('Raw Data from UFBs'!F$3:F$3000,'Raw Data from UFBs'!$A$3:$A$3000,'Summary By Town'!$A308,'Raw Data from UFBs'!$E$3:$E$3000,'Summary By Town'!$O$2)</f>
        <v>0</v>
      </c>
      <c r="Q308" s="5">
        <f>SUMIFS('Raw Data from UFBs'!G$3:G$3000,'Raw Data from UFBs'!$A$3:$A$3000,'Summary By Town'!$A308,'Raw Data from UFBs'!$E$3:$E$3000,'Summary By Town'!$O$2)</f>
        <v>0</v>
      </c>
      <c r="R308" s="23">
        <f t="shared" si="47"/>
        <v>0</v>
      </c>
      <c r="S308" s="22">
        <f t="shared" si="48"/>
        <v>6</v>
      </c>
      <c r="T308" s="5">
        <f t="shared" si="49"/>
        <v>2938810.7800000003</v>
      </c>
      <c r="U308" s="5">
        <f t="shared" si="50"/>
        <v>207485000</v>
      </c>
      <c r="V308" s="23">
        <f t="shared" si="51"/>
        <v>6245457.0596350888</v>
      </c>
      <c r="W308" s="62">
        <v>4268355641</v>
      </c>
      <c r="X308" s="63">
        <v>3.0100764198062939</v>
      </c>
      <c r="Y308" s="64">
        <v>0.59739968108312536</v>
      </c>
      <c r="Z308" s="5">
        <f t="shared" si="52"/>
        <v>1975389.4329087047</v>
      </c>
      <c r="AA308" s="9">
        <f t="shared" si="53"/>
        <v>4.8610054421657785E-2</v>
      </c>
      <c r="AB308" s="62">
        <v>90908931.359999999</v>
      </c>
      <c r="AC308" s="7">
        <f t="shared" si="54"/>
        <v>2.1729321897824855E-2</v>
      </c>
      <c r="AE308" s="6" t="s">
        <v>450</v>
      </c>
      <c r="AF308" s="6" t="s">
        <v>447</v>
      </c>
      <c r="AG308" s="6" t="s">
        <v>1105</v>
      </c>
      <c r="AH308" s="6" t="s">
        <v>1857</v>
      </c>
      <c r="AI308" s="6" t="s">
        <v>1857</v>
      </c>
      <c r="AJ308" s="6" t="s">
        <v>1857</v>
      </c>
      <c r="AK308" s="6" t="s">
        <v>1857</v>
      </c>
      <c r="AL308" s="6" t="s">
        <v>1857</v>
      </c>
      <c r="AM308" s="6" t="s">
        <v>1857</v>
      </c>
      <c r="AN308" s="6" t="s">
        <v>1857</v>
      </c>
      <c r="AO308" s="6" t="s">
        <v>1857</v>
      </c>
      <c r="AP308" s="6" t="s">
        <v>1857</v>
      </c>
      <c r="AQ308" s="6" t="s">
        <v>1857</v>
      </c>
      <c r="AR308" s="6" t="s">
        <v>1857</v>
      </c>
      <c r="AS308" s="6" t="s">
        <v>1857</v>
      </c>
      <c r="AT308" s="6" t="s">
        <v>1857</v>
      </c>
    </row>
    <row r="309" spans="1:46" ht="17.25" customHeight="1" x14ac:dyDescent="0.3">
      <c r="A309" t="s">
        <v>447</v>
      </c>
      <c r="B309" t="s">
        <v>1566</v>
      </c>
      <c r="C309" t="s">
        <v>1100</v>
      </c>
      <c r="D309" t="str">
        <f t="shared" si="44"/>
        <v>Sayreville borough, Middlesex County</v>
      </c>
      <c r="E309" t="s">
        <v>1829</v>
      </c>
      <c r="F309" t="s">
        <v>1815</v>
      </c>
      <c r="G309" s="22">
        <f>COUNTIFS('Raw Data from UFBs'!$A$3:$A$3000,'Summary By Town'!$A309,'Raw Data from UFBs'!$E$3:$E$3000,'Summary By Town'!$G$2)</f>
        <v>0</v>
      </c>
      <c r="H309" s="5">
        <f>SUMIFS('Raw Data from UFBs'!F$3:F$3000,'Raw Data from UFBs'!$A$3:$A$3000,'Summary By Town'!$A309,'Raw Data from UFBs'!$E$3:$E$3000,'Summary By Town'!$G$2)</f>
        <v>0</v>
      </c>
      <c r="I309" s="5">
        <f>SUMIFS('Raw Data from UFBs'!G$3:G$3000,'Raw Data from UFBs'!$A$3:$A$3000,'Summary By Town'!$A309,'Raw Data from UFBs'!$E$3:$E$3000,'Summary By Town'!$G$2)</f>
        <v>0</v>
      </c>
      <c r="J309" s="23">
        <f t="shared" si="45"/>
        <v>0</v>
      </c>
      <c r="K309" s="22">
        <f>COUNTIFS('Raw Data from UFBs'!$A$3:$A$3000,'Summary By Town'!$A309,'Raw Data from UFBs'!$E$3:$E$3000,'Summary By Town'!$K$2)</f>
        <v>2</v>
      </c>
      <c r="L309" s="5">
        <f>SUMIFS('Raw Data from UFBs'!F$3:F$3000,'Raw Data from UFBs'!$A$3:$A$3000,'Summary By Town'!$A309,'Raw Data from UFBs'!$E$3:$E$3000,'Summary By Town'!$K$2)</f>
        <v>1024560.1799999999</v>
      </c>
      <c r="M309" s="5">
        <f>SUMIFS('Raw Data from UFBs'!G$3:G$3000,'Raw Data from UFBs'!$A$3:$A$3000,'Summary By Town'!$A309,'Raw Data from UFBs'!$E$3:$E$3000,'Summary By Town'!$K$2)</f>
        <v>64427600</v>
      </c>
      <c r="N309" s="23">
        <f t="shared" si="46"/>
        <v>3824012.262145103</v>
      </c>
      <c r="O309" s="22">
        <f>COUNTIFS('Raw Data from UFBs'!$A$3:$A$3000,'Summary By Town'!$A309,'Raw Data from UFBs'!$E$3:$E$3000,'Summary By Town'!$O$2)</f>
        <v>2</v>
      </c>
      <c r="P309" s="5">
        <f>SUMIFS('Raw Data from UFBs'!F$3:F$3000,'Raw Data from UFBs'!$A$3:$A$3000,'Summary By Town'!$A309,'Raw Data from UFBs'!$E$3:$E$3000,'Summary By Town'!$O$2)</f>
        <v>240991.66</v>
      </c>
      <c r="Q309" s="5">
        <f>SUMIFS('Raw Data from UFBs'!G$3:G$3000,'Raw Data from UFBs'!$A$3:$A$3000,'Summary By Town'!$A309,'Raw Data from UFBs'!$E$3:$E$3000,'Summary By Town'!$O$2)</f>
        <v>11288700</v>
      </c>
      <c r="R309" s="23">
        <f t="shared" si="47"/>
        <v>670025.38079452631</v>
      </c>
      <c r="S309" s="22">
        <f t="shared" si="48"/>
        <v>4</v>
      </c>
      <c r="T309" s="5">
        <f t="shared" si="49"/>
        <v>1265551.8399999999</v>
      </c>
      <c r="U309" s="5">
        <f t="shared" si="50"/>
        <v>75716300</v>
      </c>
      <c r="V309" s="23">
        <f t="shared" si="51"/>
        <v>4494037.642939629</v>
      </c>
      <c r="W309" s="62">
        <v>2923528400</v>
      </c>
      <c r="X309" s="63">
        <v>5.9353635121362629</v>
      </c>
      <c r="Y309" s="64">
        <v>0.27574508815608273</v>
      </c>
      <c r="Z309" s="5">
        <f t="shared" si="52"/>
        <v>890239.10234224959</v>
      </c>
      <c r="AA309" s="9">
        <f t="shared" si="53"/>
        <v>2.5898944576697117E-2</v>
      </c>
      <c r="AB309" s="62">
        <v>68074613.530000001</v>
      </c>
      <c r="AC309" s="7">
        <f t="shared" si="54"/>
        <v>1.3077402223516518E-2</v>
      </c>
      <c r="AE309" s="6" t="s">
        <v>422</v>
      </c>
      <c r="AF309" s="6" t="s">
        <v>465</v>
      </c>
      <c r="AG309" s="6" t="s">
        <v>711</v>
      </c>
      <c r="AH309" s="6" t="s">
        <v>450</v>
      </c>
      <c r="AI309" s="6" t="s">
        <v>441</v>
      </c>
      <c r="AJ309" s="6" t="s">
        <v>412</v>
      </c>
      <c r="AK309" s="6" t="s">
        <v>1105</v>
      </c>
      <c r="AL309" s="6" t="s">
        <v>1857</v>
      </c>
      <c r="AM309" s="6" t="s">
        <v>1857</v>
      </c>
      <c r="AN309" s="6" t="s">
        <v>1857</v>
      </c>
      <c r="AO309" s="6" t="s">
        <v>1857</v>
      </c>
      <c r="AP309" s="6" t="s">
        <v>1857</v>
      </c>
      <c r="AQ309" s="6" t="s">
        <v>1857</v>
      </c>
      <c r="AR309" s="6" t="s">
        <v>1857</v>
      </c>
      <c r="AS309" s="6" t="s">
        <v>1857</v>
      </c>
      <c r="AT309" s="6" t="s">
        <v>1857</v>
      </c>
    </row>
    <row r="310" spans="1:46" ht="17.25" customHeight="1" x14ac:dyDescent="0.3">
      <c r="A310" t="s">
        <v>450</v>
      </c>
      <c r="B310" t="s">
        <v>1567</v>
      </c>
      <c r="C310" t="s">
        <v>1100</v>
      </c>
      <c r="D310" t="str">
        <f t="shared" si="44"/>
        <v>South Amboy city, Middlesex County</v>
      </c>
      <c r="E310" t="s">
        <v>1829</v>
      </c>
      <c r="F310" t="s">
        <v>1815</v>
      </c>
      <c r="G310" s="22">
        <f>COUNTIFS('Raw Data from UFBs'!$A$3:$A$3000,'Summary By Town'!$A310,'Raw Data from UFBs'!$E$3:$E$3000,'Summary By Town'!$G$2)</f>
        <v>2</v>
      </c>
      <c r="H310" s="5">
        <f>SUMIFS('Raw Data from UFBs'!F$3:F$3000,'Raw Data from UFBs'!$A$3:$A$3000,'Summary By Town'!$A310,'Raw Data from UFBs'!$E$3:$E$3000,'Summary By Town'!$G$2)</f>
        <v>53386.07</v>
      </c>
      <c r="I310" s="5">
        <f>SUMIFS('Raw Data from UFBs'!G$3:G$3000,'Raw Data from UFBs'!$A$3:$A$3000,'Summary By Town'!$A310,'Raw Data from UFBs'!$E$3:$E$3000,'Summary By Town'!$G$2)</f>
        <v>9639200</v>
      </c>
      <c r="J310" s="23">
        <f t="shared" si="45"/>
        <v>297584.60878986702</v>
      </c>
      <c r="K310" s="22">
        <f>COUNTIFS('Raw Data from UFBs'!$A$3:$A$3000,'Summary By Town'!$A310,'Raw Data from UFBs'!$E$3:$E$3000,'Summary By Town'!$K$2)</f>
        <v>0</v>
      </c>
      <c r="L310" s="5">
        <f>SUMIFS('Raw Data from UFBs'!F$3:F$3000,'Raw Data from UFBs'!$A$3:$A$3000,'Summary By Town'!$A310,'Raw Data from UFBs'!$E$3:$E$3000,'Summary By Town'!$K$2)</f>
        <v>0</v>
      </c>
      <c r="M310" s="5">
        <f>SUMIFS('Raw Data from UFBs'!G$3:G$3000,'Raw Data from UFBs'!$A$3:$A$3000,'Summary By Town'!$A310,'Raw Data from UFBs'!$E$3:$E$3000,'Summary By Town'!$K$2)</f>
        <v>0</v>
      </c>
      <c r="N310" s="23">
        <f t="shared" si="46"/>
        <v>0</v>
      </c>
      <c r="O310" s="22">
        <f>COUNTIFS('Raw Data from UFBs'!$A$3:$A$3000,'Summary By Town'!$A310,'Raw Data from UFBs'!$E$3:$E$3000,'Summary By Town'!$O$2)</f>
        <v>4</v>
      </c>
      <c r="P310" s="5">
        <f>SUMIFS('Raw Data from UFBs'!F$3:F$3000,'Raw Data from UFBs'!$A$3:$A$3000,'Summary By Town'!$A310,'Raw Data from UFBs'!$E$3:$E$3000,'Summary By Town'!$O$2)</f>
        <v>619476.41999999993</v>
      </c>
      <c r="Q310" s="5">
        <f>SUMIFS('Raw Data from UFBs'!G$3:G$3000,'Raw Data from UFBs'!$A$3:$A$3000,'Summary By Town'!$A310,'Raw Data from UFBs'!$E$3:$E$3000,'Summary By Town'!$O$2)</f>
        <v>107526300</v>
      </c>
      <c r="R310" s="23">
        <f t="shared" si="47"/>
        <v>3319587.9243217153</v>
      </c>
      <c r="S310" s="22">
        <f t="shared" si="48"/>
        <v>6</v>
      </c>
      <c r="T310" s="5">
        <f t="shared" si="49"/>
        <v>672862.48999999987</v>
      </c>
      <c r="U310" s="5">
        <f t="shared" si="50"/>
        <v>117165500</v>
      </c>
      <c r="V310" s="23">
        <f t="shared" si="51"/>
        <v>3617172.5331115825</v>
      </c>
      <c r="W310" s="62">
        <v>1092453900</v>
      </c>
      <c r="X310" s="63">
        <v>3.0872334715522762</v>
      </c>
      <c r="Y310" s="64">
        <v>0.43033762993284558</v>
      </c>
      <c r="Z310" s="5">
        <f t="shared" si="52"/>
        <v>1267047.405740113</v>
      </c>
      <c r="AA310" s="9">
        <f t="shared" si="53"/>
        <v>0.10724983452390989</v>
      </c>
      <c r="AB310" s="62">
        <v>20721105.800000001</v>
      </c>
      <c r="AC310" s="7">
        <f t="shared" si="54"/>
        <v>6.1147673197060409E-2</v>
      </c>
      <c r="AE310" s="6" t="s">
        <v>447</v>
      </c>
      <c r="AF310" s="6" t="s">
        <v>441</v>
      </c>
      <c r="AG310" s="6" t="s">
        <v>1857</v>
      </c>
      <c r="AH310" s="6" t="s">
        <v>1857</v>
      </c>
      <c r="AI310" s="6" t="s">
        <v>1857</v>
      </c>
      <c r="AJ310" s="6" t="s">
        <v>1857</v>
      </c>
      <c r="AK310" s="6" t="s">
        <v>1857</v>
      </c>
      <c r="AL310" s="6" t="s">
        <v>1857</v>
      </c>
      <c r="AM310" s="6" t="s">
        <v>1857</v>
      </c>
      <c r="AN310" s="6" t="s">
        <v>1857</v>
      </c>
      <c r="AO310" s="6" t="s">
        <v>1857</v>
      </c>
      <c r="AP310" s="6" t="s">
        <v>1857</v>
      </c>
      <c r="AQ310" s="6" t="s">
        <v>1857</v>
      </c>
      <c r="AR310" s="6" t="s">
        <v>1857</v>
      </c>
      <c r="AS310" s="6" t="s">
        <v>1857</v>
      </c>
      <c r="AT310" s="6" t="s">
        <v>1857</v>
      </c>
    </row>
    <row r="311" spans="1:46" ht="17.25" customHeight="1" x14ac:dyDescent="0.3">
      <c r="A311" t="s">
        <v>463</v>
      </c>
      <c r="B311" t="s">
        <v>1568</v>
      </c>
      <c r="C311" t="s">
        <v>1100</v>
      </c>
      <c r="D311" t="str">
        <f t="shared" si="44"/>
        <v>South Plainfield borough, Middlesex County</v>
      </c>
      <c r="E311" t="s">
        <v>1829</v>
      </c>
      <c r="F311" t="s">
        <v>1815</v>
      </c>
      <c r="G311" s="22">
        <f>COUNTIFS('Raw Data from UFBs'!$A$3:$A$3000,'Summary By Town'!$A311,'Raw Data from UFBs'!$E$3:$E$3000,'Summary By Town'!$G$2)</f>
        <v>1</v>
      </c>
      <c r="H311" s="5">
        <f>SUMIFS('Raw Data from UFBs'!F$3:F$3000,'Raw Data from UFBs'!$A$3:$A$3000,'Summary By Town'!$A311,'Raw Data from UFBs'!$E$3:$E$3000,'Summary By Town'!$G$2)</f>
        <v>0</v>
      </c>
      <c r="I311" s="5">
        <f>SUMIFS('Raw Data from UFBs'!G$3:G$3000,'Raw Data from UFBs'!$A$3:$A$3000,'Summary By Town'!$A311,'Raw Data from UFBs'!$E$3:$E$3000,'Summary By Town'!$G$2)</f>
        <v>6045000</v>
      </c>
      <c r="J311" s="23">
        <f t="shared" si="45"/>
        <v>403629.77416126645</v>
      </c>
      <c r="K311" s="22">
        <f>COUNTIFS('Raw Data from UFBs'!$A$3:$A$3000,'Summary By Town'!$A311,'Raw Data from UFBs'!$E$3:$E$3000,'Summary By Town'!$K$2)</f>
        <v>0</v>
      </c>
      <c r="L311" s="5">
        <f>SUMIFS('Raw Data from UFBs'!F$3:F$3000,'Raw Data from UFBs'!$A$3:$A$3000,'Summary By Town'!$A311,'Raw Data from UFBs'!$E$3:$E$3000,'Summary By Town'!$K$2)</f>
        <v>0</v>
      </c>
      <c r="M311" s="5">
        <f>SUMIFS('Raw Data from UFBs'!G$3:G$3000,'Raw Data from UFBs'!$A$3:$A$3000,'Summary By Town'!$A311,'Raw Data from UFBs'!$E$3:$E$3000,'Summary By Town'!$K$2)</f>
        <v>0</v>
      </c>
      <c r="N311" s="23">
        <f t="shared" si="46"/>
        <v>0</v>
      </c>
      <c r="O311" s="22">
        <f>COUNTIFS('Raw Data from UFBs'!$A$3:$A$3000,'Summary By Town'!$A311,'Raw Data from UFBs'!$E$3:$E$3000,'Summary By Town'!$O$2)</f>
        <v>0</v>
      </c>
      <c r="P311" s="5">
        <f>SUMIFS('Raw Data from UFBs'!F$3:F$3000,'Raw Data from UFBs'!$A$3:$A$3000,'Summary By Town'!$A311,'Raw Data from UFBs'!$E$3:$E$3000,'Summary By Town'!$O$2)</f>
        <v>0</v>
      </c>
      <c r="Q311" s="5">
        <f>SUMIFS('Raw Data from UFBs'!G$3:G$3000,'Raw Data from UFBs'!$A$3:$A$3000,'Summary By Town'!$A311,'Raw Data from UFBs'!$E$3:$E$3000,'Summary By Town'!$O$2)</f>
        <v>0</v>
      </c>
      <c r="R311" s="23">
        <f t="shared" si="47"/>
        <v>0</v>
      </c>
      <c r="S311" s="22">
        <f t="shared" si="48"/>
        <v>1</v>
      </c>
      <c r="T311" s="5">
        <f t="shared" si="49"/>
        <v>0</v>
      </c>
      <c r="U311" s="5">
        <f t="shared" si="50"/>
        <v>6045000</v>
      </c>
      <c r="V311" s="23">
        <f t="shared" si="51"/>
        <v>403629.77416126645</v>
      </c>
      <c r="W311" s="62">
        <v>1568013526</v>
      </c>
      <c r="X311" s="63">
        <v>6.6770847669357565</v>
      </c>
      <c r="Y311" s="64">
        <v>0.27015247970823347</v>
      </c>
      <c r="Z311" s="5">
        <f t="shared" si="52"/>
        <v>109041.58437374039</v>
      </c>
      <c r="AA311" s="9">
        <f t="shared" si="53"/>
        <v>3.8551963358509959E-3</v>
      </c>
      <c r="AB311" s="62">
        <v>35856563.229999997</v>
      </c>
      <c r="AC311" s="7">
        <f t="shared" si="54"/>
        <v>3.0410495192832346E-3</v>
      </c>
      <c r="AE311" s="6" t="s">
        <v>442</v>
      </c>
      <c r="AF311" s="6" t="s">
        <v>412</v>
      </c>
      <c r="AG311" s="6" t="s">
        <v>689</v>
      </c>
      <c r="AH311" s="6" t="s">
        <v>694</v>
      </c>
      <c r="AI311" s="6" t="s">
        <v>1857</v>
      </c>
      <c r="AJ311" s="6" t="s">
        <v>1857</v>
      </c>
      <c r="AK311" s="6" t="s">
        <v>1857</v>
      </c>
      <c r="AL311" s="6" t="s">
        <v>1857</v>
      </c>
      <c r="AM311" s="6" t="s">
        <v>1857</v>
      </c>
      <c r="AN311" s="6" t="s">
        <v>1857</v>
      </c>
      <c r="AO311" s="6" t="s">
        <v>1857</v>
      </c>
      <c r="AP311" s="6" t="s">
        <v>1857</v>
      </c>
      <c r="AQ311" s="6" t="s">
        <v>1857</v>
      </c>
      <c r="AR311" s="6" t="s">
        <v>1857</v>
      </c>
      <c r="AS311" s="6" t="s">
        <v>1857</v>
      </c>
      <c r="AT311" s="6" t="s">
        <v>1857</v>
      </c>
    </row>
    <row r="312" spans="1:46" ht="17.25" customHeight="1" x14ac:dyDescent="0.3">
      <c r="A312" t="s">
        <v>465</v>
      </c>
      <c r="B312" t="s">
        <v>1569</v>
      </c>
      <c r="C312" t="s">
        <v>1100</v>
      </c>
      <c r="D312" t="str">
        <f t="shared" si="44"/>
        <v>South River borough, Middlesex County</v>
      </c>
      <c r="E312" t="s">
        <v>1829</v>
      </c>
      <c r="F312" t="s">
        <v>1815</v>
      </c>
      <c r="G312" s="22">
        <f>COUNTIFS('Raw Data from UFBs'!$A$3:$A$3000,'Summary By Town'!$A312,'Raw Data from UFBs'!$E$3:$E$3000,'Summary By Town'!$G$2)</f>
        <v>0</v>
      </c>
      <c r="H312" s="5">
        <f>SUMIFS('Raw Data from UFBs'!F$3:F$3000,'Raw Data from UFBs'!$A$3:$A$3000,'Summary By Town'!$A312,'Raw Data from UFBs'!$E$3:$E$3000,'Summary By Town'!$G$2)</f>
        <v>0</v>
      </c>
      <c r="I312" s="5">
        <f>SUMIFS('Raw Data from UFBs'!G$3:G$3000,'Raw Data from UFBs'!$A$3:$A$3000,'Summary By Town'!$A312,'Raw Data from UFBs'!$E$3:$E$3000,'Summary By Town'!$G$2)</f>
        <v>0</v>
      </c>
      <c r="J312" s="23">
        <f t="shared" si="45"/>
        <v>0</v>
      </c>
      <c r="K312" s="22">
        <f>COUNTIFS('Raw Data from UFBs'!$A$3:$A$3000,'Summary By Town'!$A312,'Raw Data from UFBs'!$E$3:$E$3000,'Summary By Town'!$K$2)</f>
        <v>0</v>
      </c>
      <c r="L312" s="5">
        <f>SUMIFS('Raw Data from UFBs'!F$3:F$3000,'Raw Data from UFBs'!$A$3:$A$3000,'Summary By Town'!$A312,'Raw Data from UFBs'!$E$3:$E$3000,'Summary By Town'!$K$2)</f>
        <v>0</v>
      </c>
      <c r="M312" s="5">
        <f>SUMIFS('Raw Data from UFBs'!G$3:G$3000,'Raw Data from UFBs'!$A$3:$A$3000,'Summary By Town'!$A312,'Raw Data from UFBs'!$E$3:$E$3000,'Summary By Town'!$K$2)</f>
        <v>0</v>
      </c>
      <c r="N312" s="23">
        <f t="shared" si="46"/>
        <v>0</v>
      </c>
      <c r="O312" s="22">
        <f>COUNTIFS('Raw Data from UFBs'!$A$3:$A$3000,'Summary By Town'!$A312,'Raw Data from UFBs'!$E$3:$E$3000,'Summary By Town'!$O$2)</f>
        <v>2</v>
      </c>
      <c r="P312" s="5">
        <f>SUMIFS('Raw Data from UFBs'!F$3:F$3000,'Raw Data from UFBs'!$A$3:$A$3000,'Summary By Town'!$A312,'Raw Data from UFBs'!$E$3:$E$3000,'Summary By Town'!$O$2)</f>
        <v>83639.399999999994</v>
      </c>
      <c r="Q312" s="5">
        <f>SUMIFS('Raw Data from UFBs'!G$3:G$3000,'Raw Data from UFBs'!$A$3:$A$3000,'Summary By Town'!$A312,'Raw Data from UFBs'!$E$3:$E$3000,'Summary By Town'!$O$2)</f>
        <v>10655100</v>
      </c>
      <c r="R312" s="23">
        <f t="shared" si="47"/>
        <v>263270.00484244485</v>
      </c>
      <c r="S312" s="22">
        <f t="shared" si="48"/>
        <v>2</v>
      </c>
      <c r="T312" s="5">
        <f t="shared" si="49"/>
        <v>83639.399999999994</v>
      </c>
      <c r="U312" s="5">
        <f t="shared" si="50"/>
        <v>10655100</v>
      </c>
      <c r="V312" s="23">
        <f t="shared" si="51"/>
        <v>263270.00484244485</v>
      </c>
      <c r="W312" s="62">
        <v>1649003200</v>
      </c>
      <c r="X312" s="63">
        <v>2.470835607760085</v>
      </c>
      <c r="Y312" s="64">
        <v>0.31285059940391946</v>
      </c>
      <c r="Z312" s="5">
        <f t="shared" si="52"/>
        <v>56197.542396247467</v>
      </c>
      <c r="AA312" s="9">
        <f t="shared" si="53"/>
        <v>6.4615399169631691E-3</v>
      </c>
      <c r="AB312" s="62">
        <v>20074075.520000003</v>
      </c>
      <c r="AC312" s="7">
        <f t="shared" si="54"/>
        <v>2.7995083679075179E-3</v>
      </c>
      <c r="AE312" s="6" t="s">
        <v>711</v>
      </c>
      <c r="AF312" s="6" t="s">
        <v>447</v>
      </c>
      <c r="AG312" s="6" t="s">
        <v>1857</v>
      </c>
      <c r="AH312" s="6" t="s">
        <v>1857</v>
      </c>
      <c r="AI312" s="6" t="s">
        <v>1857</v>
      </c>
      <c r="AJ312" s="6" t="s">
        <v>1857</v>
      </c>
      <c r="AK312" s="6" t="s">
        <v>1857</v>
      </c>
      <c r="AL312" s="6" t="s">
        <v>1857</v>
      </c>
      <c r="AM312" s="6" t="s">
        <v>1857</v>
      </c>
      <c r="AN312" s="6" t="s">
        <v>1857</v>
      </c>
      <c r="AO312" s="6" t="s">
        <v>1857</v>
      </c>
      <c r="AP312" s="6" t="s">
        <v>1857</v>
      </c>
      <c r="AQ312" s="6" t="s">
        <v>1857</v>
      </c>
      <c r="AR312" s="6" t="s">
        <v>1857</v>
      </c>
      <c r="AS312" s="6" t="s">
        <v>1857</v>
      </c>
      <c r="AT312" s="6" t="s">
        <v>1857</v>
      </c>
    </row>
    <row r="313" spans="1:46" ht="17.25" customHeight="1" x14ac:dyDescent="0.3">
      <c r="A313" t="s">
        <v>468</v>
      </c>
      <c r="B313" t="s">
        <v>1570</v>
      </c>
      <c r="C313" t="s">
        <v>1100</v>
      </c>
      <c r="D313" t="str">
        <f t="shared" si="44"/>
        <v>Spotswood borough, Middlesex County</v>
      </c>
      <c r="E313" t="s">
        <v>1829</v>
      </c>
      <c r="F313" t="s">
        <v>1815</v>
      </c>
      <c r="G313" s="22">
        <f>COUNTIFS('Raw Data from UFBs'!$A$3:$A$3000,'Summary By Town'!$A313,'Raw Data from UFBs'!$E$3:$E$3000,'Summary By Town'!$G$2)</f>
        <v>0</v>
      </c>
      <c r="H313" s="5">
        <f>SUMIFS('Raw Data from UFBs'!F$3:F$3000,'Raw Data from UFBs'!$A$3:$A$3000,'Summary By Town'!$A313,'Raw Data from UFBs'!$E$3:$E$3000,'Summary By Town'!$G$2)</f>
        <v>0</v>
      </c>
      <c r="I313" s="5">
        <f>SUMIFS('Raw Data from UFBs'!G$3:G$3000,'Raw Data from UFBs'!$A$3:$A$3000,'Summary By Town'!$A313,'Raw Data from UFBs'!$E$3:$E$3000,'Summary By Town'!$G$2)</f>
        <v>0</v>
      </c>
      <c r="J313" s="23">
        <f t="shared" si="45"/>
        <v>0</v>
      </c>
      <c r="K313" s="22">
        <f>COUNTIFS('Raw Data from UFBs'!$A$3:$A$3000,'Summary By Town'!$A313,'Raw Data from UFBs'!$E$3:$E$3000,'Summary By Town'!$K$2)</f>
        <v>0</v>
      </c>
      <c r="L313" s="5">
        <f>SUMIFS('Raw Data from UFBs'!F$3:F$3000,'Raw Data from UFBs'!$A$3:$A$3000,'Summary By Town'!$A313,'Raw Data from UFBs'!$E$3:$E$3000,'Summary By Town'!$K$2)</f>
        <v>0</v>
      </c>
      <c r="M313" s="5">
        <f>SUMIFS('Raw Data from UFBs'!G$3:G$3000,'Raw Data from UFBs'!$A$3:$A$3000,'Summary By Town'!$A313,'Raw Data from UFBs'!$E$3:$E$3000,'Summary By Town'!$K$2)</f>
        <v>0</v>
      </c>
      <c r="N313" s="23">
        <f t="shared" si="46"/>
        <v>0</v>
      </c>
      <c r="O313" s="22">
        <f>COUNTIFS('Raw Data from UFBs'!$A$3:$A$3000,'Summary By Town'!$A313,'Raw Data from UFBs'!$E$3:$E$3000,'Summary By Town'!$O$2)</f>
        <v>3</v>
      </c>
      <c r="P313" s="5">
        <f>SUMIFS('Raw Data from UFBs'!F$3:F$3000,'Raw Data from UFBs'!$A$3:$A$3000,'Summary By Town'!$A313,'Raw Data from UFBs'!$E$3:$E$3000,'Summary By Town'!$O$2)</f>
        <v>50206.85</v>
      </c>
      <c r="Q313" s="5">
        <f>SUMIFS('Raw Data from UFBs'!G$3:G$3000,'Raw Data from UFBs'!$A$3:$A$3000,'Summary By Town'!$A313,'Raw Data from UFBs'!$E$3:$E$3000,'Summary By Town'!$O$2)</f>
        <v>11775700</v>
      </c>
      <c r="R313" s="23">
        <f t="shared" si="47"/>
        <v>421635.08129023667</v>
      </c>
      <c r="S313" s="22">
        <f t="shared" si="48"/>
        <v>3</v>
      </c>
      <c r="T313" s="5">
        <f t="shared" si="49"/>
        <v>50206.85</v>
      </c>
      <c r="U313" s="5">
        <f t="shared" si="50"/>
        <v>11775700</v>
      </c>
      <c r="V313" s="23">
        <f t="shared" si="51"/>
        <v>421635.08129023667</v>
      </c>
      <c r="W313" s="62">
        <v>816416600</v>
      </c>
      <c r="X313" s="63">
        <v>3.5805521649688483</v>
      </c>
      <c r="Y313" s="64">
        <v>0.29763003110021746</v>
      </c>
      <c r="Z313" s="5">
        <f t="shared" si="52"/>
        <v>110548.19603041191</v>
      </c>
      <c r="AA313" s="9">
        <f t="shared" si="53"/>
        <v>1.442364106756281E-2</v>
      </c>
      <c r="AB313" s="62">
        <v>7630244.1399999997</v>
      </c>
      <c r="AC313" s="7">
        <f t="shared" si="54"/>
        <v>1.4488159749815281E-2</v>
      </c>
      <c r="AE313" s="6" t="s">
        <v>1103</v>
      </c>
      <c r="AF313" s="6" t="s">
        <v>415</v>
      </c>
      <c r="AG313" s="6" t="s">
        <v>422</v>
      </c>
      <c r="AH313" s="6" t="s">
        <v>711</v>
      </c>
      <c r="AI313" s="6" t="s">
        <v>1857</v>
      </c>
      <c r="AJ313" s="6" t="s">
        <v>1857</v>
      </c>
      <c r="AK313" s="6" t="s">
        <v>1857</v>
      </c>
      <c r="AL313" s="6" t="s">
        <v>1857</v>
      </c>
      <c r="AM313" s="6" t="s">
        <v>1857</v>
      </c>
      <c r="AN313" s="6" t="s">
        <v>1857</v>
      </c>
      <c r="AO313" s="6" t="s">
        <v>1857</v>
      </c>
      <c r="AP313" s="6" t="s">
        <v>1857</v>
      </c>
      <c r="AQ313" s="6" t="s">
        <v>1857</v>
      </c>
      <c r="AR313" s="6" t="s">
        <v>1857</v>
      </c>
      <c r="AS313" s="6" t="s">
        <v>1857</v>
      </c>
      <c r="AT313" s="6" t="s">
        <v>1857</v>
      </c>
    </row>
    <row r="314" spans="1:46" ht="17.25" customHeight="1" x14ac:dyDescent="0.3">
      <c r="A314" t="s">
        <v>1101</v>
      </c>
      <c r="B314" t="s">
        <v>1571</v>
      </c>
      <c r="C314" t="s">
        <v>1100</v>
      </c>
      <c r="D314" t="str">
        <f t="shared" si="44"/>
        <v>Cranbury township, Middlesex County</v>
      </c>
      <c r="E314" t="s">
        <v>1829</v>
      </c>
      <c r="F314" t="s">
        <v>1818</v>
      </c>
      <c r="G314" s="22">
        <f>COUNTIFS('Raw Data from UFBs'!$A$3:$A$3000,'Summary By Town'!$A314,'Raw Data from UFBs'!$E$3:$E$3000,'Summary By Town'!$G$2)</f>
        <v>0</v>
      </c>
      <c r="H314" s="5">
        <f>SUMIFS('Raw Data from UFBs'!F$3:F$3000,'Raw Data from UFBs'!$A$3:$A$3000,'Summary By Town'!$A314,'Raw Data from UFBs'!$E$3:$E$3000,'Summary By Town'!$G$2)</f>
        <v>0</v>
      </c>
      <c r="I314" s="5">
        <f>SUMIFS('Raw Data from UFBs'!G$3:G$3000,'Raw Data from UFBs'!$A$3:$A$3000,'Summary By Town'!$A314,'Raw Data from UFBs'!$E$3:$E$3000,'Summary By Town'!$G$2)</f>
        <v>0</v>
      </c>
      <c r="J314" s="23">
        <f t="shared" si="45"/>
        <v>0</v>
      </c>
      <c r="K314" s="22">
        <f>COUNTIFS('Raw Data from UFBs'!$A$3:$A$3000,'Summary By Town'!$A314,'Raw Data from UFBs'!$E$3:$E$3000,'Summary By Town'!$K$2)</f>
        <v>0</v>
      </c>
      <c r="L314" s="5">
        <f>SUMIFS('Raw Data from UFBs'!F$3:F$3000,'Raw Data from UFBs'!$A$3:$A$3000,'Summary By Town'!$A314,'Raw Data from UFBs'!$E$3:$E$3000,'Summary By Town'!$K$2)</f>
        <v>0</v>
      </c>
      <c r="M314" s="5">
        <f>SUMIFS('Raw Data from UFBs'!G$3:G$3000,'Raw Data from UFBs'!$A$3:$A$3000,'Summary By Town'!$A314,'Raw Data from UFBs'!$E$3:$E$3000,'Summary By Town'!$K$2)</f>
        <v>0</v>
      </c>
      <c r="N314" s="23">
        <f t="shared" si="46"/>
        <v>0</v>
      </c>
      <c r="O314" s="22">
        <f>COUNTIFS('Raw Data from UFBs'!$A$3:$A$3000,'Summary By Town'!$A314,'Raw Data from UFBs'!$E$3:$E$3000,'Summary By Town'!$O$2)</f>
        <v>0</v>
      </c>
      <c r="P314" s="5">
        <f>SUMIFS('Raw Data from UFBs'!F$3:F$3000,'Raw Data from UFBs'!$A$3:$A$3000,'Summary By Town'!$A314,'Raw Data from UFBs'!$E$3:$E$3000,'Summary By Town'!$O$2)</f>
        <v>0</v>
      </c>
      <c r="Q314" s="5">
        <f>SUMIFS('Raw Data from UFBs'!G$3:G$3000,'Raw Data from UFBs'!$A$3:$A$3000,'Summary By Town'!$A314,'Raw Data from UFBs'!$E$3:$E$3000,'Summary By Town'!$O$2)</f>
        <v>0</v>
      </c>
      <c r="R314" s="23">
        <f t="shared" si="47"/>
        <v>0</v>
      </c>
      <c r="S314" s="22">
        <f t="shared" si="48"/>
        <v>0</v>
      </c>
      <c r="T314" s="5">
        <f t="shared" si="49"/>
        <v>0</v>
      </c>
      <c r="U314" s="5">
        <f t="shared" si="50"/>
        <v>0</v>
      </c>
      <c r="V314" s="23">
        <f t="shared" si="51"/>
        <v>0</v>
      </c>
      <c r="W314" s="62">
        <v>2052743400</v>
      </c>
      <c r="X314" s="63">
        <v>1.8070118707486451</v>
      </c>
      <c r="Y314" s="64">
        <v>0.22119089617416124</v>
      </c>
      <c r="Z314" s="5">
        <f t="shared" si="52"/>
        <v>0</v>
      </c>
      <c r="AA314" s="9">
        <f t="shared" si="53"/>
        <v>0</v>
      </c>
      <c r="AB314" s="62">
        <v>13801373.32</v>
      </c>
      <c r="AC314" s="7">
        <f t="shared" si="54"/>
        <v>0</v>
      </c>
      <c r="AE314" s="6" t="s">
        <v>363</v>
      </c>
      <c r="AF314" s="6" t="s">
        <v>443</v>
      </c>
      <c r="AG314" s="6" t="s">
        <v>1103</v>
      </c>
      <c r="AH314" s="6" t="s">
        <v>454</v>
      </c>
      <c r="AI314" s="6" t="s">
        <v>1857</v>
      </c>
      <c r="AJ314" s="6" t="s">
        <v>1857</v>
      </c>
      <c r="AK314" s="6" t="s">
        <v>1857</v>
      </c>
      <c r="AL314" s="6" t="s">
        <v>1857</v>
      </c>
      <c r="AM314" s="6" t="s">
        <v>1857</v>
      </c>
      <c r="AN314" s="6" t="s">
        <v>1857</v>
      </c>
      <c r="AO314" s="6" t="s">
        <v>1857</v>
      </c>
      <c r="AP314" s="6" t="s">
        <v>1857</v>
      </c>
      <c r="AQ314" s="6" t="s">
        <v>1857</v>
      </c>
      <c r="AR314" s="6" t="s">
        <v>1857</v>
      </c>
      <c r="AS314" s="6" t="s">
        <v>1857</v>
      </c>
      <c r="AT314" s="6" t="s">
        <v>1857</v>
      </c>
    </row>
    <row r="315" spans="1:46" ht="17.25" customHeight="1" x14ac:dyDescent="0.3">
      <c r="A315" t="s">
        <v>711</v>
      </c>
      <c r="B315" t="s">
        <v>1572</v>
      </c>
      <c r="C315" t="s">
        <v>1100</v>
      </c>
      <c r="D315" t="str">
        <f t="shared" si="44"/>
        <v>East Brunswick township, Middlesex County</v>
      </c>
      <c r="E315" t="s">
        <v>1829</v>
      </c>
      <c r="F315" t="s">
        <v>1817</v>
      </c>
      <c r="G315" s="22">
        <f>COUNTIFS('Raw Data from UFBs'!$A$3:$A$3000,'Summary By Town'!$A315,'Raw Data from UFBs'!$E$3:$E$3000,'Summary By Town'!$G$2)</f>
        <v>3</v>
      </c>
      <c r="H315" s="5">
        <f>SUMIFS('Raw Data from UFBs'!F$3:F$3000,'Raw Data from UFBs'!$A$3:$A$3000,'Summary By Town'!$A315,'Raw Data from UFBs'!$E$3:$E$3000,'Summary By Town'!$G$2)</f>
        <v>224598.35</v>
      </c>
      <c r="I315" s="5">
        <f>SUMIFS('Raw Data from UFBs'!G$3:G$3000,'Raw Data from UFBs'!$A$3:$A$3000,'Summary By Town'!$A315,'Raw Data from UFBs'!$E$3:$E$3000,'Summary By Town'!$G$2)</f>
        <v>10427200</v>
      </c>
      <c r="J315" s="23">
        <f t="shared" si="45"/>
        <v>1199276.1977052463</v>
      </c>
      <c r="K315" s="22">
        <f>COUNTIFS('Raw Data from UFBs'!$A$3:$A$3000,'Summary By Town'!$A315,'Raw Data from UFBs'!$E$3:$E$3000,'Summary By Town'!$K$2)</f>
        <v>2</v>
      </c>
      <c r="L315" s="5">
        <f>SUMIFS('Raw Data from UFBs'!F$3:F$3000,'Raw Data from UFBs'!$A$3:$A$3000,'Summary By Town'!$A315,'Raw Data from UFBs'!$E$3:$E$3000,'Summary By Town'!$K$2)</f>
        <v>2765751.99</v>
      </c>
      <c r="M315" s="5">
        <f>SUMIFS('Raw Data from UFBs'!G$3:G$3000,'Raw Data from UFBs'!$A$3:$A$3000,'Summary By Town'!$A315,'Raw Data from UFBs'!$E$3:$E$3000,'Summary By Town'!$K$2)</f>
        <v>33667100</v>
      </c>
      <c r="N315" s="23">
        <f t="shared" si="46"/>
        <v>3872194.9972919193</v>
      </c>
      <c r="O315" s="22">
        <f>COUNTIFS('Raw Data from UFBs'!$A$3:$A$3000,'Summary By Town'!$A315,'Raw Data from UFBs'!$E$3:$E$3000,'Summary By Town'!$O$2)</f>
        <v>0</v>
      </c>
      <c r="P315" s="5">
        <f>SUMIFS('Raw Data from UFBs'!F$3:F$3000,'Raw Data from UFBs'!$A$3:$A$3000,'Summary By Town'!$A315,'Raw Data from UFBs'!$E$3:$E$3000,'Summary By Town'!$O$2)</f>
        <v>0</v>
      </c>
      <c r="Q315" s="5">
        <f>SUMIFS('Raw Data from UFBs'!G$3:G$3000,'Raw Data from UFBs'!$A$3:$A$3000,'Summary By Town'!$A315,'Raw Data from UFBs'!$E$3:$E$3000,'Summary By Town'!$O$2)</f>
        <v>0</v>
      </c>
      <c r="R315" s="23">
        <f t="shared" si="47"/>
        <v>0</v>
      </c>
      <c r="S315" s="22">
        <f t="shared" si="48"/>
        <v>5</v>
      </c>
      <c r="T315" s="5">
        <f t="shared" si="49"/>
        <v>2990350.3400000003</v>
      </c>
      <c r="U315" s="5">
        <f t="shared" si="50"/>
        <v>44094300</v>
      </c>
      <c r="V315" s="23">
        <f t="shared" si="51"/>
        <v>5071471.1949971654</v>
      </c>
      <c r="W315" s="62">
        <v>2153542150</v>
      </c>
      <c r="X315" s="63">
        <v>11.501421260791453</v>
      </c>
      <c r="Y315" s="64">
        <v>0.20703701708911776</v>
      </c>
      <c r="Z315" s="5">
        <f t="shared" si="52"/>
        <v>430869.05402056739</v>
      </c>
      <c r="AA315" s="9">
        <f t="shared" si="53"/>
        <v>2.0475243542365771E-2</v>
      </c>
      <c r="AB315" s="62">
        <v>77632991.870000005</v>
      </c>
      <c r="AC315" s="7">
        <f t="shared" si="54"/>
        <v>5.5500766316217377E-3</v>
      </c>
      <c r="AE315" s="6" t="s">
        <v>1103</v>
      </c>
      <c r="AF315" s="6" t="s">
        <v>415</v>
      </c>
      <c r="AG315" s="6" t="s">
        <v>468</v>
      </c>
      <c r="AH315" s="6" t="s">
        <v>454</v>
      </c>
      <c r="AI315" s="6" t="s">
        <v>427</v>
      </c>
      <c r="AJ315" s="6" t="s">
        <v>422</v>
      </c>
      <c r="AK315" s="6" t="s">
        <v>465</v>
      </c>
      <c r="AL315" s="6" t="s">
        <v>1104</v>
      </c>
      <c r="AM315" s="6" t="s">
        <v>428</v>
      </c>
      <c r="AN315" s="6" t="s">
        <v>447</v>
      </c>
      <c r="AO315" s="6" t="s">
        <v>412</v>
      </c>
      <c r="AP315" s="6" t="s">
        <v>1857</v>
      </c>
      <c r="AQ315" s="6" t="s">
        <v>1857</v>
      </c>
      <c r="AR315" s="6" t="s">
        <v>1857</v>
      </c>
      <c r="AS315" s="6" t="s">
        <v>1857</v>
      </c>
      <c r="AT315" s="6" t="s">
        <v>1857</v>
      </c>
    </row>
    <row r="316" spans="1:46" ht="17.25" customHeight="1" x14ac:dyDescent="0.3">
      <c r="A316" t="s">
        <v>412</v>
      </c>
      <c r="B316" t="s">
        <v>1573</v>
      </c>
      <c r="C316" t="s">
        <v>1100</v>
      </c>
      <c r="D316" t="str">
        <f t="shared" si="44"/>
        <v>Edison township, Middlesex County</v>
      </c>
      <c r="E316" t="s">
        <v>1829</v>
      </c>
      <c r="F316" t="s">
        <v>1819</v>
      </c>
      <c r="G316" s="22">
        <f>COUNTIFS('Raw Data from UFBs'!$A$3:$A$3000,'Summary By Town'!$A316,'Raw Data from UFBs'!$E$3:$E$3000,'Summary By Town'!$G$2)</f>
        <v>11</v>
      </c>
      <c r="H316" s="5">
        <f>SUMIFS('Raw Data from UFBs'!F$3:F$3000,'Raw Data from UFBs'!$A$3:$A$3000,'Summary By Town'!$A316,'Raw Data from UFBs'!$E$3:$E$3000,'Summary By Town'!$G$2)</f>
        <v>2436132.7000000002</v>
      </c>
      <c r="I316" s="5">
        <f>SUMIFS('Raw Data from UFBs'!G$3:G$3000,'Raw Data from UFBs'!$A$3:$A$3000,'Summary By Town'!$A316,'Raw Data from UFBs'!$E$3:$E$3000,'Summary By Town'!$G$2)</f>
        <v>63294600.180000007</v>
      </c>
      <c r="J316" s="23">
        <f t="shared" si="45"/>
        <v>3609534.4453905565</v>
      </c>
      <c r="K316" s="22">
        <f>COUNTIFS('Raw Data from UFBs'!$A$3:$A$3000,'Summary By Town'!$A316,'Raw Data from UFBs'!$E$3:$E$3000,'Summary By Town'!$K$2)</f>
        <v>0</v>
      </c>
      <c r="L316" s="5">
        <f>SUMIFS('Raw Data from UFBs'!F$3:F$3000,'Raw Data from UFBs'!$A$3:$A$3000,'Summary By Town'!$A316,'Raw Data from UFBs'!$E$3:$E$3000,'Summary By Town'!$K$2)</f>
        <v>0</v>
      </c>
      <c r="M316" s="5">
        <f>SUMIFS('Raw Data from UFBs'!G$3:G$3000,'Raw Data from UFBs'!$A$3:$A$3000,'Summary By Town'!$A316,'Raw Data from UFBs'!$E$3:$E$3000,'Summary By Town'!$K$2)</f>
        <v>0</v>
      </c>
      <c r="N316" s="23">
        <f t="shared" si="46"/>
        <v>0</v>
      </c>
      <c r="O316" s="22">
        <f>COUNTIFS('Raw Data from UFBs'!$A$3:$A$3000,'Summary By Town'!$A316,'Raw Data from UFBs'!$E$3:$E$3000,'Summary By Town'!$O$2)</f>
        <v>0</v>
      </c>
      <c r="P316" s="5">
        <f>SUMIFS('Raw Data from UFBs'!F$3:F$3000,'Raw Data from UFBs'!$A$3:$A$3000,'Summary By Town'!$A316,'Raw Data from UFBs'!$E$3:$E$3000,'Summary By Town'!$O$2)</f>
        <v>0</v>
      </c>
      <c r="Q316" s="5">
        <f>SUMIFS('Raw Data from UFBs'!G$3:G$3000,'Raw Data from UFBs'!$A$3:$A$3000,'Summary By Town'!$A316,'Raw Data from UFBs'!$E$3:$E$3000,'Summary By Town'!$O$2)</f>
        <v>0</v>
      </c>
      <c r="R316" s="23">
        <f t="shared" si="47"/>
        <v>0</v>
      </c>
      <c r="S316" s="22">
        <f t="shared" si="48"/>
        <v>11</v>
      </c>
      <c r="T316" s="5">
        <f t="shared" si="49"/>
        <v>2436132.7000000002</v>
      </c>
      <c r="U316" s="5">
        <f t="shared" si="50"/>
        <v>63294600.180000007</v>
      </c>
      <c r="V316" s="23">
        <f t="shared" si="51"/>
        <v>3609534.4453905565</v>
      </c>
      <c r="W316" s="62">
        <v>8365367200</v>
      </c>
      <c r="X316" s="63">
        <v>5.7027525809873216</v>
      </c>
      <c r="Y316" s="64">
        <v>0.26964824979227475</v>
      </c>
      <c r="Z316" s="5">
        <f t="shared" si="52"/>
        <v>316405.72694776388</v>
      </c>
      <c r="AA316" s="9">
        <f t="shared" si="53"/>
        <v>7.5662668077499341E-3</v>
      </c>
      <c r="AB316" s="62">
        <v>163737942.03999999</v>
      </c>
      <c r="AC316" s="7">
        <f t="shared" si="54"/>
        <v>1.9323910084961752E-3</v>
      </c>
      <c r="AE316" s="6" t="s">
        <v>711</v>
      </c>
      <c r="AF316" s="6" t="s">
        <v>428</v>
      </c>
      <c r="AG316" s="6" t="s">
        <v>447</v>
      </c>
      <c r="AH316" s="6" t="s">
        <v>417</v>
      </c>
      <c r="AI316" s="6" t="s">
        <v>424</v>
      </c>
      <c r="AJ316" s="6" t="s">
        <v>442</v>
      </c>
      <c r="AK316" s="6" t="s">
        <v>463</v>
      </c>
      <c r="AL316" s="6" t="s">
        <v>1242</v>
      </c>
      <c r="AM316" s="6" t="s">
        <v>689</v>
      </c>
      <c r="AN316" s="6" t="s">
        <v>694</v>
      </c>
      <c r="AO316" s="6" t="s">
        <v>1105</v>
      </c>
      <c r="AP316" s="6" t="s">
        <v>1857</v>
      </c>
      <c r="AQ316" s="6" t="s">
        <v>1857</v>
      </c>
      <c r="AR316" s="6" t="s">
        <v>1857</v>
      </c>
      <c r="AS316" s="6" t="s">
        <v>1857</v>
      </c>
      <c r="AT316" s="6" t="s">
        <v>1857</v>
      </c>
    </row>
    <row r="317" spans="1:46" ht="17.25" customHeight="1" x14ac:dyDescent="0.3">
      <c r="A317" t="s">
        <v>1103</v>
      </c>
      <c r="B317" t="s">
        <v>1507</v>
      </c>
      <c r="C317" t="s">
        <v>1100</v>
      </c>
      <c r="D317" t="str">
        <f t="shared" si="44"/>
        <v>Monroe township, Middlesex County</v>
      </c>
      <c r="E317" t="s">
        <v>1829</v>
      </c>
      <c r="F317" t="s">
        <v>1817</v>
      </c>
      <c r="G317" s="22">
        <f>COUNTIFS('Raw Data from UFBs'!$A$3:$A$3000,'Summary By Town'!$A317,'Raw Data from UFBs'!$E$3:$E$3000,'Summary By Town'!$G$2)</f>
        <v>0</v>
      </c>
      <c r="H317" s="5">
        <f>SUMIFS('Raw Data from UFBs'!F$3:F$3000,'Raw Data from UFBs'!$A$3:$A$3000,'Summary By Town'!$A317,'Raw Data from UFBs'!$E$3:$E$3000,'Summary By Town'!$G$2)</f>
        <v>0</v>
      </c>
      <c r="I317" s="5">
        <f>SUMIFS('Raw Data from UFBs'!G$3:G$3000,'Raw Data from UFBs'!$A$3:$A$3000,'Summary By Town'!$A317,'Raw Data from UFBs'!$E$3:$E$3000,'Summary By Town'!$G$2)</f>
        <v>0</v>
      </c>
      <c r="J317" s="23">
        <f t="shared" si="45"/>
        <v>0</v>
      </c>
      <c r="K317" s="22">
        <f>COUNTIFS('Raw Data from UFBs'!$A$3:$A$3000,'Summary By Town'!$A317,'Raw Data from UFBs'!$E$3:$E$3000,'Summary By Town'!$K$2)</f>
        <v>0</v>
      </c>
      <c r="L317" s="5">
        <f>SUMIFS('Raw Data from UFBs'!F$3:F$3000,'Raw Data from UFBs'!$A$3:$A$3000,'Summary By Town'!$A317,'Raw Data from UFBs'!$E$3:$E$3000,'Summary By Town'!$K$2)</f>
        <v>0</v>
      </c>
      <c r="M317" s="5">
        <f>SUMIFS('Raw Data from UFBs'!G$3:G$3000,'Raw Data from UFBs'!$A$3:$A$3000,'Summary By Town'!$A317,'Raw Data from UFBs'!$E$3:$E$3000,'Summary By Town'!$K$2)</f>
        <v>0</v>
      </c>
      <c r="N317" s="23">
        <f t="shared" si="46"/>
        <v>0</v>
      </c>
      <c r="O317" s="22">
        <f>COUNTIFS('Raw Data from UFBs'!$A$3:$A$3000,'Summary By Town'!$A317,'Raw Data from UFBs'!$E$3:$E$3000,'Summary By Town'!$O$2)</f>
        <v>0</v>
      </c>
      <c r="P317" s="5">
        <f>SUMIFS('Raw Data from UFBs'!F$3:F$3000,'Raw Data from UFBs'!$A$3:$A$3000,'Summary By Town'!$A317,'Raw Data from UFBs'!$E$3:$E$3000,'Summary By Town'!$O$2)</f>
        <v>0</v>
      </c>
      <c r="Q317" s="5">
        <f>SUMIFS('Raw Data from UFBs'!G$3:G$3000,'Raw Data from UFBs'!$A$3:$A$3000,'Summary By Town'!$A317,'Raw Data from UFBs'!$E$3:$E$3000,'Summary By Town'!$O$2)</f>
        <v>0</v>
      </c>
      <c r="R317" s="23">
        <f t="shared" si="47"/>
        <v>0</v>
      </c>
      <c r="S317" s="22">
        <f t="shared" si="48"/>
        <v>0</v>
      </c>
      <c r="T317" s="5">
        <f t="shared" si="49"/>
        <v>0</v>
      </c>
      <c r="U317" s="5">
        <f t="shared" si="50"/>
        <v>0</v>
      </c>
      <c r="V317" s="23">
        <f t="shared" si="51"/>
        <v>0</v>
      </c>
      <c r="W317" s="62">
        <v>8706743685</v>
      </c>
      <c r="X317" s="63">
        <v>2.5586267687182298</v>
      </c>
      <c r="Y317" s="64">
        <v>0.2154629461932199</v>
      </c>
      <c r="Z317" s="5">
        <f t="shared" si="52"/>
        <v>0</v>
      </c>
      <c r="AA317" s="9">
        <f t="shared" si="53"/>
        <v>0</v>
      </c>
      <c r="AB317" s="62">
        <v>40970198.240000002</v>
      </c>
      <c r="AC317" s="7">
        <f t="shared" si="54"/>
        <v>0</v>
      </c>
      <c r="AE317" s="6" t="s">
        <v>1121</v>
      </c>
      <c r="AF317" s="6" t="s">
        <v>363</v>
      </c>
      <c r="AG317" s="6" t="s">
        <v>1101</v>
      </c>
      <c r="AH317" s="6" t="s">
        <v>528</v>
      </c>
      <c r="AI317" s="6" t="s">
        <v>419</v>
      </c>
      <c r="AJ317" s="6" t="s">
        <v>415</v>
      </c>
      <c r="AK317" s="6" t="s">
        <v>468</v>
      </c>
      <c r="AL317" s="6" t="s">
        <v>454</v>
      </c>
      <c r="AM317" s="6" t="s">
        <v>422</v>
      </c>
      <c r="AN317" s="6" t="s">
        <v>711</v>
      </c>
      <c r="AO317" s="6" t="s">
        <v>1857</v>
      </c>
      <c r="AP317" s="6" t="s">
        <v>1857</v>
      </c>
      <c r="AQ317" s="6" t="s">
        <v>1857</v>
      </c>
      <c r="AR317" s="6" t="s">
        <v>1857</v>
      </c>
      <c r="AS317" s="6" t="s">
        <v>1857</v>
      </c>
      <c r="AT317" s="6" t="s">
        <v>1857</v>
      </c>
    </row>
    <row r="318" spans="1:46" ht="17.25" customHeight="1" x14ac:dyDescent="0.3">
      <c r="A318" t="s">
        <v>1104</v>
      </c>
      <c r="B318" t="s">
        <v>1574</v>
      </c>
      <c r="C318" t="s">
        <v>1100</v>
      </c>
      <c r="D318" t="str">
        <f t="shared" si="44"/>
        <v>North Brunswick township, Middlesex County</v>
      </c>
      <c r="E318" t="s">
        <v>1829</v>
      </c>
      <c r="F318" t="s">
        <v>1819</v>
      </c>
      <c r="G318" s="22">
        <f>COUNTIFS('Raw Data from UFBs'!$A$3:$A$3000,'Summary By Town'!$A318,'Raw Data from UFBs'!$E$3:$E$3000,'Summary By Town'!$G$2)</f>
        <v>2</v>
      </c>
      <c r="H318" s="5">
        <f>SUMIFS('Raw Data from UFBs'!F$3:F$3000,'Raw Data from UFBs'!$A$3:$A$3000,'Summary By Town'!$A318,'Raw Data from UFBs'!$E$3:$E$3000,'Summary By Town'!$G$2)</f>
        <v>0</v>
      </c>
      <c r="I318" s="5">
        <f>SUMIFS('Raw Data from UFBs'!G$3:G$3000,'Raw Data from UFBs'!$A$3:$A$3000,'Summary By Town'!$A318,'Raw Data from UFBs'!$E$3:$E$3000,'Summary By Town'!$G$2)</f>
        <v>14129000</v>
      </c>
      <c r="J318" s="23">
        <f t="shared" si="45"/>
        <v>879010.93788956827</v>
      </c>
      <c r="K318" s="22">
        <f>COUNTIFS('Raw Data from UFBs'!$A$3:$A$3000,'Summary By Town'!$A318,'Raw Data from UFBs'!$E$3:$E$3000,'Summary By Town'!$K$2)</f>
        <v>0</v>
      </c>
      <c r="L318" s="5">
        <f>SUMIFS('Raw Data from UFBs'!F$3:F$3000,'Raw Data from UFBs'!$A$3:$A$3000,'Summary By Town'!$A318,'Raw Data from UFBs'!$E$3:$E$3000,'Summary By Town'!$K$2)</f>
        <v>0</v>
      </c>
      <c r="M318" s="5">
        <f>SUMIFS('Raw Data from UFBs'!G$3:G$3000,'Raw Data from UFBs'!$A$3:$A$3000,'Summary By Town'!$A318,'Raw Data from UFBs'!$E$3:$E$3000,'Summary By Town'!$K$2)</f>
        <v>0</v>
      </c>
      <c r="N318" s="23">
        <f t="shared" si="46"/>
        <v>0</v>
      </c>
      <c r="O318" s="22">
        <f>COUNTIFS('Raw Data from UFBs'!$A$3:$A$3000,'Summary By Town'!$A318,'Raw Data from UFBs'!$E$3:$E$3000,'Summary By Town'!$O$2)</f>
        <v>0</v>
      </c>
      <c r="P318" s="5">
        <f>SUMIFS('Raw Data from UFBs'!F$3:F$3000,'Raw Data from UFBs'!$A$3:$A$3000,'Summary By Town'!$A318,'Raw Data from UFBs'!$E$3:$E$3000,'Summary By Town'!$O$2)</f>
        <v>0</v>
      </c>
      <c r="Q318" s="5">
        <f>SUMIFS('Raw Data from UFBs'!G$3:G$3000,'Raw Data from UFBs'!$A$3:$A$3000,'Summary By Town'!$A318,'Raw Data from UFBs'!$E$3:$E$3000,'Summary By Town'!$O$2)</f>
        <v>0</v>
      </c>
      <c r="R318" s="23">
        <f t="shared" si="47"/>
        <v>0</v>
      </c>
      <c r="S318" s="22">
        <f t="shared" si="48"/>
        <v>2</v>
      </c>
      <c r="T318" s="5">
        <f t="shared" si="49"/>
        <v>0</v>
      </c>
      <c r="U318" s="5">
        <f t="shared" si="50"/>
        <v>14129000</v>
      </c>
      <c r="V318" s="23">
        <f t="shared" si="51"/>
        <v>879010.93788956827</v>
      </c>
      <c r="W318" s="62">
        <v>3089151900</v>
      </c>
      <c r="X318" s="63">
        <v>6.2213244949364306</v>
      </c>
      <c r="Y318" s="64">
        <v>0.25432608504755111</v>
      </c>
      <c r="Z318" s="5">
        <f t="shared" si="52"/>
        <v>223555.41054743002</v>
      </c>
      <c r="AA318" s="9">
        <f t="shared" si="53"/>
        <v>4.5737472475859799E-3</v>
      </c>
      <c r="AB318" s="62">
        <v>37677459.240000002</v>
      </c>
      <c r="AC318" s="7">
        <f t="shared" si="54"/>
        <v>5.9333993070874065E-3</v>
      </c>
      <c r="AE318" s="6" t="s">
        <v>454</v>
      </c>
      <c r="AF318" s="6" t="s">
        <v>427</v>
      </c>
      <c r="AG318" s="6" t="s">
        <v>711</v>
      </c>
      <c r="AH318" s="6" t="s">
        <v>428</v>
      </c>
      <c r="AI318" s="6" t="s">
        <v>644</v>
      </c>
      <c r="AJ318" s="6" t="s">
        <v>1857</v>
      </c>
      <c r="AK318" s="6" t="s">
        <v>1857</v>
      </c>
      <c r="AL318" s="6" t="s">
        <v>1857</v>
      </c>
      <c r="AM318" s="6" t="s">
        <v>1857</v>
      </c>
      <c r="AN318" s="6" t="s">
        <v>1857</v>
      </c>
      <c r="AO318" s="6" t="s">
        <v>1857</v>
      </c>
      <c r="AP318" s="6" t="s">
        <v>1857</v>
      </c>
      <c r="AQ318" s="6" t="s">
        <v>1857</v>
      </c>
      <c r="AR318" s="6" t="s">
        <v>1857</v>
      </c>
      <c r="AS318" s="6" t="s">
        <v>1857</v>
      </c>
      <c r="AT318" s="6" t="s">
        <v>1857</v>
      </c>
    </row>
    <row r="319" spans="1:46" ht="17.25" customHeight="1" x14ac:dyDescent="0.3">
      <c r="A319" t="s">
        <v>422</v>
      </c>
      <c r="B319" t="s">
        <v>1575</v>
      </c>
      <c r="C319" t="s">
        <v>1100</v>
      </c>
      <c r="D319" t="str">
        <f t="shared" si="44"/>
        <v>Old Bridge township, Middlesex County</v>
      </c>
      <c r="E319" t="s">
        <v>1829</v>
      </c>
      <c r="F319" t="s">
        <v>1815</v>
      </c>
      <c r="G319" s="22">
        <f>COUNTIFS('Raw Data from UFBs'!$A$3:$A$3000,'Summary By Town'!$A319,'Raw Data from UFBs'!$E$3:$E$3000,'Summary By Town'!$G$2)</f>
        <v>0</v>
      </c>
      <c r="H319" s="5">
        <f>SUMIFS('Raw Data from UFBs'!F$3:F$3000,'Raw Data from UFBs'!$A$3:$A$3000,'Summary By Town'!$A319,'Raw Data from UFBs'!$E$3:$E$3000,'Summary By Town'!$G$2)</f>
        <v>0</v>
      </c>
      <c r="I319" s="5">
        <f>SUMIFS('Raw Data from UFBs'!G$3:G$3000,'Raw Data from UFBs'!$A$3:$A$3000,'Summary By Town'!$A319,'Raw Data from UFBs'!$E$3:$E$3000,'Summary By Town'!$G$2)</f>
        <v>0</v>
      </c>
      <c r="J319" s="23">
        <f t="shared" si="45"/>
        <v>0</v>
      </c>
      <c r="K319" s="22">
        <f>COUNTIFS('Raw Data from UFBs'!$A$3:$A$3000,'Summary By Town'!$A319,'Raw Data from UFBs'!$E$3:$E$3000,'Summary By Town'!$K$2)</f>
        <v>1</v>
      </c>
      <c r="L319" s="5">
        <f>SUMIFS('Raw Data from UFBs'!F$3:F$3000,'Raw Data from UFBs'!$A$3:$A$3000,'Summary By Town'!$A319,'Raw Data from UFBs'!$E$3:$E$3000,'Summary By Town'!$K$2)</f>
        <v>167467.12</v>
      </c>
      <c r="M319" s="5">
        <f>SUMIFS('Raw Data from UFBs'!G$3:G$3000,'Raw Data from UFBs'!$A$3:$A$3000,'Summary By Town'!$A319,'Raw Data from UFBs'!$E$3:$E$3000,'Summary By Town'!$K$2)</f>
        <v>11340000</v>
      </c>
      <c r="N319" s="23">
        <f t="shared" si="46"/>
        <v>601205.37990107597</v>
      </c>
      <c r="O319" s="22">
        <f>COUNTIFS('Raw Data from UFBs'!$A$3:$A$3000,'Summary By Town'!$A319,'Raw Data from UFBs'!$E$3:$E$3000,'Summary By Town'!$O$2)</f>
        <v>0</v>
      </c>
      <c r="P319" s="5">
        <f>SUMIFS('Raw Data from UFBs'!F$3:F$3000,'Raw Data from UFBs'!$A$3:$A$3000,'Summary By Town'!$A319,'Raw Data from UFBs'!$E$3:$E$3000,'Summary By Town'!$O$2)</f>
        <v>0</v>
      </c>
      <c r="Q319" s="5">
        <f>SUMIFS('Raw Data from UFBs'!G$3:G$3000,'Raw Data from UFBs'!$A$3:$A$3000,'Summary By Town'!$A319,'Raw Data from UFBs'!$E$3:$E$3000,'Summary By Town'!$O$2)</f>
        <v>0</v>
      </c>
      <c r="R319" s="23">
        <f t="shared" si="47"/>
        <v>0</v>
      </c>
      <c r="S319" s="22">
        <f t="shared" si="48"/>
        <v>1</v>
      </c>
      <c r="T319" s="5">
        <f t="shared" si="49"/>
        <v>167467.12</v>
      </c>
      <c r="U319" s="5">
        <f t="shared" si="50"/>
        <v>11340000</v>
      </c>
      <c r="V319" s="23">
        <f t="shared" si="51"/>
        <v>601205.37990107597</v>
      </c>
      <c r="W319" s="62">
        <v>4020559755</v>
      </c>
      <c r="X319" s="63">
        <v>5.3016347433957316</v>
      </c>
      <c r="Y319" s="64">
        <v>0.20592785097122174</v>
      </c>
      <c r="Z319" s="5">
        <f t="shared" si="52"/>
        <v>89318.787745425812</v>
      </c>
      <c r="AA319" s="9">
        <f t="shared" si="53"/>
        <v>2.8205027884233001E-3</v>
      </c>
      <c r="AB319" s="62">
        <v>36199065</v>
      </c>
      <c r="AC319" s="7">
        <f t="shared" si="54"/>
        <v>2.4674335578950954E-3</v>
      </c>
      <c r="AE319" s="6" t="s">
        <v>528</v>
      </c>
      <c r="AF319" s="6" t="s">
        <v>1103</v>
      </c>
      <c r="AG319" s="6" t="s">
        <v>530</v>
      </c>
      <c r="AH319" s="6" t="s">
        <v>468</v>
      </c>
      <c r="AI319" s="6" t="s">
        <v>532</v>
      </c>
      <c r="AJ319" s="6" t="s">
        <v>711</v>
      </c>
      <c r="AK319" s="6" t="s">
        <v>447</v>
      </c>
      <c r="AL319" s="6" t="s">
        <v>533</v>
      </c>
      <c r="AM319" s="6" t="s">
        <v>1857</v>
      </c>
      <c r="AN319" s="6" t="s">
        <v>1857</v>
      </c>
      <c r="AO319" s="6" t="s">
        <v>1857</v>
      </c>
      <c r="AP319" s="6" t="s">
        <v>1857</v>
      </c>
      <c r="AQ319" s="6" t="s">
        <v>1857</v>
      </c>
      <c r="AR319" s="6" t="s">
        <v>1857</v>
      </c>
      <c r="AS319" s="6" t="s">
        <v>1857</v>
      </c>
      <c r="AT319" s="6" t="s">
        <v>1857</v>
      </c>
    </row>
    <row r="320" spans="1:46" ht="17.25" customHeight="1" x14ac:dyDescent="0.3">
      <c r="A320" t="s">
        <v>442</v>
      </c>
      <c r="B320" t="s">
        <v>1576</v>
      </c>
      <c r="C320" t="s">
        <v>1100</v>
      </c>
      <c r="D320" t="str">
        <f t="shared" si="44"/>
        <v>Piscataway township, Middlesex County</v>
      </c>
      <c r="E320" t="s">
        <v>1829</v>
      </c>
      <c r="F320" t="s">
        <v>1817</v>
      </c>
      <c r="G320" s="22">
        <f>COUNTIFS('Raw Data from UFBs'!$A$3:$A$3000,'Summary By Town'!$A320,'Raw Data from UFBs'!$E$3:$E$3000,'Summary By Town'!$G$2)</f>
        <v>0</v>
      </c>
      <c r="H320" s="5">
        <f>SUMIFS('Raw Data from UFBs'!F$3:F$3000,'Raw Data from UFBs'!$A$3:$A$3000,'Summary By Town'!$A320,'Raw Data from UFBs'!$E$3:$E$3000,'Summary By Town'!$G$2)</f>
        <v>0</v>
      </c>
      <c r="I320" s="5">
        <f>SUMIFS('Raw Data from UFBs'!G$3:G$3000,'Raw Data from UFBs'!$A$3:$A$3000,'Summary By Town'!$A320,'Raw Data from UFBs'!$E$3:$E$3000,'Summary By Town'!$G$2)</f>
        <v>0</v>
      </c>
      <c r="J320" s="23">
        <f t="shared" si="45"/>
        <v>0</v>
      </c>
      <c r="K320" s="22">
        <f>COUNTIFS('Raw Data from UFBs'!$A$3:$A$3000,'Summary By Town'!$A320,'Raw Data from UFBs'!$E$3:$E$3000,'Summary By Town'!$K$2)</f>
        <v>12</v>
      </c>
      <c r="L320" s="5">
        <f>SUMIFS('Raw Data from UFBs'!F$3:F$3000,'Raw Data from UFBs'!$A$3:$A$3000,'Summary By Town'!$A320,'Raw Data from UFBs'!$E$3:$E$3000,'Summary By Town'!$K$2)</f>
        <v>4153838.26</v>
      </c>
      <c r="M320" s="5">
        <f>SUMIFS('Raw Data from UFBs'!G$3:G$3000,'Raw Data from UFBs'!$A$3:$A$3000,'Summary By Town'!$A320,'Raw Data from UFBs'!$E$3:$E$3000,'Summary By Town'!$K$2)</f>
        <v>495129300</v>
      </c>
      <c r="N320" s="23">
        <f t="shared" si="46"/>
        <v>10053799.538818769</v>
      </c>
      <c r="O320" s="22">
        <f>COUNTIFS('Raw Data from UFBs'!$A$3:$A$3000,'Summary By Town'!$A320,'Raw Data from UFBs'!$E$3:$E$3000,'Summary By Town'!$O$2)</f>
        <v>0</v>
      </c>
      <c r="P320" s="5">
        <f>SUMIFS('Raw Data from UFBs'!F$3:F$3000,'Raw Data from UFBs'!$A$3:$A$3000,'Summary By Town'!$A320,'Raw Data from UFBs'!$E$3:$E$3000,'Summary By Town'!$O$2)</f>
        <v>0</v>
      </c>
      <c r="Q320" s="5">
        <f>SUMIFS('Raw Data from UFBs'!G$3:G$3000,'Raw Data from UFBs'!$A$3:$A$3000,'Summary By Town'!$A320,'Raw Data from UFBs'!$E$3:$E$3000,'Summary By Town'!$O$2)</f>
        <v>0</v>
      </c>
      <c r="R320" s="23">
        <f t="shared" si="47"/>
        <v>0</v>
      </c>
      <c r="S320" s="22">
        <f t="shared" si="48"/>
        <v>12</v>
      </c>
      <c r="T320" s="5">
        <f t="shared" si="49"/>
        <v>4153838.26</v>
      </c>
      <c r="U320" s="5">
        <f t="shared" si="50"/>
        <v>495129300</v>
      </c>
      <c r="V320" s="23">
        <f t="shared" si="51"/>
        <v>10053799.538818769</v>
      </c>
      <c r="W320" s="62">
        <v>11753302544</v>
      </c>
      <c r="X320" s="63">
        <v>2.0305402121867497</v>
      </c>
      <c r="Y320" s="64">
        <v>0.27485192048162504</v>
      </c>
      <c r="Z320" s="5">
        <f t="shared" si="52"/>
        <v>1621615.6882505631</v>
      </c>
      <c r="AA320" s="9">
        <f t="shared" si="53"/>
        <v>4.2126823345729404E-2</v>
      </c>
      <c r="AB320" s="62">
        <v>77817781.709999993</v>
      </c>
      <c r="AC320" s="7">
        <f t="shared" si="54"/>
        <v>2.0838626501764917E-2</v>
      </c>
      <c r="AE320" s="6" t="s">
        <v>428</v>
      </c>
      <c r="AF320" s="6" t="s">
        <v>417</v>
      </c>
      <c r="AG320" s="6" t="s">
        <v>644</v>
      </c>
      <c r="AH320" s="6" t="s">
        <v>650</v>
      </c>
      <c r="AI320" s="6" t="s">
        <v>425</v>
      </c>
      <c r="AJ320" s="6" t="s">
        <v>1102</v>
      </c>
      <c r="AK320" s="6" t="s">
        <v>463</v>
      </c>
      <c r="AL320" s="6" t="s">
        <v>412</v>
      </c>
      <c r="AM320" s="6" t="s">
        <v>689</v>
      </c>
      <c r="AN320" s="6" t="s">
        <v>1857</v>
      </c>
      <c r="AO320" s="6" t="s">
        <v>1857</v>
      </c>
      <c r="AP320" s="6" t="s">
        <v>1857</v>
      </c>
      <c r="AQ320" s="6" t="s">
        <v>1857</v>
      </c>
      <c r="AR320" s="6" t="s">
        <v>1857</v>
      </c>
      <c r="AS320" s="6" t="s">
        <v>1857</v>
      </c>
      <c r="AT320" s="6" t="s">
        <v>1857</v>
      </c>
    </row>
    <row r="321" spans="1:46" ht="17.25" customHeight="1" x14ac:dyDescent="0.3">
      <c r="A321" t="s">
        <v>443</v>
      </c>
      <c r="B321" t="s">
        <v>1577</v>
      </c>
      <c r="C321" t="s">
        <v>1100</v>
      </c>
      <c r="D321" t="str">
        <f t="shared" si="44"/>
        <v>Plainsboro township, Middlesex County</v>
      </c>
      <c r="E321" t="s">
        <v>1829</v>
      </c>
      <c r="F321" t="s">
        <v>1819</v>
      </c>
      <c r="G321" s="22">
        <f>COUNTIFS('Raw Data from UFBs'!$A$3:$A$3000,'Summary By Town'!$A321,'Raw Data from UFBs'!$E$3:$E$3000,'Summary By Town'!$G$2)</f>
        <v>1</v>
      </c>
      <c r="H321" s="5">
        <f>SUMIFS('Raw Data from UFBs'!F$3:F$3000,'Raw Data from UFBs'!$A$3:$A$3000,'Summary By Town'!$A321,'Raw Data from UFBs'!$E$3:$E$3000,'Summary By Town'!$G$2)</f>
        <v>36930</v>
      </c>
      <c r="I321" s="5">
        <f>SUMIFS('Raw Data from UFBs'!G$3:G$3000,'Raw Data from UFBs'!$A$3:$A$3000,'Summary By Town'!$A321,'Raw Data from UFBs'!$E$3:$E$3000,'Summary By Town'!$G$2)</f>
        <v>9254000</v>
      </c>
      <c r="J321" s="23">
        <f t="shared" si="45"/>
        <v>231156.62954292583</v>
      </c>
      <c r="K321" s="22">
        <f>COUNTIFS('Raw Data from UFBs'!$A$3:$A$3000,'Summary By Town'!$A321,'Raw Data from UFBs'!$E$3:$E$3000,'Summary By Town'!$K$2)</f>
        <v>7</v>
      </c>
      <c r="L321" s="5">
        <f>SUMIFS('Raw Data from UFBs'!F$3:F$3000,'Raw Data from UFBs'!$A$3:$A$3000,'Summary By Town'!$A321,'Raw Data from UFBs'!$E$3:$E$3000,'Summary By Town'!$K$2)</f>
        <v>3530618.0205000001</v>
      </c>
      <c r="M321" s="5">
        <f>SUMIFS('Raw Data from UFBs'!G$3:G$3000,'Raw Data from UFBs'!$A$3:$A$3000,'Summary By Town'!$A321,'Raw Data from UFBs'!$E$3:$E$3000,'Summary By Town'!$K$2)</f>
        <v>174821900</v>
      </c>
      <c r="N321" s="23">
        <f t="shared" si="46"/>
        <v>4366894.4428669149</v>
      </c>
      <c r="O321" s="22">
        <f>COUNTIFS('Raw Data from UFBs'!$A$3:$A$3000,'Summary By Town'!$A321,'Raw Data from UFBs'!$E$3:$E$3000,'Summary By Town'!$O$2)</f>
        <v>0</v>
      </c>
      <c r="P321" s="5">
        <f>SUMIFS('Raw Data from UFBs'!F$3:F$3000,'Raw Data from UFBs'!$A$3:$A$3000,'Summary By Town'!$A321,'Raw Data from UFBs'!$E$3:$E$3000,'Summary By Town'!$O$2)</f>
        <v>0</v>
      </c>
      <c r="Q321" s="5">
        <f>SUMIFS('Raw Data from UFBs'!G$3:G$3000,'Raw Data from UFBs'!$A$3:$A$3000,'Summary By Town'!$A321,'Raw Data from UFBs'!$E$3:$E$3000,'Summary By Town'!$O$2)</f>
        <v>0</v>
      </c>
      <c r="R321" s="23">
        <f t="shared" si="47"/>
        <v>0</v>
      </c>
      <c r="S321" s="22">
        <f t="shared" si="48"/>
        <v>8</v>
      </c>
      <c r="T321" s="5">
        <f t="shared" si="49"/>
        <v>3567548.0205000001</v>
      </c>
      <c r="U321" s="5">
        <f t="shared" si="50"/>
        <v>184075900</v>
      </c>
      <c r="V321" s="23">
        <f t="shared" si="51"/>
        <v>4598051.0724098403</v>
      </c>
      <c r="W321" s="62">
        <v>5456376200</v>
      </c>
      <c r="X321" s="63">
        <v>2.497910412177716</v>
      </c>
      <c r="Y321" s="64">
        <v>0.1792572140426647</v>
      </c>
      <c r="Z321" s="5">
        <f t="shared" si="52"/>
        <v>184725.10614782144</v>
      </c>
      <c r="AA321" s="9">
        <f t="shared" si="53"/>
        <v>3.3735925319812073E-2</v>
      </c>
      <c r="AB321" s="62">
        <v>32141177.799999997</v>
      </c>
      <c r="AC321" s="7">
        <f t="shared" si="54"/>
        <v>5.7473035772765448E-3</v>
      </c>
      <c r="AE321" s="6" t="s">
        <v>363</v>
      </c>
      <c r="AF321" s="6" t="s">
        <v>1101</v>
      </c>
      <c r="AG321" s="6" t="s">
        <v>387</v>
      </c>
      <c r="AH321" s="6" t="s">
        <v>1857</v>
      </c>
      <c r="AI321" s="6" t="s">
        <v>454</v>
      </c>
      <c r="AJ321" s="6" t="s">
        <v>1857</v>
      </c>
      <c r="AK321" s="6" t="s">
        <v>1857</v>
      </c>
      <c r="AL321" s="6" t="s">
        <v>1857</v>
      </c>
      <c r="AM321" s="6" t="s">
        <v>1857</v>
      </c>
      <c r="AN321" s="6" t="s">
        <v>1857</v>
      </c>
      <c r="AO321" s="6" t="s">
        <v>1857</v>
      </c>
      <c r="AP321" s="6" t="s">
        <v>1857</v>
      </c>
      <c r="AQ321" s="6" t="s">
        <v>1857</v>
      </c>
      <c r="AR321" s="6" t="s">
        <v>1857</v>
      </c>
      <c r="AS321" s="6" t="s">
        <v>1857</v>
      </c>
      <c r="AT321" s="6" t="s">
        <v>1857</v>
      </c>
    </row>
    <row r="322" spans="1:46" ht="17.25" customHeight="1" x14ac:dyDescent="0.3">
      <c r="A322" t="s">
        <v>454</v>
      </c>
      <c r="B322" t="s">
        <v>1578</v>
      </c>
      <c r="C322" t="s">
        <v>1100</v>
      </c>
      <c r="D322" t="str">
        <f t="shared" si="44"/>
        <v>South Brunswick township, Middlesex County</v>
      </c>
      <c r="E322" t="s">
        <v>1829</v>
      </c>
      <c r="F322" t="s">
        <v>1817</v>
      </c>
      <c r="G322" s="22">
        <f>COUNTIFS('Raw Data from UFBs'!$A$3:$A$3000,'Summary By Town'!$A322,'Raw Data from UFBs'!$E$3:$E$3000,'Summary By Town'!$G$2)</f>
        <v>8</v>
      </c>
      <c r="H322" s="5">
        <f>SUMIFS('Raw Data from UFBs'!F$3:F$3000,'Raw Data from UFBs'!$A$3:$A$3000,'Summary By Town'!$A322,'Raw Data from UFBs'!$E$3:$E$3000,'Summary By Town'!$G$2)</f>
        <v>102170</v>
      </c>
      <c r="I322" s="5">
        <f>SUMIFS('Raw Data from UFBs'!G$3:G$3000,'Raw Data from UFBs'!$A$3:$A$3000,'Summary By Town'!$A322,'Raw Data from UFBs'!$E$3:$E$3000,'Summary By Town'!$G$2)</f>
        <v>7698000</v>
      </c>
      <c r="J322" s="23">
        <f t="shared" si="45"/>
        <v>397551.77792832273</v>
      </c>
      <c r="K322" s="22">
        <f>COUNTIFS('Raw Data from UFBs'!$A$3:$A$3000,'Summary By Town'!$A322,'Raw Data from UFBs'!$E$3:$E$3000,'Summary By Town'!$K$2)</f>
        <v>1</v>
      </c>
      <c r="L322" s="5">
        <f>SUMIFS('Raw Data from UFBs'!F$3:F$3000,'Raw Data from UFBs'!$A$3:$A$3000,'Summary By Town'!$A322,'Raw Data from UFBs'!$E$3:$E$3000,'Summary By Town'!$K$2)</f>
        <v>189067</v>
      </c>
      <c r="M322" s="5">
        <f>SUMIFS('Raw Data from UFBs'!G$3:G$3000,'Raw Data from UFBs'!$A$3:$A$3000,'Summary By Town'!$A322,'Raw Data from UFBs'!$E$3:$E$3000,'Summary By Town'!$K$2)</f>
        <v>8605900</v>
      </c>
      <c r="N322" s="23">
        <f t="shared" si="46"/>
        <v>444438.92513293744</v>
      </c>
      <c r="O322" s="22">
        <f>COUNTIFS('Raw Data from UFBs'!$A$3:$A$3000,'Summary By Town'!$A322,'Raw Data from UFBs'!$E$3:$E$3000,'Summary By Town'!$O$2)</f>
        <v>0</v>
      </c>
      <c r="P322" s="5">
        <f>SUMIFS('Raw Data from UFBs'!F$3:F$3000,'Raw Data from UFBs'!$A$3:$A$3000,'Summary By Town'!$A322,'Raw Data from UFBs'!$E$3:$E$3000,'Summary By Town'!$O$2)</f>
        <v>0</v>
      </c>
      <c r="Q322" s="5">
        <f>SUMIFS('Raw Data from UFBs'!G$3:G$3000,'Raw Data from UFBs'!$A$3:$A$3000,'Summary By Town'!$A322,'Raw Data from UFBs'!$E$3:$E$3000,'Summary By Town'!$O$2)</f>
        <v>0</v>
      </c>
      <c r="R322" s="23">
        <f t="shared" si="47"/>
        <v>0</v>
      </c>
      <c r="S322" s="22">
        <f t="shared" si="48"/>
        <v>9</v>
      </c>
      <c r="T322" s="5">
        <f t="shared" si="49"/>
        <v>291237</v>
      </c>
      <c r="U322" s="5">
        <f t="shared" si="50"/>
        <v>16303900</v>
      </c>
      <c r="V322" s="23">
        <f t="shared" si="51"/>
        <v>841990.70306126017</v>
      </c>
      <c r="W322" s="62">
        <v>4606415300</v>
      </c>
      <c r="X322" s="63">
        <v>5.1643514929634025</v>
      </c>
      <c r="Y322" s="64">
        <v>0.22630140115595318</v>
      </c>
      <c r="Z322" s="5">
        <f t="shared" si="52"/>
        <v>124636.33469459295</v>
      </c>
      <c r="AA322" s="9">
        <f t="shared" si="53"/>
        <v>3.5393899460172424E-3</v>
      </c>
      <c r="AB322" s="62">
        <v>70254359.960000008</v>
      </c>
      <c r="AC322" s="7">
        <f t="shared" si="54"/>
        <v>1.7740725951464911E-3</v>
      </c>
      <c r="AE322" s="6" t="s">
        <v>1101</v>
      </c>
      <c r="AF322" s="6" t="s">
        <v>443</v>
      </c>
      <c r="AG322" s="6" t="s">
        <v>1103</v>
      </c>
      <c r="AH322" s="6" t="s">
        <v>1857</v>
      </c>
      <c r="AI322" s="6" t="s">
        <v>1104</v>
      </c>
      <c r="AJ322" s="6" t="s">
        <v>711</v>
      </c>
      <c r="AK322" s="6" t="s">
        <v>644</v>
      </c>
      <c r="AL322" s="6" t="s">
        <v>1857</v>
      </c>
      <c r="AM322" s="6" t="s">
        <v>1857</v>
      </c>
      <c r="AN322" s="6" t="s">
        <v>1857</v>
      </c>
      <c r="AO322" s="6" t="s">
        <v>1857</v>
      </c>
      <c r="AP322" s="6" t="s">
        <v>1857</v>
      </c>
      <c r="AQ322" s="6" t="s">
        <v>1857</v>
      </c>
      <c r="AR322" s="6" t="s">
        <v>1857</v>
      </c>
      <c r="AS322" s="6" t="s">
        <v>1857</v>
      </c>
      <c r="AT322" s="6" t="s">
        <v>1857</v>
      </c>
    </row>
    <row r="323" spans="1:46" ht="17.25" customHeight="1" x14ac:dyDescent="0.3">
      <c r="A323" t="s">
        <v>1105</v>
      </c>
      <c r="B323" t="s">
        <v>1579</v>
      </c>
      <c r="C323" t="s">
        <v>1100</v>
      </c>
      <c r="D323" t="str">
        <f t="shared" si="44"/>
        <v>Woodbridge township, Middlesex County</v>
      </c>
      <c r="E323" t="s">
        <v>1829</v>
      </c>
      <c r="F323" t="s">
        <v>1815</v>
      </c>
      <c r="G323" s="22">
        <f>COUNTIFS('Raw Data from UFBs'!$A$3:$A$3000,'Summary By Town'!$A323,'Raw Data from UFBs'!$E$3:$E$3000,'Summary By Town'!$G$2)</f>
        <v>3</v>
      </c>
      <c r="H323" s="5">
        <f>SUMIFS('Raw Data from UFBs'!F$3:F$3000,'Raw Data from UFBs'!$A$3:$A$3000,'Summary By Town'!$A323,'Raw Data from UFBs'!$E$3:$E$3000,'Summary By Town'!$G$2)</f>
        <v>108248</v>
      </c>
      <c r="I323" s="5">
        <f>SUMIFS('Raw Data from UFBs'!G$3:G$3000,'Raw Data from UFBs'!$A$3:$A$3000,'Summary By Town'!$A323,'Raw Data from UFBs'!$E$3:$E$3000,'Summary By Town'!$G$2)</f>
        <v>0</v>
      </c>
      <c r="J323" s="23">
        <f t="shared" si="45"/>
        <v>0</v>
      </c>
      <c r="K323" s="22">
        <f>COUNTIFS('Raw Data from UFBs'!$A$3:$A$3000,'Summary By Town'!$A323,'Raw Data from UFBs'!$E$3:$E$3000,'Summary By Town'!$K$2)</f>
        <v>26</v>
      </c>
      <c r="L323" s="5">
        <f>SUMIFS('Raw Data from UFBs'!F$3:F$3000,'Raw Data from UFBs'!$A$3:$A$3000,'Summary By Town'!$A323,'Raw Data from UFBs'!$E$3:$E$3000,'Summary By Town'!$K$2)</f>
        <v>16458854.18</v>
      </c>
      <c r="M323" s="5">
        <f>SUMIFS('Raw Data from UFBs'!G$3:G$3000,'Raw Data from UFBs'!$A$3:$A$3000,'Summary By Town'!$A323,'Raw Data from UFBs'!$E$3:$E$3000,'Summary By Town'!$K$2)</f>
        <v>221061000</v>
      </c>
      <c r="N323" s="23">
        <f t="shared" si="46"/>
        <v>25158844.351904392</v>
      </c>
      <c r="O323" s="22">
        <f>COUNTIFS('Raw Data from UFBs'!$A$3:$A$3000,'Summary By Town'!$A323,'Raw Data from UFBs'!$E$3:$E$3000,'Summary By Town'!$O$2)</f>
        <v>3</v>
      </c>
      <c r="P323" s="5">
        <f>SUMIFS('Raw Data from UFBs'!F$3:F$3000,'Raw Data from UFBs'!$A$3:$A$3000,'Summary By Town'!$A323,'Raw Data from UFBs'!$E$3:$E$3000,'Summary By Town'!$O$2)</f>
        <v>1663953</v>
      </c>
      <c r="Q323" s="5">
        <f>SUMIFS('Raw Data from UFBs'!G$3:G$3000,'Raw Data from UFBs'!$A$3:$A$3000,'Summary By Town'!$A323,'Raw Data from UFBs'!$E$3:$E$3000,'Summary By Town'!$O$2)</f>
        <v>29136900</v>
      </c>
      <c r="R323" s="23">
        <f t="shared" si="47"/>
        <v>3316056.3464247566</v>
      </c>
      <c r="S323" s="22">
        <f t="shared" si="48"/>
        <v>32</v>
      </c>
      <c r="T323" s="5">
        <f t="shared" si="49"/>
        <v>18231055.18</v>
      </c>
      <c r="U323" s="5">
        <f t="shared" si="50"/>
        <v>250197900</v>
      </c>
      <c r="V323" s="23">
        <f t="shared" si="51"/>
        <v>28474900.698329151</v>
      </c>
      <c r="W323" s="62">
        <v>3833388960</v>
      </c>
      <c r="X323" s="63">
        <v>11.380951118426314</v>
      </c>
      <c r="Y323" s="64">
        <v>0.29468322571376587</v>
      </c>
      <c r="Z323" s="5">
        <f t="shared" si="52"/>
        <v>3018689.4410547381</v>
      </c>
      <c r="AA323" s="9">
        <f t="shared" si="53"/>
        <v>6.5268070266472522E-2</v>
      </c>
      <c r="AB323" s="62">
        <v>101432719</v>
      </c>
      <c r="AC323" s="7">
        <f t="shared" si="54"/>
        <v>2.9760509930279382E-2</v>
      </c>
      <c r="AE323" s="6" t="s">
        <v>447</v>
      </c>
      <c r="AF323" s="6" t="s">
        <v>441</v>
      </c>
      <c r="AG323" s="6" t="s">
        <v>402</v>
      </c>
      <c r="AH323" s="6" t="s">
        <v>412</v>
      </c>
      <c r="AI323" s="6" t="s">
        <v>691</v>
      </c>
      <c r="AJ323" s="6" t="s">
        <v>1242</v>
      </c>
      <c r="AK323" s="6" t="s">
        <v>687</v>
      </c>
      <c r="AL323" s="6" t="s">
        <v>1857</v>
      </c>
      <c r="AM323" s="6" t="s">
        <v>1857</v>
      </c>
      <c r="AN323" s="6" t="s">
        <v>1857</v>
      </c>
      <c r="AO323" s="6" t="s">
        <v>1857</v>
      </c>
      <c r="AP323" s="6" t="s">
        <v>1857</v>
      </c>
      <c r="AQ323" s="6" t="s">
        <v>1857</v>
      </c>
      <c r="AR323" s="6" t="s">
        <v>1857</v>
      </c>
      <c r="AS323" s="6" t="s">
        <v>1857</v>
      </c>
      <c r="AT323" s="6" t="s">
        <v>1857</v>
      </c>
    </row>
    <row r="324" spans="1:46" ht="17.25" customHeight="1" x14ac:dyDescent="0.3">
      <c r="A324" t="s">
        <v>1106</v>
      </c>
      <c r="B324" t="s">
        <v>1580</v>
      </c>
      <c r="C324" t="s">
        <v>1107</v>
      </c>
      <c r="D324" t="str">
        <f t="shared" ref="D324:D387" si="55">B324&amp;", "&amp;C324&amp;" County"</f>
        <v>Allenhurst borough, Monmouth County</v>
      </c>
      <c r="E324" t="s">
        <v>1829</v>
      </c>
      <c r="F324" t="s">
        <v>1815</v>
      </c>
      <c r="G324" s="22">
        <f>COUNTIFS('Raw Data from UFBs'!$A$3:$A$3000,'Summary By Town'!$A324,'Raw Data from UFBs'!$E$3:$E$3000,'Summary By Town'!$G$2)</f>
        <v>0</v>
      </c>
      <c r="H324" s="5">
        <f>SUMIFS('Raw Data from UFBs'!F$3:F$3000,'Raw Data from UFBs'!$A$3:$A$3000,'Summary By Town'!$A324,'Raw Data from UFBs'!$E$3:$E$3000,'Summary By Town'!$G$2)</f>
        <v>0</v>
      </c>
      <c r="I324" s="5">
        <f>SUMIFS('Raw Data from UFBs'!G$3:G$3000,'Raw Data from UFBs'!$A$3:$A$3000,'Summary By Town'!$A324,'Raw Data from UFBs'!$E$3:$E$3000,'Summary By Town'!$G$2)</f>
        <v>0</v>
      </c>
      <c r="J324" s="23">
        <f t="shared" ref="J324:J387" si="56">IFERROR((I324/100)*$X324,"--")</f>
        <v>0</v>
      </c>
      <c r="K324" s="22">
        <f>COUNTIFS('Raw Data from UFBs'!$A$3:$A$3000,'Summary By Town'!$A324,'Raw Data from UFBs'!$E$3:$E$3000,'Summary By Town'!$K$2)</f>
        <v>0</v>
      </c>
      <c r="L324" s="5">
        <f>SUMIFS('Raw Data from UFBs'!F$3:F$3000,'Raw Data from UFBs'!$A$3:$A$3000,'Summary By Town'!$A324,'Raw Data from UFBs'!$E$3:$E$3000,'Summary By Town'!$K$2)</f>
        <v>0</v>
      </c>
      <c r="M324" s="5">
        <f>SUMIFS('Raw Data from UFBs'!G$3:G$3000,'Raw Data from UFBs'!$A$3:$A$3000,'Summary By Town'!$A324,'Raw Data from UFBs'!$E$3:$E$3000,'Summary By Town'!$K$2)</f>
        <v>0</v>
      </c>
      <c r="N324" s="23">
        <f t="shared" ref="N324:N387" si="57">IFERROR((M324/100)*$X324,"--")</f>
        <v>0</v>
      </c>
      <c r="O324" s="22">
        <f>COUNTIFS('Raw Data from UFBs'!$A$3:$A$3000,'Summary By Town'!$A324,'Raw Data from UFBs'!$E$3:$E$3000,'Summary By Town'!$O$2)</f>
        <v>0</v>
      </c>
      <c r="P324" s="5">
        <f>SUMIFS('Raw Data from UFBs'!F$3:F$3000,'Raw Data from UFBs'!$A$3:$A$3000,'Summary By Town'!$A324,'Raw Data from UFBs'!$E$3:$E$3000,'Summary By Town'!$O$2)</f>
        <v>0</v>
      </c>
      <c r="Q324" s="5">
        <f>SUMIFS('Raw Data from UFBs'!G$3:G$3000,'Raw Data from UFBs'!$A$3:$A$3000,'Summary By Town'!$A324,'Raw Data from UFBs'!$E$3:$E$3000,'Summary By Town'!$O$2)</f>
        <v>0</v>
      </c>
      <c r="R324" s="23">
        <f t="shared" ref="R324:R387" si="58">IFERROR((Q324/100)*$X324,"--")</f>
        <v>0</v>
      </c>
      <c r="S324" s="22">
        <f t="shared" ref="S324:S387" si="59">O324+K324+G324</f>
        <v>0</v>
      </c>
      <c r="T324" s="5">
        <f t="shared" ref="T324:T387" si="60">P324+L324+H324</f>
        <v>0</v>
      </c>
      <c r="U324" s="5">
        <f t="shared" ref="U324:U387" si="61">Q324+M324+I324</f>
        <v>0</v>
      </c>
      <c r="V324" s="23">
        <f t="shared" ref="V324:V387" si="62">R324+N324+J324</f>
        <v>0</v>
      </c>
      <c r="W324" s="62">
        <v>962878100</v>
      </c>
      <c r="X324" s="63">
        <v>0.62367844216183299</v>
      </c>
      <c r="Y324" s="64">
        <v>0.52908518155332229</v>
      </c>
      <c r="Z324" s="5">
        <f t="shared" ref="Z324:Z387" si="63">(V324-T324)*Y324</f>
        <v>0</v>
      </c>
      <c r="AA324" s="9">
        <f t="shared" ref="AA324:AA387" si="64">U324/W324</f>
        <v>0</v>
      </c>
      <c r="AB324" s="62">
        <v>7181716.9000000004</v>
      </c>
      <c r="AC324" s="7">
        <f t="shared" ref="AC324:AC387" si="65">Z324/AB324</f>
        <v>0</v>
      </c>
      <c r="AE324" s="6" t="s">
        <v>1119</v>
      </c>
      <c r="AF324" s="6" t="s">
        <v>1117</v>
      </c>
      <c r="AG324" s="6" t="s">
        <v>1113</v>
      </c>
      <c r="AH324" s="6" t="s">
        <v>547</v>
      </c>
      <c r="AI324" s="6" t="s">
        <v>1857</v>
      </c>
      <c r="AJ324" s="6" t="s">
        <v>1857</v>
      </c>
      <c r="AK324" s="6" t="s">
        <v>1857</v>
      </c>
      <c r="AL324" s="6" t="s">
        <v>1857</v>
      </c>
      <c r="AM324" s="6" t="s">
        <v>1857</v>
      </c>
      <c r="AN324" s="6" t="s">
        <v>1857</v>
      </c>
      <c r="AO324" s="6" t="s">
        <v>1857</v>
      </c>
      <c r="AP324" s="6" t="s">
        <v>1857</v>
      </c>
      <c r="AQ324" s="6" t="s">
        <v>1857</v>
      </c>
      <c r="AR324" s="6" t="s">
        <v>1857</v>
      </c>
      <c r="AS324" s="6" t="s">
        <v>1857</v>
      </c>
      <c r="AT324" s="6" t="s">
        <v>1857</v>
      </c>
    </row>
    <row r="325" spans="1:46" ht="17.25" customHeight="1" x14ac:dyDescent="0.3">
      <c r="A325" t="s">
        <v>1108</v>
      </c>
      <c r="B325" t="s">
        <v>1581</v>
      </c>
      <c r="C325" t="s">
        <v>1107</v>
      </c>
      <c r="D325" t="str">
        <f t="shared" si="55"/>
        <v>Allentown borough, Monmouth County</v>
      </c>
      <c r="E325" t="s">
        <v>1829</v>
      </c>
      <c r="F325" t="s">
        <v>1820</v>
      </c>
      <c r="G325" s="22">
        <f>COUNTIFS('Raw Data from UFBs'!$A$3:$A$3000,'Summary By Town'!$A325,'Raw Data from UFBs'!$E$3:$E$3000,'Summary By Town'!$G$2)</f>
        <v>0</v>
      </c>
      <c r="H325" s="5">
        <f>SUMIFS('Raw Data from UFBs'!F$3:F$3000,'Raw Data from UFBs'!$A$3:$A$3000,'Summary By Town'!$A325,'Raw Data from UFBs'!$E$3:$E$3000,'Summary By Town'!$G$2)</f>
        <v>0</v>
      </c>
      <c r="I325" s="5">
        <f>SUMIFS('Raw Data from UFBs'!G$3:G$3000,'Raw Data from UFBs'!$A$3:$A$3000,'Summary By Town'!$A325,'Raw Data from UFBs'!$E$3:$E$3000,'Summary By Town'!$G$2)</f>
        <v>0</v>
      </c>
      <c r="J325" s="23">
        <f t="shared" si="56"/>
        <v>0</v>
      </c>
      <c r="K325" s="22">
        <f>COUNTIFS('Raw Data from UFBs'!$A$3:$A$3000,'Summary By Town'!$A325,'Raw Data from UFBs'!$E$3:$E$3000,'Summary By Town'!$K$2)</f>
        <v>0</v>
      </c>
      <c r="L325" s="5">
        <f>SUMIFS('Raw Data from UFBs'!F$3:F$3000,'Raw Data from UFBs'!$A$3:$A$3000,'Summary By Town'!$A325,'Raw Data from UFBs'!$E$3:$E$3000,'Summary By Town'!$K$2)</f>
        <v>0</v>
      </c>
      <c r="M325" s="5">
        <f>SUMIFS('Raw Data from UFBs'!G$3:G$3000,'Raw Data from UFBs'!$A$3:$A$3000,'Summary By Town'!$A325,'Raw Data from UFBs'!$E$3:$E$3000,'Summary By Town'!$K$2)</f>
        <v>0</v>
      </c>
      <c r="N325" s="23">
        <f t="shared" si="57"/>
        <v>0</v>
      </c>
      <c r="O325" s="22">
        <f>COUNTIFS('Raw Data from UFBs'!$A$3:$A$3000,'Summary By Town'!$A325,'Raw Data from UFBs'!$E$3:$E$3000,'Summary By Town'!$O$2)</f>
        <v>0</v>
      </c>
      <c r="P325" s="5">
        <f>SUMIFS('Raw Data from UFBs'!F$3:F$3000,'Raw Data from UFBs'!$A$3:$A$3000,'Summary By Town'!$A325,'Raw Data from UFBs'!$E$3:$E$3000,'Summary By Town'!$O$2)</f>
        <v>0</v>
      </c>
      <c r="Q325" s="5">
        <f>SUMIFS('Raw Data from UFBs'!G$3:G$3000,'Raw Data from UFBs'!$A$3:$A$3000,'Summary By Town'!$A325,'Raw Data from UFBs'!$E$3:$E$3000,'Summary By Town'!$O$2)</f>
        <v>0</v>
      </c>
      <c r="R325" s="23">
        <f t="shared" si="58"/>
        <v>0</v>
      </c>
      <c r="S325" s="22">
        <f t="shared" si="59"/>
        <v>0</v>
      </c>
      <c r="T325" s="5">
        <f t="shared" si="60"/>
        <v>0</v>
      </c>
      <c r="U325" s="5">
        <f t="shared" si="61"/>
        <v>0</v>
      </c>
      <c r="V325" s="23">
        <f t="shared" si="62"/>
        <v>0</v>
      </c>
      <c r="W325" s="62">
        <v>234422100</v>
      </c>
      <c r="X325" s="63">
        <v>2.8778532785145066</v>
      </c>
      <c r="Y325" s="64">
        <v>0.33932684313174738</v>
      </c>
      <c r="Z325" s="5">
        <f t="shared" si="63"/>
        <v>0</v>
      </c>
      <c r="AA325" s="9">
        <f t="shared" si="64"/>
        <v>0</v>
      </c>
      <c r="AB325" s="62">
        <v>3137832.1900000004</v>
      </c>
      <c r="AC325" s="7">
        <f t="shared" si="65"/>
        <v>0</v>
      </c>
      <c r="AE325" s="6" t="s">
        <v>1133</v>
      </c>
      <c r="AF325" s="6" t="s">
        <v>378</v>
      </c>
      <c r="AG325" s="6" t="s">
        <v>1857</v>
      </c>
      <c r="AH325" s="6" t="s">
        <v>1857</v>
      </c>
      <c r="AI325" s="6" t="s">
        <v>1857</v>
      </c>
      <c r="AJ325" s="6" t="s">
        <v>1857</v>
      </c>
      <c r="AK325" s="6" t="s">
        <v>1857</v>
      </c>
      <c r="AL325" s="6" t="s">
        <v>1857</v>
      </c>
      <c r="AM325" s="6" t="s">
        <v>1857</v>
      </c>
      <c r="AN325" s="6" t="s">
        <v>1857</v>
      </c>
      <c r="AO325" s="6" t="s">
        <v>1857</v>
      </c>
      <c r="AP325" s="6" t="s">
        <v>1857</v>
      </c>
      <c r="AQ325" s="6" t="s">
        <v>1857</v>
      </c>
      <c r="AR325" s="6" t="s">
        <v>1857</v>
      </c>
      <c r="AS325" s="6" t="s">
        <v>1857</v>
      </c>
      <c r="AT325" s="6" t="s">
        <v>1857</v>
      </c>
    </row>
    <row r="326" spans="1:46" ht="17.25" customHeight="1" x14ac:dyDescent="0.3">
      <c r="A326" t="s">
        <v>469</v>
      </c>
      <c r="B326" t="s">
        <v>1582</v>
      </c>
      <c r="C326" t="s">
        <v>1107</v>
      </c>
      <c r="D326" t="str">
        <f t="shared" si="55"/>
        <v>Asbury Park city, Monmouth County</v>
      </c>
      <c r="E326" t="s">
        <v>1829</v>
      </c>
      <c r="F326" t="s">
        <v>1819</v>
      </c>
      <c r="G326" s="22">
        <f>COUNTIFS('Raw Data from UFBs'!$A$3:$A$3000,'Summary By Town'!$A326,'Raw Data from UFBs'!$E$3:$E$3000,'Summary By Town'!$G$2)</f>
        <v>7</v>
      </c>
      <c r="H326" s="5">
        <f>SUMIFS('Raw Data from UFBs'!F$3:F$3000,'Raw Data from UFBs'!$A$3:$A$3000,'Summary By Town'!$A326,'Raw Data from UFBs'!$E$3:$E$3000,'Summary By Town'!$G$2)</f>
        <v>753223.27</v>
      </c>
      <c r="I326" s="5">
        <f>SUMIFS('Raw Data from UFBs'!G$3:G$3000,'Raw Data from UFBs'!$A$3:$A$3000,'Summary By Town'!$A326,'Raw Data from UFBs'!$E$3:$E$3000,'Summary By Town'!$G$2)</f>
        <v>63387800</v>
      </c>
      <c r="J326" s="23">
        <f t="shared" si="56"/>
        <v>979399.524249612</v>
      </c>
      <c r="K326" s="22">
        <f>COUNTIFS('Raw Data from UFBs'!$A$3:$A$3000,'Summary By Town'!$A326,'Raw Data from UFBs'!$E$3:$E$3000,'Summary By Town'!$K$2)</f>
        <v>5</v>
      </c>
      <c r="L326" s="5">
        <f>SUMIFS('Raw Data from UFBs'!F$3:F$3000,'Raw Data from UFBs'!$A$3:$A$3000,'Summary By Town'!$A326,'Raw Data from UFBs'!$E$3:$E$3000,'Summary By Town'!$K$2)</f>
        <v>423372.29000000004</v>
      </c>
      <c r="M326" s="5">
        <f>SUMIFS('Raw Data from UFBs'!G$3:G$3000,'Raw Data from UFBs'!$A$3:$A$3000,'Summary By Town'!$A326,'Raw Data from UFBs'!$E$3:$E$3000,'Summary By Town'!$K$2)</f>
        <v>54160900</v>
      </c>
      <c r="N326" s="23">
        <f t="shared" si="57"/>
        <v>836835.47453817306</v>
      </c>
      <c r="O326" s="22">
        <f>COUNTIFS('Raw Data from UFBs'!$A$3:$A$3000,'Summary By Town'!$A326,'Raw Data from UFBs'!$E$3:$E$3000,'Summary By Town'!$O$2)</f>
        <v>10</v>
      </c>
      <c r="P326" s="5">
        <f>SUMIFS('Raw Data from UFBs'!F$3:F$3000,'Raw Data from UFBs'!$A$3:$A$3000,'Summary By Town'!$A326,'Raw Data from UFBs'!$E$3:$E$3000,'Summary By Town'!$O$2)</f>
        <v>4966272.83</v>
      </c>
      <c r="Q326" s="5">
        <f>SUMIFS('Raw Data from UFBs'!G$3:G$3000,'Raw Data from UFBs'!$A$3:$A$3000,'Summary By Town'!$A326,'Raw Data from UFBs'!$E$3:$E$3000,'Summary By Town'!$O$2)</f>
        <v>504125700</v>
      </c>
      <c r="R326" s="23">
        <f t="shared" si="58"/>
        <v>7789203.4546395773</v>
      </c>
      <c r="S326" s="22">
        <f t="shared" si="59"/>
        <v>22</v>
      </c>
      <c r="T326" s="5">
        <f t="shared" si="60"/>
        <v>6142868.3900000006</v>
      </c>
      <c r="U326" s="5">
        <f t="shared" si="61"/>
        <v>621674400</v>
      </c>
      <c r="V326" s="23">
        <f t="shared" si="62"/>
        <v>9605438.4534273613</v>
      </c>
      <c r="W326" s="62">
        <v>3848044980</v>
      </c>
      <c r="X326" s="63">
        <v>1.5450915227372017</v>
      </c>
      <c r="Y326" s="64">
        <v>0.40802253899079971</v>
      </c>
      <c r="Z326" s="5">
        <f t="shared" si="63"/>
        <v>1412806.6287131661</v>
      </c>
      <c r="AA326" s="9">
        <f t="shared" si="64"/>
        <v>0.16155590780022536</v>
      </c>
      <c r="AB326" s="62">
        <v>54811798.149999999</v>
      </c>
      <c r="AC326" s="7">
        <f t="shared" si="65"/>
        <v>2.5775593510850112E-2</v>
      </c>
      <c r="AE326" s="6" t="s">
        <v>1119</v>
      </c>
      <c r="AF326" s="6" t="s">
        <v>1117</v>
      </c>
      <c r="AG326" s="6" t="s">
        <v>547</v>
      </c>
      <c r="AH326" s="6" t="s">
        <v>537</v>
      </c>
      <c r="AI326" s="6" t="s">
        <v>1857</v>
      </c>
      <c r="AJ326" s="6" t="s">
        <v>1857</v>
      </c>
      <c r="AK326" s="6" t="s">
        <v>1857</v>
      </c>
      <c r="AL326" s="6" t="s">
        <v>1857</v>
      </c>
      <c r="AM326" s="6" t="s">
        <v>1857</v>
      </c>
      <c r="AN326" s="6" t="s">
        <v>1857</v>
      </c>
      <c r="AO326" s="6" t="s">
        <v>1857</v>
      </c>
      <c r="AP326" s="6" t="s">
        <v>1857</v>
      </c>
      <c r="AQ326" s="6" t="s">
        <v>1857</v>
      </c>
      <c r="AR326" s="6" t="s">
        <v>1857</v>
      </c>
      <c r="AS326" s="6" t="s">
        <v>1857</v>
      </c>
      <c r="AT326" s="6" t="s">
        <v>1857</v>
      </c>
    </row>
    <row r="327" spans="1:46" ht="17.25" customHeight="1" x14ac:dyDescent="0.3">
      <c r="A327" t="s">
        <v>478</v>
      </c>
      <c r="B327" t="s">
        <v>1583</v>
      </c>
      <c r="C327" t="s">
        <v>1107</v>
      </c>
      <c r="D327" t="str">
        <f t="shared" si="55"/>
        <v>Atlantic Highlands borough, Monmouth County</v>
      </c>
      <c r="E327" t="s">
        <v>1829</v>
      </c>
      <c r="F327" t="s">
        <v>1815</v>
      </c>
      <c r="G327" s="22">
        <f>COUNTIFS('Raw Data from UFBs'!$A$3:$A$3000,'Summary By Town'!$A327,'Raw Data from UFBs'!$E$3:$E$3000,'Summary By Town'!$G$2)</f>
        <v>0</v>
      </c>
      <c r="H327" s="5">
        <f>SUMIFS('Raw Data from UFBs'!F$3:F$3000,'Raw Data from UFBs'!$A$3:$A$3000,'Summary By Town'!$A327,'Raw Data from UFBs'!$E$3:$E$3000,'Summary By Town'!$G$2)</f>
        <v>0</v>
      </c>
      <c r="I327" s="5">
        <f>SUMIFS('Raw Data from UFBs'!G$3:G$3000,'Raw Data from UFBs'!$A$3:$A$3000,'Summary By Town'!$A327,'Raw Data from UFBs'!$E$3:$E$3000,'Summary By Town'!$G$2)</f>
        <v>0</v>
      </c>
      <c r="J327" s="23">
        <f t="shared" si="56"/>
        <v>0</v>
      </c>
      <c r="K327" s="22">
        <f>COUNTIFS('Raw Data from UFBs'!$A$3:$A$3000,'Summary By Town'!$A327,'Raw Data from UFBs'!$E$3:$E$3000,'Summary By Town'!$K$2)</f>
        <v>0</v>
      </c>
      <c r="L327" s="5">
        <f>SUMIFS('Raw Data from UFBs'!F$3:F$3000,'Raw Data from UFBs'!$A$3:$A$3000,'Summary By Town'!$A327,'Raw Data from UFBs'!$E$3:$E$3000,'Summary By Town'!$K$2)</f>
        <v>0</v>
      </c>
      <c r="M327" s="5">
        <f>SUMIFS('Raw Data from UFBs'!G$3:G$3000,'Raw Data from UFBs'!$A$3:$A$3000,'Summary By Town'!$A327,'Raw Data from UFBs'!$E$3:$E$3000,'Summary By Town'!$K$2)</f>
        <v>0</v>
      </c>
      <c r="N327" s="23">
        <f t="shared" si="57"/>
        <v>0</v>
      </c>
      <c r="O327" s="22">
        <f>COUNTIFS('Raw Data from UFBs'!$A$3:$A$3000,'Summary By Town'!$A327,'Raw Data from UFBs'!$E$3:$E$3000,'Summary By Town'!$O$2)</f>
        <v>1</v>
      </c>
      <c r="P327" s="5">
        <f>SUMIFS('Raw Data from UFBs'!F$3:F$3000,'Raw Data from UFBs'!$A$3:$A$3000,'Summary By Town'!$A327,'Raw Data from UFBs'!$E$3:$E$3000,'Summary By Town'!$O$2)</f>
        <v>33660.080000000002</v>
      </c>
      <c r="Q327" s="5">
        <f>SUMIFS('Raw Data from UFBs'!G$3:G$3000,'Raw Data from UFBs'!$A$3:$A$3000,'Summary By Town'!$A327,'Raw Data from UFBs'!$E$3:$E$3000,'Summary By Town'!$O$2)</f>
        <v>7634200</v>
      </c>
      <c r="R327" s="23">
        <f t="shared" si="58"/>
        <v>130340.07060805707</v>
      </c>
      <c r="S327" s="22">
        <f t="shared" si="59"/>
        <v>1</v>
      </c>
      <c r="T327" s="5">
        <f t="shared" si="60"/>
        <v>33660.080000000002</v>
      </c>
      <c r="U327" s="5">
        <f t="shared" si="61"/>
        <v>7634200</v>
      </c>
      <c r="V327" s="23">
        <f t="shared" si="62"/>
        <v>130340.07060805707</v>
      </c>
      <c r="W327" s="62">
        <v>1199124800</v>
      </c>
      <c r="X327" s="63">
        <v>1.7073179980621029</v>
      </c>
      <c r="Y327" s="64">
        <v>0.31799674656568966</v>
      </c>
      <c r="Z327" s="5">
        <f t="shared" si="63"/>
        <v>30743.922471363578</v>
      </c>
      <c r="AA327" s="9">
        <f t="shared" si="64"/>
        <v>6.366476616945959E-3</v>
      </c>
      <c r="AB327" s="62">
        <v>8930064.3599999994</v>
      </c>
      <c r="AC327" s="7">
        <f t="shared" si="65"/>
        <v>3.4427436614089062E-3</v>
      </c>
      <c r="AE327" s="6" t="s">
        <v>510</v>
      </c>
      <c r="AF327" s="6" t="s">
        <v>536</v>
      </c>
      <c r="AG327" s="6" t="s">
        <v>1857</v>
      </c>
      <c r="AH327" s="6" t="s">
        <v>1857</v>
      </c>
      <c r="AI327" s="6" t="s">
        <v>1857</v>
      </c>
      <c r="AJ327" s="6" t="s">
        <v>1857</v>
      </c>
      <c r="AK327" s="6" t="s">
        <v>1857</v>
      </c>
      <c r="AL327" s="6" t="s">
        <v>1857</v>
      </c>
      <c r="AM327" s="6" t="s">
        <v>1857</v>
      </c>
      <c r="AN327" s="6" t="s">
        <v>1857</v>
      </c>
      <c r="AO327" s="6" t="s">
        <v>1857</v>
      </c>
      <c r="AP327" s="6" t="s">
        <v>1857</v>
      </c>
      <c r="AQ327" s="6" t="s">
        <v>1857</v>
      </c>
      <c r="AR327" s="6" t="s">
        <v>1857</v>
      </c>
      <c r="AS327" s="6" t="s">
        <v>1857</v>
      </c>
      <c r="AT327" s="6" t="s">
        <v>1857</v>
      </c>
    </row>
    <row r="328" spans="1:46" ht="17.25" customHeight="1" x14ac:dyDescent="0.3">
      <c r="A328" t="s">
        <v>1109</v>
      </c>
      <c r="B328" t="s">
        <v>1584</v>
      </c>
      <c r="C328" t="s">
        <v>1107</v>
      </c>
      <c r="D328" t="str">
        <f t="shared" si="55"/>
        <v>Avon-by-the-Sea borough, Monmouth County</v>
      </c>
      <c r="E328" t="s">
        <v>1829</v>
      </c>
      <c r="F328" t="s">
        <v>1815</v>
      </c>
      <c r="G328" s="22">
        <f>COUNTIFS('Raw Data from UFBs'!$A$3:$A$3000,'Summary By Town'!$A328,'Raw Data from UFBs'!$E$3:$E$3000,'Summary By Town'!$G$2)</f>
        <v>0</v>
      </c>
      <c r="H328" s="5">
        <f>SUMIFS('Raw Data from UFBs'!F$3:F$3000,'Raw Data from UFBs'!$A$3:$A$3000,'Summary By Town'!$A328,'Raw Data from UFBs'!$E$3:$E$3000,'Summary By Town'!$G$2)</f>
        <v>0</v>
      </c>
      <c r="I328" s="5">
        <f>SUMIFS('Raw Data from UFBs'!G$3:G$3000,'Raw Data from UFBs'!$A$3:$A$3000,'Summary By Town'!$A328,'Raw Data from UFBs'!$E$3:$E$3000,'Summary By Town'!$G$2)</f>
        <v>0</v>
      </c>
      <c r="J328" s="23">
        <f t="shared" si="56"/>
        <v>0</v>
      </c>
      <c r="K328" s="22">
        <f>COUNTIFS('Raw Data from UFBs'!$A$3:$A$3000,'Summary By Town'!$A328,'Raw Data from UFBs'!$E$3:$E$3000,'Summary By Town'!$K$2)</f>
        <v>0</v>
      </c>
      <c r="L328" s="5">
        <f>SUMIFS('Raw Data from UFBs'!F$3:F$3000,'Raw Data from UFBs'!$A$3:$A$3000,'Summary By Town'!$A328,'Raw Data from UFBs'!$E$3:$E$3000,'Summary By Town'!$K$2)</f>
        <v>0</v>
      </c>
      <c r="M328" s="5">
        <f>SUMIFS('Raw Data from UFBs'!G$3:G$3000,'Raw Data from UFBs'!$A$3:$A$3000,'Summary By Town'!$A328,'Raw Data from UFBs'!$E$3:$E$3000,'Summary By Town'!$K$2)</f>
        <v>0</v>
      </c>
      <c r="N328" s="23">
        <f t="shared" si="57"/>
        <v>0</v>
      </c>
      <c r="O328" s="22">
        <f>COUNTIFS('Raw Data from UFBs'!$A$3:$A$3000,'Summary By Town'!$A328,'Raw Data from UFBs'!$E$3:$E$3000,'Summary By Town'!$O$2)</f>
        <v>0</v>
      </c>
      <c r="P328" s="5">
        <f>SUMIFS('Raw Data from UFBs'!F$3:F$3000,'Raw Data from UFBs'!$A$3:$A$3000,'Summary By Town'!$A328,'Raw Data from UFBs'!$E$3:$E$3000,'Summary By Town'!$O$2)</f>
        <v>0</v>
      </c>
      <c r="Q328" s="5">
        <f>SUMIFS('Raw Data from UFBs'!G$3:G$3000,'Raw Data from UFBs'!$A$3:$A$3000,'Summary By Town'!$A328,'Raw Data from UFBs'!$E$3:$E$3000,'Summary By Town'!$O$2)</f>
        <v>0</v>
      </c>
      <c r="R328" s="23">
        <f t="shared" si="58"/>
        <v>0</v>
      </c>
      <c r="S328" s="22">
        <f t="shared" si="59"/>
        <v>0</v>
      </c>
      <c r="T328" s="5">
        <f t="shared" si="60"/>
        <v>0</v>
      </c>
      <c r="U328" s="5">
        <f t="shared" si="61"/>
        <v>0</v>
      </c>
      <c r="V328" s="23">
        <f t="shared" si="62"/>
        <v>0</v>
      </c>
      <c r="W328" s="62">
        <v>1425691000</v>
      </c>
      <c r="X328" s="63">
        <v>0.8528189082786849</v>
      </c>
      <c r="Y328" s="64">
        <v>0.35006990519925718</v>
      </c>
      <c r="Z328" s="5">
        <f t="shared" si="63"/>
        <v>0</v>
      </c>
      <c r="AA328" s="9">
        <f t="shared" si="64"/>
        <v>0</v>
      </c>
      <c r="AB328" s="62">
        <v>5576543.21</v>
      </c>
      <c r="AC328" s="7">
        <f t="shared" si="65"/>
        <v>0</v>
      </c>
      <c r="AE328" s="6" t="s">
        <v>480</v>
      </c>
      <c r="AF328" s="6" t="s">
        <v>1123</v>
      </c>
      <c r="AG328" s="6" t="s">
        <v>537</v>
      </c>
      <c r="AH328" s="6" t="s">
        <v>1110</v>
      </c>
      <c r="AI328" s="6" t="s">
        <v>1857</v>
      </c>
      <c r="AJ328" s="6" t="s">
        <v>1857</v>
      </c>
      <c r="AK328" s="6" t="s">
        <v>1857</v>
      </c>
      <c r="AL328" s="6" t="s">
        <v>1857</v>
      </c>
      <c r="AM328" s="6" t="s">
        <v>1857</v>
      </c>
      <c r="AN328" s="6" t="s">
        <v>1857</v>
      </c>
      <c r="AO328" s="6" t="s">
        <v>1857</v>
      </c>
      <c r="AP328" s="6" t="s">
        <v>1857</v>
      </c>
      <c r="AQ328" s="6" t="s">
        <v>1857</v>
      </c>
      <c r="AR328" s="6" t="s">
        <v>1857</v>
      </c>
      <c r="AS328" s="6" t="s">
        <v>1857</v>
      </c>
      <c r="AT328" s="6" t="s">
        <v>1857</v>
      </c>
    </row>
    <row r="329" spans="1:46" ht="17.25" customHeight="1" x14ac:dyDescent="0.3">
      <c r="A329" t="s">
        <v>480</v>
      </c>
      <c r="B329" t="s">
        <v>1585</v>
      </c>
      <c r="C329" t="s">
        <v>1107</v>
      </c>
      <c r="D329" t="str">
        <f t="shared" si="55"/>
        <v>Belmar borough, Monmouth County</v>
      </c>
      <c r="E329" t="s">
        <v>1829</v>
      </c>
      <c r="F329" t="s">
        <v>1815</v>
      </c>
      <c r="G329" s="22">
        <f>COUNTIFS('Raw Data from UFBs'!$A$3:$A$3000,'Summary By Town'!$A329,'Raw Data from UFBs'!$E$3:$E$3000,'Summary By Town'!$G$2)</f>
        <v>0</v>
      </c>
      <c r="H329" s="5">
        <f>SUMIFS('Raw Data from UFBs'!F$3:F$3000,'Raw Data from UFBs'!$A$3:$A$3000,'Summary By Town'!$A329,'Raw Data from UFBs'!$E$3:$E$3000,'Summary By Town'!$G$2)</f>
        <v>0</v>
      </c>
      <c r="I329" s="5">
        <f>SUMIFS('Raw Data from UFBs'!G$3:G$3000,'Raw Data from UFBs'!$A$3:$A$3000,'Summary By Town'!$A329,'Raw Data from UFBs'!$E$3:$E$3000,'Summary By Town'!$G$2)</f>
        <v>0</v>
      </c>
      <c r="J329" s="23">
        <f t="shared" si="56"/>
        <v>0</v>
      </c>
      <c r="K329" s="22">
        <f>COUNTIFS('Raw Data from UFBs'!$A$3:$A$3000,'Summary By Town'!$A329,'Raw Data from UFBs'!$E$3:$E$3000,'Summary By Town'!$K$2)</f>
        <v>3</v>
      </c>
      <c r="L329" s="5">
        <f>SUMIFS('Raw Data from UFBs'!F$3:F$3000,'Raw Data from UFBs'!$A$3:$A$3000,'Summary By Town'!$A329,'Raw Data from UFBs'!$E$3:$E$3000,'Summary By Town'!$K$2)</f>
        <v>124433.58</v>
      </c>
      <c r="M329" s="5">
        <f>SUMIFS('Raw Data from UFBs'!G$3:G$3000,'Raw Data from UFBs'!$A$3:$A$3000,'Summary By Town'!$A329,'Raw Data from UFBs'!$E$3:$E$3000,'Summary By Town'!$K$2)</f>
        <v>18270300</v>
      </c>
      <c r="N329" s="23">
        <f t="shared" si="57"/>
        <v>256818.31148617496</v>
      </c>
      <c r="O329" s="22">
        <f>COUNTIFS('Raw Data from UFBs'!$A$3:$A$3000,'Summary By Town'!$A329,'Raw Data from UFBs'!$E$3:$E$3000,'Summary By Town'!$O$2)</f>
        <v>21</v>
      </c>
      <c r="P329" s="5">
        <f>SUMIFS('Raw Data from UFBs'!F$3:F$3000,'Raw Data from UFBs'!$A$3:$A$3000,'Summary By Town'!$A329,'Raw Data from UFBs'!$E$3:$E$3000,'Summary By Town'!$O$2)</f>
        <v>105727.13</v>
      </c>
      <c r="Q329" s="5">
        <f>SUMIFS('Raw Data from UFBs'!G$3:G$3000,'Raw Data from UFBs'!$A$3:$A$3000,'Summary By Town'!$A329,'Raw Data from UFBs'!$E$3:$E$3000,'Summary By Town'!$O$2)</f>
        <v>14779000</v>
      </c>
      <c r="R329" s="23">
        <f t="shared" si="58"/>
        <v>207742.50151635057</v>
      </c>
      <c r="S329" s="22">
        <f t="shared" si="59"/>
        <v>24</v>
      </c>
      <c r="T329" s="5">
        <f t="shared" si="60"/>
        <v>230160.71000000002</v>
      </c>
      <c r="U329" s="5">
        <f t="shared" si="61"/>
        <v>33049300</v>
      </c>
      <c r="V329" s="23">
        <f t="shared" si="62"/>
        <v>464560.81300252554</v>
      </c>
      <c r="W329" s="62">
        <v>2024457600</v>
      </c>
      <c r="X329" s="63">
        <v>1.4056600684508462</v>
      </c>
      <c r="Y329" s="64">
        <v>0.3855489791008882</v>
      </c>
      <c r="Z329" s="5">
        <f t="shared" si="63"/>
        <v>90372.720413766758</v>
      </c>
      <c r="AA329" s="9">
        <f t="shared" si="64"/>
        <v>1.6325014660717025E-2</v>
      </c>
      <c r="AB329" s="62">
        <v>22037286.800000001</v>
      </c>
      <c r="AC329" s="7">
        <f t="shared" si="65"/>
        <v>4.1009004980489139E-3</v>
      </c>
      <c r="AE329" s="6" t="s">
        <v>1130</v>
      </c>
      <c r="AF329" s="6" t="s">
        <v>1129</v>
      </c>
      <c r="AG329" s="6" t="s">
        <v>1109</v>
      </c>
      <c r="AH329" s="6" t="s">
        <v>537</v>
      </c>
      <c r="AI329" s="6" t="s">
        <v>557</v>
      </c>
      <c r="AJ329" s="6" t="s">
        <v>1857</v>
      </c>
      <c r="AK329" s="6" t="s">
        <v>1857</v>
      </c>
      <c r="AL329" s="6" t="s">
        <v>1857</v>
      </c>
      <c r="AM329" s="6" t="s">
        <v>1857</v>
      </c>
      <c r="AN329" s="6" t="s">
        <v>1857</v>
      </c>
      <c r="AO329" s="6" t="s">
        <v>1857</v>
      </c>
      <c r="AP329" s="6" t="s">
        <v>1857</v>
      </c>
      <c r="AQ329" s="6" t="s">
        <v>1857</v>
      </c>
      <c r="AR329" s="6" t="s">
        <v>1857</v>
      </c>
      <c r="AS329" s="6" t="s">
        <v>1857</v>
      </c>
      <c r="AT329" s="6" t="s">
        <v>1857</v>
      </c>
    </row>
    <row r="330" spans="1:46" ht="17.25" customHeight="1" x14ac:dyDescent="0.3">
      <c r="A330" t="s">
        <v>1110</v>
      </c>
      <c r="B330" t="s">
        <v>1586</v>
      </c>
      <c r="C330" t="s">
        <v>1107</v>
      </c>
      <c r="D330" t="str">
        <f t="shared" si="55"/>
        <v>Bradley Beach borough, Monmouth County</v>
      </c>
      <c r="E330" t="s">
        <v>1829</v>
      </c>
      <c r="F330" t="s">
        <v>1819</v>
      </c>
      <c r="G330" s="22">
        <f>COUNTIFS('Raw Data from UFBs'!$A$3:$A$3000,'Summary By Town'!$A330,'Raw Data from UFBs'!$E$3:$E$3000,'Summary By Town'!$G$2)</f>
        <v>0</v>
      </c>
      <c r="H330" s="5">
        <f>SUMIFS('Raw Data from UFBs'!F$3:F$3000,'Raw Data from UFBs'!$A$3:$A$3000,'Summary By Town'!$A330,'Raw Data from UFBs'!$E$3:$E$3000,'Summary By Town'!$G$2)</f>
        <v>0</v>
      </c>
      <c r="I330" s="5">
        <f>SUMIFS('Raw Data from UFBs'!G$3:G$3000,'Raw Data from UFBs'!$A$3:$A$3000,'Summary By Town'!$A330,'Raw Data from UFBs'!$E$3:$E$3000,'Summary By Town'!$G$2)</f>
        <v>0</v>
      </c>
      <c r="J330" s="23">
        <f t="shared" si="56"/>
        <v>0</v>
      </c>
      <c r="K330" s="22">
        <f>COUNTIFS('Raw Data from UFBs'!$A$3:$A$3000,'Summary By Town'!$A330,'Raw Data from UFBs'!$E$3:$E$3000,'Summary By Town'!$K$2)</f>
        <v>0</v>
      </c>
      <c r="L330" s="5">
        <f>SUMIFS('Raw Data from UFBs'!F$3:F$3000,'Raw Data from UFBs'!$A$3:$A$3000,'Summary By Town'!$A330,'Raw Data from UFBs'!$E$3:$E$3000,'Summary By Town'!$K$2)</f>
        <v>0</v>
      </c>
      <c r="M330" s="5">
        <f>SUMIFS('Raw Data from UFBs'!G$3:G$3000,'Raw Data from UFBs'!$A$3:$A$3000,'Summary By Town'!$A330,'Raw Data from UFBs'!$E$3:$E$3000,'Summary By Town'!$K$2)</f>
        <v>0</v>
      </c>
      <c r="N330" s="23">
        <f t="shared" si="57"/>
        <v>0</v>
      </c>
      <c r="O330" s="22">
        <f>COUNTIFS('Raw Data from UFBs'!$A$3:$A$3000,'Summary By Town'!$A330,'Raw Data from UFBs'!$E$3:$E$3000,'Summary By Town'!$O$2)</f>
        <v>0</v>
      </c>
      <c r="P330" s="5">
        <f>SUMIFS('Raw Data from UFBs'!F$3:F$3000,'Raw Data from UFBs'!$A$3:$A$3000,'Summary By Town'!$A330,'Raw Data from UFBs'!$E$3:$E$3000,'Summary By Town'!$O$2)</f>
        <v>0</v>
      </c>
      <c r="Q330" s="5">
        <f>SUMIFS('Raw Data from UFBs'!G$3:G$3000,'Raw Data from UFBs'!$A$3:$A$3000,'Summary By Town'!$A330,'Raw Data from UFBs'!$E$3:$E$3000,'Summary By Town'!$O$2)</f>
        <v>0</v>
      </c>
      <c r="R330" s="23">
        <f t="shared" si="58"/>
        <v>0</v>
      </c>
      <c r="S330" s="22">
        <f t="shared" si="59"/>
        <v>0</v>
      </c>
      <c r="T330" s="5">
        <f t="shared" si="60"/>
        <v>0</v>
      </c>
      <c r="U330" s="5">
        <f t="shared" si="61"/>
        <v>0</v>
      </c>
      <c r="V330" s="23">
        <f t="shared" si="62"/>
        <v>0</v>
      </c>
      <c r="W330" s="62">
        <v>2168324100</v>
      </c>
      <c r="X330" s="63">
        <v>0.94317176437900851</v>
      </c>
      <c r="Y330" s="64">
        <v>0.43977495204359496</v>
      </c>
      <c r="Z330" s="5">
        <f t="shared" si="63"/>
        <v>0</v>
      </c>
      <c r="AA330" s="9">
        <f t="shared" si="64"/>
        <v>0</v>
      </c>
      <c r="AB330" s="62">
        <v>10500709.050000001</v>
      </c>
      <c r="AC330" s="7">
        <f t="shared" si="65"/>
        <v>0</v>
      </c>
      <c r="AE330" s="6" t="s">
        <v>1109</v>
      </c>
      <c r="AF330" s="6" t="s">
        <v>1123</v>
      </c>
      <c r="AG330" s="6" t="s">
        <v>537</v>
      </c>
      <c r="AH330" s="6" t="s">
        <v>1857</v>
      </c>
      <c r="AI330" s="6" t="s">
        <v>1857</v>
      </c>
      <c r="AJ330" s="6" t="s">
        <v>1857</v>
      </c>
      <c r="AK330" s="6" t="s">
        <v>1857</v>
      </c>
      <c r="AL330" s="6" t="s">
        <v>1857</v>
      </c>
      <c r="AM330" s="6" t="s">
        <v>1857</v>
      </c>
      <c r="AN330" s="6" t="s">
        <v>1857</v>
      </c>
      <c r="AO330" s="6" t="s">
        <v>1857</v>
      </c>
      <c r="AP330" s="6" t="s">
        <v>1857</v>
      </c>
      <c r="AQ330" s="6" t="s">
        <v>1857</v>
      </c>
      <c r="AR330" s="6" t="s">
        <v>1857</v>
      </c>
      <c r="AS330" s="6" t="s">
        <v>1857</v>
      </c>
      <c r="AT330" s="6" t="s">
        <v>1857</v>
      </c>
    </row>
    <row r="331" spans="1:46" ht="17.25" customHeight="1" x14ac:dyDescent="0.3">
      <c r="A331" t="s">
        <v>1111</v>
      </c>
      <c r="B331" t="s">
        <v>1587</v>
      </c>
      <c r="C331" t="s">
        <v>1107</v>
      </c>
      <c r="D331" t="str">
        <f t="shared" si="55"/>
        <v>Brielle borough, Monmouth County</v>
      </c>
      <c r="E331" t="s">
        <v>1829</v>
      </c>
      <c r="F331" t="s">
        <v>1815</v>
      </c>
      <c r="G331" s="22">
        <f>COUNTIFS('Raw Data from UFBs'!$A$3:$A$3000,'Summary By Town'!$A331,'Raw Data from UFBs'!$E$3:$E$3000,'Summary By Town'!$G$2)</f>
        <v>0</v>
      </c>
      <c r="H331" s="5">
        <f>SUMIFS('Raw Data from UFBs'!F$3:F$3000,'Raw Data from UFBs'!$A$3:$A$3000,'Summary By Town'!$A331,'Raw Data from UFBs'!$E$3:$E$3000,'Summary By Town'!$G$2)</f>
        <v>0</v>
      </c>
      <c r="I331" s="5">
        <f>SUMIFS('Raw Data from UFBs'!G$3:G$3000,'Raw Data from UFBs'!$A$3:$A$3000,'Summary By Town'!$A331,'Raw Data from UFBs'!$E$3:$E$3000,'Summary By Town'!$G$2)</f>
        <v>0</v>
      </c>
      <c r="J331" s="23">
        <f t="shared" si="56"/>
        <v>0</v>
      </c>
      <c r="K331" s="22">
        <f>COUNTIFS('Raw Data from UFBs'!$A$3:$A$3000,'Summary By Town'!$A331,'Raw Data from UFBs'!$E$3:$E$3000,'Summary By Town'!$K$2)</f>
        <v>0</v>
      </c>
      <c r="L331" s="5">
        <f>SUMIFS('Raw Data from UFBs'!F$3:F$3000,'Raw Data from UFBs'!$A$3:$A$3000,'Summary By Town'!$A331,'Raw Data from UFBs'!$E$3:$E$3000,'Summary By Town'!$K$2)</f>
        <v>0</v>
      </c>
      <c r="M331" s="5">
        <f>SUMIFS('Raw Data from UFBs'!G$3:G$3000,'Raw Data from UFBs'!$A$3:$A$3000,'Summary By Town'!$A331,'Raw Data from UFBs'!$E$3:$E$3000,'Summary By Town'!$K$2)</f>
        <v>0</v>
      </c>
      <c r="N331" s="23">
        <f t="shared" si="57"/>
        <v>0</v>
      </c>
      <c r="O331" s="22">
        <f>COUNTIFS('Raw Data from UFBs'!$A$3:$A$3000,'Summary By Town'!$A331,'Raw Data from UFBs'!$E$3:$E$3000,'Summary By Town'!$O$2)</f>
        <v>0</v>
      </c>
      <c r="P331" s="5">
        <f>SUMIFS('Raw Data from UFBs'!F$3:F$3000,'Raw Data from UFBs'!$A$3:$A$3000,'Summary By Town'!$A331,'Raw Data from UFBs'!$E$3:$E$3000,'Summary By Town'!$O$2)</f>
        <v>0</v>
      </c>
      <c r="Q331" s="5">
        <f>SUMIFS('Raw Data from UFBs'!G$3:G$3000,'Raw Data from UFBs'!$A$3:$A$3000,'Summary By Town'!$A331,'Raw Data from UFBs'!$E$3:$E$3000,'Summary By Town'!$O$2)</f>
        <v>0</v>
      </c>
      <c r="R331" s="23">
        <f t="shared" si="58"/>
        <v>0</v>
      </c>
      <c r="S331" s="22">
        <f t="shared" si="59"/>
        <v>0</v>
      </c>
      <c r="T331" s="5">
        <f t="shared" si="60"/>
        <v>0</v>
      </c>
      <c r="U331" s="5">
        <f t="shared" si="61"/>
        <v>0</v>
      </c>
      <c r="V331" s="23">
        <f t="shared" si="62"/>
        <v>0</v>
      </c>
      <c r="W331" s="62">
        <v>2298880400</v>
      </c>
      <c r="X331" s="63">
        <v>1.2840548723953065</v>
      </c>
      <c r="Y331" s="64">
        <v>0.31642213100094063</v>
      </c>
      <c r="Z331" s="5">
        <f t="shared" si="63"/>
        <v>0</v>
      </c>
      <c r="AA331" s="9">
        <f t="shared" si="64"/>
        <v>0</v>
      </c>
      <c r="AB331" s="62">
        <v>11717821.359999999</v>
      </c>
      <c r="AC331" s="7">
        <f t="shared" si="65"/>
        <v>0</v>
      </c>
      <c r="AE331" s="6" t="s">
        <v>557</v>
      </c>
      <c r="AF331" s="6" t="s">
        <v>1120</v>
      </c>
      <c r="AG331" s="6" t="s">
        <v>1177</v>
      </c>
      <c r="AH331" s="6" t="s">
        <v>1178</v>
      </c>
      <c r="AI331" s="6" t="s">
        <v>1167</v>
      </c>
      <c r="AJ331" s="6" t="s">
        <v>1857</v>
      </c>
      <c r="AK331" s="6" t="s">
        <v>1857</v>
      </c>
      <c r="AL331" s="6" t="s">
        <v>1857</v>
      </c>
      <c r="AM331" s="6" t="s">
        <v>1857</v>
      </c>
      <c r="AN331" s="6" t="s">
        <v>1857</v>
      </c>
      <c r="AO331" s="6" t="s">
        <v>1857</v>
      </c>
      <c r="AP331" s="6" t="s">
        <v>1857</v>
      </c>
      <c r="AQ331" s="6" t="s">
        <v>1857</v>
      </c>
      <c r="AR331" s="6" t="s">
        <v>1857</v>
      </c>
      <c r="AS331" s="6" t="s">
        <v>1857</v>
      </c>
      <c r="AT331" s="6" t="s">
        <v>1857</v>
      </c>
    </row>
    <row r="332" spans="1:46" ht="17.25" customHeight="1" x14ac:dyDescent="0.3">
      <c r="A332" t="s">
        <v>1113</v>
      </c>
      <c r="B332" t="s">
        <v>1588</v>
      </c>
      <c r="C332" t="s">
        <v>1107</v>
      </c>
      <c r="D332" t="str">
        <f t="shared" si="55"/>
        <v>Deal borough, Monmouth County</v>
      </c>
      <c r="E332" t="s">
        <v>1829</v>
      </c>
      <c r="F332" t="s">
        <v>1815</v>
      </c>
      <c r="G332" s="22">
        <f>COUNTIFS('Raw Data from UFBs'!$A$3:$A$3000,'Summary By Town'!$A332,'Raw Data from UFBs'!$E$3:$E$3000,'Summary By Town'!$G$2)</f>
        <v>0</v>
      </c>
      <c r="H332" s="5">
        <f>SUMIFS('Raw Data from UFBs'!F$3:F$3000,'Raw Data from UFBs'!$A$3:$A$3000,'Summary By Town'!$A332,'Raw Data from UFBs'!$E$3:$E$3000,'Summary By Town'!$G$2)</f>
        <v>0</v>
      </c>
      <c r="I332" s="5">
        <f>SUMIFS('Raw Data from UFBs'!G$3:G$3000,'Raw Data from UFBs'!$A$3:$A$3000,'Summary By Town'!$A332,'Raw Data from UFBs'!$E$3:$E$3000,'Summary By Town'!$G$2)</f>
        <v>0</v>
      </c>
      <c r="J332" s="23">
        <f t="shared" si="56"/>
        <v>0</v>
      </c>
      <c r="K332" s="22">
        <f>COUNTIFS('Raw Data from UFBs'!$A$3:$A$3000,'Summary By Town'!$A332,'Raw Data from UFBs'!$E$3:$E$3000,'Summary By Town'!$K$2)</f>
        <v>0</v>
      </c>
      <c r="L332" s="5">
        <f>SUMIFS('Raw Data from UFBs'!F$3:F$3000,'Raw Data from UFBs'!$A$3:$A$3000,'Summary By Town'!$A332,'Raw Data from UFBs'!$E$3:$E$3000,'Summary By Town'!$K$2)</f>
        <v>0</v>
      </c>
      <c r="M332" s="5">
        <f>SUMIFS('Raw Data from UFBs'!G$3:G$3000,'Raw Data from UFBs'!$A$3:$A$3000,'Summary By Town'!$A332,'Raw Data from UFBs'!$E$3:$E$3000,'Summary By Town'!$K$2)</f>
        <v>0</v>
      </c>
      <c r="N332" s="23">
        <f t="shared" si="57"/>
        <v>0</v>
      </c>
      <c r="O332" s="22">
        <f>COUNTIFS('Raw Data from UFBs'!$A$3:$A$3000,'Summary By Town'!$A332,'Raw Data from UFBs'!$E$3:$E$3000,'Summary By Town'!$O$2)</f>
        <v>0</v>
      </c>
      <c r="P332" s="5">
        <f>SUMIFS('Raw Data from UFBs'!F$3:F$3000,'Raw Data from UFBs'!$A$3:$A$3000,'Summary By Town'!$A332,'Raw Data from UFBs'!$E$3:$E$3000,'Summary By Town'!$O$2)</f>
        <v>0</v>
      </c>
      <c r="Q332" s="5">
        <f>SUMIFS('Raw Data from UFBs'!G$3:G$3000,'Raw Data from UFBs'!$A$3:$A$3000,'Summary By Town'!$A332,'Raw Data from UFBs'!$E$3:$E$3000,'Summary By Town'!$O$2)</f>
        <v>0</v>
      </c>
      <c r="R332" s="23">
        <f t="shared" si="58"/>
        <v>0</v>
      </c>
      <c r="S332" s="22">
        <f t="shared" si="59"/>
        <v>0</v>
      </c>
      <c r="T332" s="5">
        <f t="shared" si="60"/>
        <v>0</v>
      </c>
      <c r="U332" s="5">
        <f t="shared" si="61"/>
        <v>0</v>
      </c>
      <c r="V332" s="23">
        <f t="shared" si="62"/>
        <v>0</v>
      </c>
      <c r="W332" s="62">
        <v>4470413500</v>
      </c>
      <c r="X332" s="63">
        <v>0.45986706810757183</v>
      </c>
      <c r="Y332" s="64">
        <v>0.42445439036025234</v>
      </c>
      <c r="Z332" s="5">
        <f t="shared" si="63"/>
        <v>0</v>
      </c>
      <c r="AA332" s="9">
        <f t="shared" si="64"/>
        <v>0</v>
      </c>
      <c r="AB332" s="62">
        <v>14563772.65</v>
      </c>
      <c r="AC332" s="7">
        <f t="shared" si="65"/>
        <v>0</v>
      </c>
      <c r="AE332" s="6" t="s">
        <v>1106</v>
      </c>
      <c r="AF332" s="6" t="s">
        <v>547</v>
      </c>
      <c r="AG332" s="6" t="s">
        <v>520</v>
      </c>
      <c r="AH332" s="6" t="s">
        <v>1857</v>
      </c>
      <c r="AI332" s="6" t="s">
        <v>1857</v>
      </c>
      <c r="AJ332" s="6" t="s">
        <v>1857</v>
      </c>
      <c r="AK332" s="6" t="s">
        <v>1857</v>
      </c>
      <c r="AL332" s="6" t="s">
        <v>1857</v>
      </c>
      <c r="AM332" s="6" t="s">
        <v>1857</v>
      </c>
      <c r="AN332" s="6" t="s">
        <v>1857</v>
      </c>
      <c r="AO332" s="6" t="s">
        <v>1857</v>
      </c>
      <c r="AP332" s="6" t="s">
        <v>1857</v>
      </c>
      <c r="AQ332" s="6" t="s">
        <v>1857</v>
      </c>
      <c r="AR332" s="6" t="s">
        <v>1857</v>
      </c>
      <c r="AS332" s="6" t="s">
        <v>1857</v>
      </c>
      <c r="AT332" s="6" t="s">
        <v>1857</v>
      </c>
    </row>
    <row r="333" spans="1:46" ht="17.25" customHeight="1" x14ac:dyDescent="0.3">
      <c r="A333" t="s">
        <v>502</v>
      </c>
      <c r="B333" t="s">
        <v>1589</v>
      </c>
      <c r="C333" t="s">
        <v>1107</v>
      </c>
      <c r="D333" t="str">
        <f t="shared" si="55"/>
        <v>Eatontown borough, Monmouth County</v>
      </c>
      <c r="E333" t="s">
        <v>1829</v>
      </c>
      <c r="F333" t="s">
        <v>1819</v>
      </c>
      <c r="G333" s="22">
        <f>COUNTIFS('Raw Data from UFBs'!$A$3:$A$3000,'Summary By Town'!$A333,'Raw Data from UFBs'!$E$3:$E$3000,'Summary By Town'!$G$2)</f>
        <v>1</v>
      </c>
      <c r="H333" s="5">
        <f>SUMIFS('Raw Data from UFBs'!F$3:F$3000,'Raw Data from UFBs'!$A$3:$A$3000,'Summary By Town'!$A333,'Raw Data from UFBs'!$E$3:$E$3000,'Summary By Town'!$G$2)</f>
        <v>0</v>
      </c>
      <c r="I333" s="5">
        <f>SUMIFS('Raw Data from UFBs'!G$3:G$3000,'Raw Data from UFBs'!$A$3:$A$3000,'Summary By Town'!$A333,'Raw Data from UFBs'!$E$3:$E$3000,'Summary By Town'!$G$2)</f>
        <v>4313400</v>
      </c>
      <c r="J333" s="23">
        <f t="shared" si="56"/>
        <v>84997.604559836996</v>
      </c>
      <c r="K333" s="22">
        <f>COUNTIFS('Raw Data from UFBs'!$A$3:$A$3000,'Summary By Town'!$A333,'Raw Data from UFBs'!$E$3:$E$3000,'Summary By Town'!$K$2)</f>
        <v>0</v>
      </c>
      <c r="L333" s="5">
        <f>SUMIFS('Raw Data from UFBs'!F$3:F$3000,'Raw Data from UFBs'!$A$3:$A$3000,'Summary By Town'!$A333,'Raw Data from UFBs'!$E$3:$E$3000,'Summary By Town'!$K$2)</f>
        <v>0</v>
      </c>
      <c r="M333" s="5">
        <f>SUMIFS('Raw Data from UFBs'!G$3:G$3000,'Raw Data from UFBs'!$A$3:$A$3000,'Summary By Town'!$A333,'Raw Data from UFBs'!$E$3:$E$3000,'Summary By Town'!$K$2)</f>
        <v>0</v>
      </c>
      <c r="N333" s="23">
        <f t="shared" si="57"/>
        <v>0</v>
      </c>
      <c r="O333" s="22">
        <f>COUNTIFS('Raw Data from UFBs'!$A$3:$A$3000,'Summary By Town'!$A333,'Raw Data from UFBs'!$E$3:$E$3000,'Summary By Town'!$O$2)</f>
        <v>1</v>
      </c>
      <c r="P333" s="5">
        <f>SUMIFS('Raw Data from UFBs'!F$3:F$3000,'Raw Data from UFBs'!$A$3:$A$3000,'Summary By Town'!$A333,'Raw Data from UFBs'!$E$3:$E$3000,'Summary By Town'!$O$2)</f>
        <v>0</v>
      </c>
      <c r="Q333" s="5">
        <f>SUMIFS('Raw Data from UFBs'!G$3:G$3000,'Raw Data from UFBs'!$A$3:$A$3000,'Summary By Town'!$A333,'Raw Data from UFBs'!$E$3:$E$3000,'Summary By Town'!$O$2)</f>
        <v>17388700</v>
      </c>
      <c r="R333" s="23">
        <f t="shared" si="58"/>
        <v>342652.62818417896</v>
      </c>
      <c r="S333" s="22">
        <f t="shared" si="59"/>
        <v>2</v>
      </c>
      <c r="T333" s="5">
        <f t="shared" si="60"/>
        <v>0</v>
      </c>
      <c r="U333" s="5">
        <f t="shared" si="61"/>
        <v>21702100</v>
      </c>
      <c r="V333" s="23">
        <f t="shared" si="62"/>
        <v>427650.23274401599</v>
      </c>
      <c r="W333" s="62">
        <v>3349070211</v>
      </c>
      <c r="X333" s="63">
        <v>1.9705477015773403</v>
      </c>
      <c r="Y333" s="64">
        <v>0.33680540079361215</v>
      </c>
      <c r="Z333" s="5">
        <f t="shared" si="63"/>
        <v>144034.90803882983</v>
      </c>
      <c r="AA333" s="9">
        <f t="shared" si="64"/>
        <v>6.4800373335618909E-3</v>
      </c>
      <c r="AB333" s="62">
        <v>31858520.48</v>
      </c>
      <c r="AC333" s="7">
        <f t="shared" si="65"/>
        <v>4.5210796317189756E-3</v>
      </c>
      <c r="AE333" s="6" t="s">
        <v>547</v>
      </c>
      <c r="AF333" s="6" t="s">
        <v>1134</v>
      </c>
      <c r="AG333" s="6" t="s">
        <v>541</v>
      </c>
      <c r="AH333" s="6" t="s">
        <v>556</v>
      </c>
      <c r="AI333" s="6" t="s">
        <v>548</v>
      </c>
      <c r="AJ333" s="6" t="s">
        <v>1857</v>
      </c>
      <c r="AK333" s="6" t="s">
        <v>1857</v>
      </c>
      <c r="AL333" s="6" t="s">
        <v>1857</v>
      </c>
      <c r="AM333" s="6" t="s">
        <v>1857</v>
      </c>
      <c r="AN333" s="6" t="s">
        <v>1857</v>
      </c>
      <c r="AO333" s="6" t="s">
        <v>1857</v>
      </c>
      <c r="AP333" s="6" t="s">
        <v>1857</v>
      </c>
      <c r="AQ333" s="6" t="s">
        <v>1857</v>
      </c>
      <c r="AR333" s="6" t="s">
        <v>1857</v>
      </c>
      <c r="AS333" s="6" t="s">
        <v>1857</v>
      </c>
      <c r="AT333" s="6" t="s">
        <v>1857</v>
      </c>
    </row>
    <row r="334" spans="1:46" ht="17.25" customHeight="1" x14ac:dyDescent="0.3">
      <c r="A334" t="s">
        <v>1114</v>
      </c>
      <c r="B334" t="s">
        <v>1590</v>
      </c>
      <c r="C334" t="s">
        <v>1107</v>
      </c>
      <c r="D334" t="str">
        <f t="shared" si="55"/>
        <v>Englishtown borough, Monmouth County</v>
      </c>
      <c r="E334" t="s">
        <v>1829</v>
      </c>
      <c r="F334" t="s">
        <v>1819</v>
      </c>
      <c r="G334" s="22">
        <f>COUNTIFS('Raw Data from UFBs'!$A$3:$A$3000,'Summary By Town'!$A334,'Raw Data from UFBs'!$E$3:$E$3000,'Summary By Town'!$G$2)</f>
        <v>0</v>
      </c>
      <c r="H334" s="5">
        <f>SUMIFS('Raw Data from UFBs'!F$3:F$3000,'Raw Data from UFBs'!$A$3:$A$3000,'Summary By Town'!$A334,'Raw Data from UFBs'!$E$3:$E$3000,'Summary By Town'!$G$2)</f>
        <v>0</v>
      </c>
      <c r="I334" s="5">
        <f>SUMIFS('Raw Data from UFBs'!G$3:G$3000,'Raw Data from UFBs'!$A$3:$A$3000,'Summary By Town'!$A334,'Raw Data from UFBs'!$E$3:$E$3000,'Summary By Town'!$G$2)</f>
        <v>0</v>
      </c>
      <c r="J334" s="23">
        <f t="shared" si="56"/>
        <v>0</v>
      </c>
      <c r="K334" s="22">
        <f>COUNTIFS('Raw Data from UFBs'!$A$3:$A$3000,'Summary By Town'!$A334,'Raw Data from UFBs'!$E$3:$E$3000,'Summary By Town'!$K$2)</f>
        <v>0</v>
      </c>
      <c r="L334" s="5">
        <f>SUMIFS('Raw Data from UFBs'!F$3:F$3000,'Raw Data from UFBs'!$A$3:$A$3000,'Summary By Town'!$A334,'Raw Data from UFBs'!$E$3:$E$3000,'Summary By Town'!$K$2)</f>
        <v>0</v>
      </c>
      <c r="M334" s="5">
        <f>SUMIFS('Raw Data from UFBs'!G$3:G$3000,'Raw Data from UFBs'!$A$3:$A$3000,'Summary By Town'!$A334,'Raw Data from UFBs'!$E$3:$E$3000,'Summary By Town'!$K$2)</f>
        <v>0</v>
      </c>
      <c r="N334" s="23">
        <f t="shared" si="57"/>
        <v>0</v>
      </c>
      <c r="O334" s="22">
        <f>COUNTIFS('Raw Data from UFBs'!$A$3:$A$3000,'Summary By Town'!$A334,'Raw Data from UFBs'!$E$3:$E$3000,'Summary By Town'!$O$2)</f>
        <v>0</v>
      </c>
      <c r="P334" s="5">
        <f>SUMIFS('Raw Data from UFBs'!F$3:F$3000,'Raw Data from UFBs'!$A$3:$A$3000,'Summary By Town'!$A334,'Raw Data from UFBs'!$E$3:$E$3000,'Summary By Town'!$O$2)</f>
        <v>0</v>
      </c>
      <c r="Q334" s="5">
        <f>SUMIFS('Raw Data from UFBs'!G$3:G$3000,'Raw Data from UFBs'!$A$3:$A$3000,'Summary By Town'!$A334,'Raw Data from UFBs'!$E$3:$E$3000,'Summary By Town'!$O$2)</f>
        <v>0</v>
      </c>
      <c r="R334" s="23">
        <f t="shared" si="58"/>
        <v>0</v>
      </c>
      <c r="S334" s="22">
        <f t="shared" si="59"/>
        <v>0</v>
      </c>
      <c r="T334" s="5">
        <f t="shared" si="60"/>
        <v>0</v>
      </c>
      <c r="U334" s="5">
        <f t="shared" si="61"/>
        <v>0</v>
      </c>
      <c r="V334" s="23">
        <f t="shared" si="62"/>
        <v>0</v>
      </c>
      <c r="W334" s="62">
        <v>383614800</v>
      </c>
      <c r="X334" s="63">
        <v>1.8009813156321177</v>
      </c>
      <c r="Y334" s="64">
        <v>0.3011550712963888</v>
      </c>
      <c r="Z334" s="5">
        <f t="shared" si="63"/>
        <v>0</v>
      </c>
      <c r="AA334" s="9">
        <f t="shared" si="64"/>
        <v>0</v>
      </c>
      <c r="AB334" s="62">
        <v>2750996.6</v>
      </c>
      <c r="AC334" s="7">
        <f t="shared" si="65"/>
        <v>0</v>
      </c>
      <c r="AE334" s="6" t="s">
        <v>528</v>
      </c>
      <c r="AF334" s="6" t="s">
        <v>1857</v>
      </c>
      <c r="AG334" s="6" t="s">
        <v>1857</v>
      </c>
      <c r="AH334" s="6" t="s">
        <v>1857</v>
      </c>
      <c r="AI334" s="6" t="s">
        <v>1857</v>
      </c>
      <c r="AJ334" s="6" t="s">
        <v>1857</v>
      </c>
      <c r="AK334" s="6" t="s">
        <v>1857</v>
      </c>
      <c r="AL334" s="6" t="s">
        <v>1857</v>
      </c>
      <c r="AM334" s="6" t="s">
        <v>1857</v>
      </c>
      <c r="AN334" s="6" t="s">
        <v>1857</v>
      </c>
      <c r="AO334" s="6" t="s">
        <v>1857</v>
      </c>
      <c r="AP334" s="6" t="s">
        <v>1857</v>
      </c>
      <c r="AQ334" s="6" t="s">
        <v>1857</v>
      </c>
      <c r="AR334" s="6" t="s">
        <v>1857</v>
      </c>
      <c r="AS334" s="6" t="s">
        <v>1857</v>
      </c>
      <c r="AT334" s="6" t="s">
        <v>1857</v>
      </c>
    </row>
    <row r="335" spans="1:46" ht="17.25" customHeight="1" x14ac:dyDescent="0.3">
      <c r="A335" t="s">
        <v>1115</v>
      </c>
      <c r="B335" t="s">
        <v>1591</v>
      </c>
      <c r="C335" t="s">
        <v>1107</v>
      </c>
      <c r="D335" t="str">
        <f t="shared" si="55"/>
        <v>Fair Haven borough, Monmouth County</v>
      </c>
      <c r="E335" t="s">
        <v>1829</v>
      </c>
      <c r="F335" t="s">
        <v>1815</v>
      </c>
      <c r="G335" s="22">
        <f>COUNTIFS('Raw Data from UFBs'!$A$3:$A$3000,'Summary By Town'!$A335,'Raw Data from UFBs'!$E$3:$E$3000,'Summary By Town'!$G$2)</f>
        <v>0</v>
      </c>
      <c r="H335" s="5">
        <f>SUMIFS('Raw Data from UFBs'!F$3:F$3000,'Raw Data from UFBs'!$A$3:$A$3000,'Summary By Town'!$A335,'Raw Data from UFBs'!$E$3:$E$3000,'Summary By Town'!$G$2)</f>
        <v>0</v>
      </c>
      <c r="I335" s="5">
        <f>SUMIFS('Raw Data from UFBs'!G$3:G$3000,'Raw Data from UFBs'!$A$3:$A$3000,'Summary By Town'!$A335,'Raw Data from UFBs'!$E$3:$E$3000,'Summary By Town'!$G$2)</f>
        <v>0</v>
      </c>
      <c r="J335" s="23">
        <f t="shared" si="56"/>
        <v>0</v>
      </c>
      <c r="K335" s="22">
        <f>COUNTIFS('Raw Data from UFBs'!$A$3:$A$3000,'Summary By Town'!$A335,'Raw Data from UFBs'!$E$3:$E$3000,'Summary By Town'!$K$2)</f>
        <v>0</v>
      </c>
      <c r="L335" s="5">
        <f>SUMIFS('Raw Data from UFBs'!F$3:F$3000,'Raw Data from UFBs'!$A$3:$A$3000,'Summary By Town'!$A335,'Raw Data from UFBs'!$E$3:$E$3000,'Summary By Town'!$K$2)</f>
        <v>0</v>
      </c>
      <c r="M335" s="5">
        <f>SUMIFS('Raw Data from UFBs'!G$3:G$3000,'Raw Data from UFBs'!$A$3:$A$3000,'Summary By Town'!$A335,'Raw Data from UFBs'!$E$3:$E$3000,'Summary By Town'!$K$2)</f>
        <v>0</v>
      </c>
      <c r="N335" s="23">
        <f t="shared" si="57"/>
        <v>0</v>
      </c>
      <c r="O335" s="22">
        <f>COUNTIFS('Raw Data from UFBs'!$A$3:$A$3000,'Summary By Town'!$A335,'Raw Data from UFBs'!$E$3:$E$3000,'Summary By Town'!$O$2)</f>
        <v>0</v>
      </c>
      <c r="P335" s="5">
        <f>SUMIFS('Raw Data from UFBs'!F$3:F$3000,'Raw Data from UFBs'!$A$3:$A$3000,'Summary By Town'!$A335,'Raw Data from UFBs'!$E$3:$E$3000,'Summary By Town'!$O$2)</f>
        <v>0</v>
      </c>
      <c r="Q335" s="5">
        <f>SUMIFS('Raw Data from UFBs'!G$3:G$3000,'Raw Data from UFBs'!$A$3:$A$3000,'Summary By Town'!$A335,'Raw Data from UFBs'!$E$3:$E$3000,'Summary By Town'!$O$2)</f>
        <v>0</v>
      </c>
      <c r="R335" s="23">
        <f t="shared" si="58"/>
        <v>0</v>
      </c>
      <c r="S335" s="22">
        <f t="shared" si="59"/>
        <v>0</v>
      </c>
      <c r="T335" s="5">
        <f t="shared" si="60"/>
        <v>0</v>
      </c>
      <c r="U335" s="5">
        <f t="shared" si="61"/>
        <v>0</v>
      </c>
      <c r="V335" s="23">
        <f t="shared" si="62"/>
        <v>0</v>
      </c>
      <c r="W335" s="62">
        <v>2433095959</v>
      </c>
      <c r="X335" s="63">
        <v>1.5736730067359459</v>
      </c>
      <c r="Y335" s="64">
        <v>0.21769132183411385</v>
      </c>
      <c r="Z335" s="5">
        <f t="shared" si="63"/>
        <v>0</v>
      </c>
      <c r="AA335" s="9">
        <f t="shared" si="64"/>
        <v>0</v>
      </c>
      <c r="AB335" s="62">
        <v>11205053.890000001</v>
      </c>
      <c r="AC335" s="7">
        <f t="shared" si="65"/>
        <v>0</v>
      </c>
      <c r="AE335" s="6" t="s">
        <v>1118</v>
      </c>
      <c r="AF335" s="6" t="s">
        <v>552</v>
      </c>
      <c r="AG335" s="6" t="s">
        <v>1125</v>
      </c>
      <c r="AH335" s="6" t="s">
        <v>536</v>
      </c>
      <c r="AI335" s="6" t="s">
        <v>1857</v>
      </c>
      <c r="AJ335" s="6" t="s">
        <v>1857</v>
      </c>
      <c r="AK335" s="6" t="s">
        <v>1857</v>
      </c>
      <c r="AL335" s="6" t="s">
        <v>1857</v>
      </c>
      <c r="AM335" s="6" t="s">
        <v>1857</v>
      </c>
      <c r="AN335" s="6" t="s">
        <v>1857</v>
      </c>
      <c r="AO335" s="6" t="s">
        <v>1857</v>
      </c>
      <c r="AP335" s="6" t="s">
        <v>1857</v>
      </c>
      <c r="AQ335" s="6" t="s">
        <v>1857</v>
      </c>
      <c r="AR335" s="6" t="s">
        <v>1857</v>
      </c>
      <c r="AS335" s="6" t="s">
        <v>1857</v>
      </c>
      <c r="AT335" s="6" t="s">
        <v>1857</v>
      </c>
    </row>
    <row r="336" spans="1:46" ht="17.25" customHeight="1" x14ac:dyDescent="0.3">
      <c r="A336" t="s">
        <v>1116</v>
      </c>
      <c r="B336" t="s">
        <v>1592</v>
      </c>
      <c r="C336" t="s">
        <v>1107</v>
      </c>
      <c r="D336" t="str">
        <f t="shared" si="55"/>
        <v>Farmingdale borough, Monmouth County</v>
      </c>
      <c r="E336" t="s">
        <v>1829</v>
      </c>
      <c r="F336" t="s">
        <v>1815</v>
      </c>
      <c r="G336" s="22">
        <f>COUNTIFS('Raw Data from UFBs'!$A$3:$A$3000,'Summary By Town'!$A336,'Raw Data from UFBs'!$E$3:$E$3000,'Summary By Town'!$G$2)</f>
        <v>0</v>
      </c>
      <c r="H336" s="5">
        <f>SUMIFS('Raw Data from UFBs'!F$3:F$3000,'Raw Data from UFBs'!$A$3:$A$3000,'Summary By Town'!$A336,'Raw Data from UFBs'!$E$3:$E$3000,'Summary By Town'!$G$2)</f>
        <v>0</v>
      </c>
      <c r="I336" s="5">
        <f>SUMIFS('Raw Data from UFBs'!G$3:G$3000,'Raw Data from UFBs'!$A$3:$A$3000,'Summary By Town'!$A336,'Raw Data from UFBs'!$E$3:$E$3000,'Summary By Town'!$G$2)</f>
        <v>0</v>
      </c>
      <c r="J336" s="23">
        <f t="shared" si="56"/>
        <v>0</v>
      </c>
      <c r="K336" s="22">
        <f>COUNTIFS('Raw Data from UFBs'!$A$3:$A$3000,'Summary By Town'!$A336,'Raw Data from UFBs'!$E$3:$E$3000,'Summary By Town'!$K$2)</f>
        <v>0</v>
      </c>
      <c r="L336" s="5">
        <f>SUMIFS('Raw Data from UFBs'!F$3:F$3000,'Raw Data from UFBs'!$A$3:$A$3000,'Summary By Town'!$A336,'Raw Data from UFBs'!$E$3:$E$3000,'Summary By Town'!$K$2)</f>
        <v>0</v>
      </c>
      <c r="M336" s="5">
        <f>SUMIFS('Raw Data from UFBs'!G$3:G$3000,'Raw Data from UFBs'!$A$3:$A$3000,'Summary By Town'!$A336,'Raw Data from UFBs'!$E$3:$E$3000,'Summary By Town'!$K$2)</f>
        <v>0</v>
      </c>
      <c r="N336" s="23">
        <f t="shared" si="57"/>
        <v>0</v>
      </c>
      <c r="O336" s="22">
        <f>COUNTIFS('Raw Data from UFBs'!$A$3:$A$3000,'Summary By Town'!$A336,'Raw Data from UFBs'!$E$3:$E$3000,'Summary By Town'!$O$2)</f>
        <v>0</v>
      </c>
      <c r="P336" s="5">
        <f>SUMIFS('Raw Data from UFBs'!F$3:F$3000,'Raw Data from UFBs'!$A$3:$A$3000,'Summary By Town'!$A336,'Raw Data from UFBs'!$E$3:$E$3000,'Summary By Town'!$O$2)</f>
        <v>0</v>
      </c>
      <c r="Q336" s="5">
        <f>SUMIFS('Raw Data from UFBs'!G$3:G$3000,'Raw Data from UFBs'!$A$3:$A$3000,'Summary By Town'!$A336,'Raw Data from UFBs'!$E$3:$E$3000,'Summary By Town'!$O$2)</f>
        <v>0</v>
      </c>
      <c r="R336" s="23">
        <f t="shared" si="58"/>
        <v>0</v>
      </c>
      <c r="S336" s="22">
        <f t="shared" si="59"/>
        <v>0</v>
      </c>
      <c r="T336" s="5">
        <f t="shared" si="60"/>
        <v>0</v>
      </c>
      <c r="U336" s="5">
        <f t="shared" si="61"/>
        <v>0</v>
      </c>
      <c r="V336" s="23">
        <f t="shared" si="62"/>
        <v>0</v>
      </c>
      <c r="W336" s="62">
        <v>233994600</v>
      </c>
      <c r="X336" s="63">
        <v>1.8901322509104967</v>
      </c>
      <c r="Y336" s="64">
        <v>0.15401543093228101</v>
      </c>
      <c r="Z336" s="5">
        <f t="shared" si="63"/>
        <v>0</v>
      </c>
      <c r="AA336" s="9">
        <f t="shared" si="64"/>
        <v>0</v>
      </c>
      <c r="AB336" s="62">
        <v>1200161.73</v>
      </c>
      <c r="AC336" s="7">
        <f t="shared" si="65"/>
        <v>0</v>
      </c>
      <c r="AE336" s="6" t="s">
        <v>513</v>
      </c>
      <c r="AF336" s="6" t="s">
        <v>1857</v>
      </c>
      <c r="AG336" s="6" t="s">
        <v>1857</v>
      </c>
      <c r="AH336" s="6" t="s">
        <v>1857</v>
      </c>
      <c r="AI336" s="6" t="s">
        <v>1857</v>
      </c>
      <c r="AJ336" s="6" t="s">
        <v>1857</v>
      </c>
      <c r="AK336" s="6" t="s">
        <v>1857</v>
      </c>
      <c r="AL336" s="6" t="s">
        <v>1857</v>
      </c>
      <c r="AM336" s="6" t="s">
        <v>1857</v>
      </c>
      <c r="AN336" s="6" t="s">
        <v>1857</v>
      </c>
      <c r="AO336" s="6" t="s">
        <v>1857</v>
      </c>
      <c r="AP336" s="6" t="s">
        <v>1857</v>
      </c>
      <c r="AQ336" s="6" t="s">
        <v>1857</v>
      </c>
      <c r="AR336" s="6" t="s">
        <v>1857</v>
      </c>
      <c r="AS336" s="6" t="s">
        <v>1857</v>
      </c>
      <c r="AT336" s="6" t="s">
        <v>1857</v>
      </c>
    </row>
    <row r="337" spans="1:46" ht="17.25" customHeight="1" x14ac:dyDescent="0.3">
      <c r="A337" t="s">
        <v>505</v>
      </c>
      <c r="B337" t="s">
        <v>1593</v>
      </c>
      <c r="C337" t="s">
        <v>1107</v>
      </c>
      <c r="D337" t="str">
        <f t="shared" si="55"/>
        <v>Freehold borough, Monmouth County</v>
      </c>
      <c r="E337" t="s">
        <v>1829</v>
      </c>
      <c r="F337" t="s">
        <v>1815</v>
      </c>
      <c r="G337" s="22">
        <f>COUNTIFS('Raw Data from UFBs'!$A$3:$A$3000,'Summary By Town'!$A337,'Raw Data from UFBs'!$E$3:$E$3000,'Summary By Town'!$G$2)</f>
        <v>3</v>
      </c>
      <c r="H337" s="5">
        <f>SUMIFS('Raw Data from UFBs'!F$3:F$3000,'Raw Data from UFBs'!$A$3:$A$3000,'Summary By Town'!$A337,'Raw Data from UFBs'!$E$3:$E$3000,'Summary By Town'!$G$2)</f>
        <v>420748</v>
      </c>
      <c r="I337" s="5">
        <f>SUMIFS('Raw Data from UFBs'!G$3:G$3000,'Raw Data from UFBs'!$A$3:$A$3000,'Summary By Town'!$A337,'Raw Data from UFBs'!$E$3:$E$3000,'Summary By Town'!$G$2)</f>
        <v>58897900</v>
      </c>
      <c r="J337" s="23">
        <f t="shared" si="56"/>
        <v>1234620.6089411783</v>
      </c>
      <c r="K337" s="22">
        <f>COUNTIFS('Raw Data from UFBs'!$A$3:$A$3000,'Summary By Town'!$A337,'Raw Data from UFBs'!$E$3:$E$3000,'Summary By Town'!$K$2)</f>
        <v>0</v>
      </c>
      <c r="L337" s="5">
        <f>SUMIFS('Raw Data from UFBs'!F$3:F$3000,'Raw Data from UFBs'!$A$3:$A$3000,'Summary By Town'!$A337,'Raw Data from UFBs'!$E$3:$E$3000,'Summary By Town'!$K$2)</f>
        <v>0</v>
      </c>
      <c r="M337" s="5">
        <f>SUMIFS('Raw Data from UFBs'!G$3:G$3000,'Raw Data from UFBs'!$A$3:$A$3000,'Summary By Town'!$A337,'Raw Data from UFBs'!$E$3:$E$3000,'Summary By Town'!$K$2)</f>
        <v>0</v>
      </c>
      <c r="N337" s="23">
        <f t="shared" si="57"/>
        <v>0</v>
      </c>
      <c r="O337" s="22">
        <f>COUNTIFS('Raw Data from UFBs'!$A$3:$A$3000,'Summary By Town'!$A337,'Raw Data from UFBs'!$E$3:$E$3000,'Summary By Town'!$O$2)</f>
        <v>0</v>
      </c>
      <c r="P337" s="5">
        <f>SUMIFS('Raw Data from UFBs'!F$3:F$3000,'Raw Data from UFBs'!$A$3:$A$3000,'Summary By Town'!$A337,'Raw Data from UFBs'!$E$3:$E$3000,'Summary By Town'!$O$2)</f>
        <v>0</v>
      </c>
      <c r="Q337" s="5">
        <f>SUMIFS('Raw Data from UFBs'!G$3:G$3000,'Raw Data from UFBs'!$A$3:$A$3000,'Summary By Town'!$A337,'Raw Data from UFBs'!$E$3:$E$3000,'Summary By Town'!$O$2)</f>
        <v>0</v>
      </c>
      <c r="R337" s="23">
        <f t="shared" si="58"/>
        <v>0</v>
      </c>
      <c r="S337" s="22">
        <f t="shared" si="59"/>
        <v>3</v>
      </c>
      <c r="T337" s="5">
        <f t="shared" si="60"/>
        <v>420748</v>
      </c>
      <c r="U337" s="5">
        <f t="shared" si="61"/>
        <v>58897900</v>
      </c>
      <c r="V337" s="23">
        <f t="shared" si="62"/>
        <v>1234620.6089411783</v>
      </c>
      <c r="W337" s="62">
        <v>1785588800</v>
      </c>
      <c r="X337" s="63">
        <v>2.0962048034669798</v>
      </c>
      <c r="Y337" s="64">
        <v>0.40452624778795365</v>
      </c>
      <c r="Z337" s="5">
        <f t="shared" si="63"/>
        <v>329232.8326723674</v>
      </c>
      <c r="AA337" s="9">
        <f t="shared" si="64"/>
        <v>3.2985141931893835E-2</v>
      </c>
      <c r="AB337" s="62">
        <v>19122832.940000001</v>
      </c>
      <c r="AC337" s="7">
        <f t="shared" si="65"/>
        <v>1.721673947083948E-2</v>
      </c>
      <c r="AE337" s="6" t="s">
        <v>508</v>
      </c>
      <c r="AF337" s="6" t="s">
        <v>1857</v>
      </c>
      <c r="AG337" s="6" t="s">
        <v>1857</v>
      </c>
      <c r="AH337" s="6" t="s">
        <v>1857</v>
      </c>
      <c r="AI337" s="6" t="s">
        <v>1857</v>
      </c>
      <c r="AJ337" s="6" t="s">
        <v>1857</v>
      </c>
      <c r="AK337" s="6" t="s">
        <v>1857</v>
      </c>
      <c r="AL337" s="6" t="s">
        <v>1857</v>
      </c>
      <c r="AM337" s="6" t="s">
        <v>1857</v>
      </c>
      <c r="AN337" s="6" t="s">
        <v>1857</v>
      </c>
      <c r="AO337" s="6" t="s">
        <v>1857</v>
      </c>
      <c r="AP337" s="6" t="s">
        <v>1857</v>
      </c>
      <c r="AQ337" s="6" t="s">
        <v>1857</v>
      </c>
      <c r="AR337" s="6" t="s">
        <v>1857</v>
      </c>
      <c r="AS337" s="6" t="s">
        <v>1857</v>
      </c>
      <c r="AT337" s="6" t="s">
        <v>1857</v>
      </c>
    </row>
    <row r="338" spans="1:46" ht="17.25" customHeight="1" x14ac:dyDescent="0.3">
      <c r="A338" t="s">
        <v>510</v>
      </c>
      <c r="B338" t="s">
        <v>1594</v>
      </c>
      <c r="C338" t="s">
        <v>1107</v>
      </c>
      <c r="D338" t="str">
        <f t="shared" si="55"/>
        <v>Highlands borough, Monmouth County</v>
      </c>
      <c r="E338" t="s">
        <v>1829</v>
      </c>
      <c r="F338" t="s">
        <v>1819</v>
      </c>
      <c r="G338" s="22">
        <f>COUNTIFS('Raw Data from UFBs'!$A$3:$A$3000,'Summary By Town'!$A338,'Raw Data from UFBs'!$E$3:$E$3000,'Summary By Town'!$G$2)</f>
        <v>1</v>
      </c>
      <c r="H338" s="5">
        <f>SUMIFS('Raw Data from UFBs'!F$3:F$3000,'Raw Data from UFBs'!$A$3:$A$3000,'Summary By Town'!$A338,'Raw Data from UFBs'!$E$3:$E$3000,'Summary By Town'!$G$2)</f>
        <v>39806</v>
      </c>
      <c r="I338" s="5">
        <f>SUMIFS('Raw Data from UFBs'!G$3:G$3000,'Raw Data from UFBs'!$A$3:$A$3000,'Summary By Town'!$A338,'Raw Data from UFBs'!$E$3:$E$3000,'Summary By Town'!$G$2)</f>
        <v>291500</v>
      </c>
      <c r="J338" s="23">
        <f t="shared" si="56"/>
        <v>5844.6777112720729</v>
      </c>
      <c r="K338" s="22">
        <f>COUNTIFS('Raw Data from UFBs'!$A$3:$A$3000,'Summary By Town'!$A338,'Raw Data from UFBs'!$E$3:$E$3000,'Summary By Town'!$K$2)</f>
        <v>0</v>
      </c>
      <c r="L338" s="5">
        <f>SUMIFS('Raw Data from UFBs'!F$3:F$3000,'Raw Data from UFBs'!$A$3:$A$3000,'Summary By Town'!$A338,'Raw Data from UFBs'!$E$3:$E$3000,'Summary By Town'!$K$2)</f>
        <v>0</v>
      </c>
      <c r="M338" s="5">
        <f>SUMIFS('Raw Data from UFBs'!G$3:G$3000,'Raw Data from UFBs'!$A$3:$A$3000,'Summary By Town'!$A338,'Raw Data from UFBs'!$E$3:$E$3000,'Summary By Town'!$K$2)</f>
        <v>0</v>
      </c>
      <c r="N338" s="23">
        <f t="shared" si="57"/>
        <v>0</v>
      </c>
      <c r="O338" s="22">
        <f>COUNTIFS('Raw Data from UFBs'!$A$3:$A$3000,'Summary By Town'!$A338,'Raw Data from UFBs'!$E$3:$E$3000,'Summary By Town'!$O$2)</f>
        <v>0</v>
      </c>
      <c r="P338" s="5">
        <f>SUMIFS('Raw Data from UFBs'!F$3:F$3000,'Raw Data from UFBs'!$A$3:$A$3000,'Summary By Town'!$A338,'Raw Data from UFBs'!$E$3:$E$3000,'Summary By Town'!$O$2)</f>
        <v>0</v>
      </c>
      <c r="Q338" s="5">
        <f>SUMIFS('Raw Data from UFBs'!G$3:G$3000,'Raw Data from UFBs'!$A$3:$A$3000,'Summary By Town'!$A338,'Raw Data from UFBs'!$E$3:$E$3000,'Summary By Town'!$O$2)</f>
        <v>0</v>
      </c>
      <c r="R338" s="23">
        <f t="shared" si="58"/>
        <v>0</v>
      </c>
      <c r="S338" s="22">
        <f t="shared" si="59"/>
        <v>1</v>
      </c>
      <c r="T338" s="5">
        <f t="shared" si="60"/>
        <v>39806</v>
      </c>
      <c r="U338" s="5">
        <f t="shared" si="61"/>
        <v>291500</v>
      </c>
      <c r="V338" s="23">
        <f t="shared" si="62"/>
        <v>5844.6777112720729</v>
      </c>
      <c r="W338" s="62">
        <v>1103964900</v>
      </c>
      <c r="X338" s="63">
        <v>2.0050352354278123</v>
      </c>
      <c r="Y338" s="64">
        <v>0.46281471482448389</v>
      </c>
      <c r="Z338" s="5">
        <f t="shared" si="63"/>
        <v>-15717.799690120004</v>
      </c>
      <c r="AA338" s="9">
        <f t="shared" si="64"/>
        <v>2.6404825008476265E-4</v>
      </c>
      <c r="AB338" s="62">
        <v>13332311.449999999</v>
      </c>
      <c r="AC338" s="7">
        <f t="shared" si="65"/>
        <v>-1.1789253310700303E-3</v>
      </c>
      <c r="AE338" s="6" t="s">
        <v>1126</v>
      </c>
      <c r="AF338" s="6" t="s">
        <v>478</v>
      </c>
      <c r="AG338" s="6" t="s">
        <v>536</v>
      </c>
      <c r="AH338" s="6" t="s">
        <v>1857</v>
      </c>
      <c r="AI338" s="6" t="s">
        <v>1857</v>
      </c>
      <c r="AJ338" s="6" t="s">
        <v>1857</v>
      </c>
      <c r="AK338" s="6" t="s">
        <v>1857</v>
      </c>
      <c r="AL338" s="6" t="s">
        <v>1857</v>
      </c>
      <c r="AM338" s="6" t="s">
        <v>1857</v>
      </c>
      <c r="AN338" s="6" t="s">
        <v>1857</v>
      </c>
      <c r="AO338" s="6" t="s">
        <v>1857</v>
      </c>
      <c r="AP338" s="6" t="s">
        <v>1857</v>
      </c>
      <c r="AQ338" s="6" t="s">
        <v>1857</v>
      </c>
      <c r="AR338" s="6" t="s">
        <v>1857</v>
      </c>
      <c r="AS338" s="6" t="s">
        <v>1857</v>
      </c>
      <c r="AT338" s="6" t="s">
        <v>1857</v>
      </c>
    </row>
    <row r="339" spans="1:46" ht="17.25" customHeight="1" x14ac:dyDescent="0.3">
      <c r="A339" t="s">
        <v>1117</v>
      </c>
      <c r="B339" t="s">
        <v>1595</v>
      </c>
      <c r="C339" t="s">
        <v>1107</v>
      </c>
      <c r="D339" t="str">
        <f t="shared" si="55"/>
        <v>Interlaken borough, Monmouth County</v>
      </c>
      <c r="E339" t="s">
        <v>1829</v>
      </c>
      <c r="F339" t="s">
        <v>1815</v>
      </c>
      <c r="G339" s="22">
        <f>COUNTIFS('Raw Data from UFBs'!$A$3:$A$3000,'Summary By Town'!$A339,'Raw Data from UFBs'!$E$3:$E$3000,'Summary By Town'!$G$2)</f>
        <v>0</v>
      </c>
      <c r="H339" s="5">
        <f>SUMIFS('Raw Data from UFBs'!F$3:F$3000,'Raw Data from UFBs'!$A$3:$A$3000,'Summary By Town'!$A339,'Raw Data from UFBs'!$E$3:$E$3000,'Summary By Town'!$G$2)</f>
        <v>0</v>
      </c>
      <c r="I339" s="5">
        <f>SUMIFS('Raw Data from UFBs'!G$3:G$3000,'Raw Data from UFBs'!$A$3:$A$3000,'Summary By Town'!$A339,'Raw Data from UFBs'!$E$3:$E$3000,'Summary By Town'!$G$2)</f>
        <v>0</v>
      </c>
      <c r="J339" s="23">
        <f t="shared" si="56"/>
        <v>0</v>
      </c>
      <c r="K339" s="22">
        <f>COUNTIFS('Raw Data from UFBs'!$A$3:$A$3000,'Summary By Town'!$A339,'Raw Data from UFBs'!$E$3:$E$3000,'Summary By Town'!$K$2)</f>
        <v>0</v>
      </c>
      <c r="L339" s="5">
        <f>SUMIFS('Raw Data from UFBs'!F$3:F$3000,'Raw Data from UFBs'!$A$3:$A$3000,'Summary By Town'!$A339,'Raw Data from UFBs'!$E$3:$E$3000,'Summary By Town'!$K$2)</f>
        <v>0</v>
      </c>
      <c r="M339" s="5">
        <f>SUMIFS('Raw Data from UFBs'!G$3:G$3000,'Raw Data from UFBs'!$A$3:$A$3000,'Summary By Town'!$A339,'Raw Data from UFBs'!$E$3:$E$3000,'Summary By Town'!$K$2)</f>
        <v>0</v>
      </c>
      <c r="N339" s="23">
        <f t="shared" si="57"/>
        <v>0</v>
      </c>
      <c r="O339" s="22">
        <f>COUNTIFS('Raw Data from UFBs'!$A$3:$A$3000,'Summary By Town'!$A339,'Raw Data from UFBs'!$E$3:$E$3000,'Summary By Town'!$O$2)</f>
        <v>0</v>
      </c>
      <c r="P339" s="5">
        <f>SUMIFS('Raw Data from UFBs'!F$3:F$3000,'Raw Data from UFBs'!$A$3:$A$3000,'Summary By Town'!$A339,'Raw Data from UFBs'!$E$3:$E$3000,'Summary By Town'!$O$2)</f>
        <v>0</v>
      </c>
      <c r="Q339" s="5">
        <f>SUMIFS('Raw Data from UFBs'!G$3:G$3000,'Raw Data from UFBs'!$A$3:$A$3000,'Summary By Town'!$A339,'Raw Data from UFBs'!$E$3:$E$3000,'Summary By Town'!$O$2)</f>
        <v>0</v>
      </c>
      <c r="R339" s="23">
        <f t="shared" si="58"/>
        <v>0</v>
      </c>
      <c r="S339" s="22">
        <f t="shared" si="59"/>
        <v>0</v>
      </c>
      <c r="T339" s="5">
        <f t="shared" si="60"/>
        <v>0</v>
      </c>
      <c r="U339" s="5">
        <f t="shared" si="61"/>
        <v>0</v>
      </c>
      <c r="V339" s="23">
        <f t="shared" si="62"/>
        <v>0</v>
      </c>
      <c r="W339" s="62">
        <v>468708800</v>
      </c>
      <c r="X339" s="63">
        <v>0.90220876699040298</v>
      </c>
      <c r="Y339" s="64">
        <v>0.52812339181611323</v>
      </c>
      <c r="Z339" s="5">
        <f t="shared" si="63"/>
        <v>0</v>
      </c>
      <c r="AA339" s="9">
        <f t="shared" si="64"/>
        <v>0</v>
      </c>
      <c r="AB339" s="62">
        <v>2777840.92</v>
      </c>
      <c r="AC339" s="7">
        <f t="shared" si="65"/>
        <v>0</v>
      </c>
      <c r="AE339" s="6" t="s">
        <v>469</v>
      </c>
      <c r="AF339" s="6" t="s">
        <v>1119</v>
      </c>
      <c r="AG339" s="6" t="s">
        <v>1106</v>
      </c>
      <c r="AH339" s="6" t="s">
        <v>547</v>
      </c>
      <c r="AI339" s="6" t="s">
        <v>1857</v>
      </c>
      <c r="AJ339" s="6" t="s">
        <v>1857</v>
      </c>
      <c r="AK339" s="6" t="s">
        <v>1857</v>
      </c>
      <c r="AL339" s="6" t="s">
        <v>1857</v>
      </c>
      <c r="AM339" s="6" t="s">
        <v>1857</v>
      </c>
      <c r="AN339" s="6" t="s">
        <v>1857</v>
      </c>
      <c r="AO339" s="6" t="s">
        <v>1857</v>
      </c>
      <c r="AP339" s="6" t="s">
        <v>1857</v>
      </c>
      <c r="AQ339" s="6" t="s">
        <v>1857</v>
      </c>
      <c r="AR339" s="6" t="s">
        <v>1857</v>
      </c>
      <c r="AS339" s="6" t="s">
        <v>1857</v>
      </c>
      <c r="AT339" s="6" t="s">
        <v>1857</v>
      </c>
    </row>
    <row r="340" spans="1:46" ht="17.25" customHeight="1" x14ac:dyDescent="0.3">
      <c r="A340" t="s">
        <v>514</v>
      </c>
      <c r="B340" t="s">
        <v>1596</v>
      </c>
      <c r="C340" t="s">
        <v>1107</v>
      </c>
      <c r="D340" t="str">
        <f t="shared" si="55"/>
        <v>Keansburg borough, Monmouth County</v>
      </c>
      <c r="E340" t="s">
        <v>1829</v>
      </c>
      <c r="F340" t="s">
        <v>1815</v>
      </c>
      <c r="G340" s="22">
        <f>COUNTIFS('Raw Data from UFBs'!$A$3:$A$3000,'Summary By Town'!$A340,'Raw Data from UFBs'!$E$3:$E$3000,'Summary By Town'!$G$2)</f>
        <v>4</v>
      </c>
      <c r="H340" s="5">
        <f>SUMIFS('Raw Data from UFBs'!F$3:F$3000,'Raw Data from UFBs'!$A$3:$A$3000,'Summary By Town'!$A340,'Raw Data from UFBs'!$E$3:$E$3000,'Summary By Town'!$G$2)</f>
        <v>116615.65</v>
      </c>
      <c r="I340" s="5">
        <f>SUMIFS('Raw Data from UFBs'!G$3:G$3000,'Raw Data from UFBs'!$A$3:$A$3000,'Summary By Town'!$A340,'Raw Data from UFBs'!$E$3:$E$3000,'Summary By Town'!$G$2)</f>
        <v>32179400</v>
      </c>
      <c r="J340" s="23">
        <f t="shared" si="56"/>
        <v>833169.00059124455</v>
      </c>
      <c r="K340" s="22">
        <f>COUNTIFS('Raw Data from UFBs'!$A$3:$A$3000,'Summary By Town'!$A340,'Raw Data from UFBs'!$E$3:$E$3000,'Summary By Town'!$K$2)</f>
        <v>0</v>
      </c>
      <c r="L340" s="5">
        <f>SUMIFS('Raw Data from UFBs'!F$3:F$3000,'Raw Data from UFBs'!$A$3:$A$3000,'Summary By Town'!$A340,'Raw Data from UFBs'!$E$3:$E$3000,'Summary By Town'!$K$2)</f>
        <v>0</v>
      </c>
      <c r="M340" s="5">
        <f>SUMIFS('Raw Data from UFBs'!G$3:G$3000,'Raw Data from UFBs'!$A$3:$A$3000,'Summary By Town'!$A340,'Raw Data from UFBs'!$E$3:$E$3000,'Summary By Town'!$K$2)</f>
        <v>0</v>
      </c>
      <c r="N340" s="23">
        <f t="shared" si="57"/>
        <v>0</v>
      </c>
      <c r="O340" s="22">
        <f>COUNTIFS('Raw Data from UFBs'!$A$3:$A$3000,'Summary By Town'!$A340,'Raw Data from UFBs'!$E$3:$E$3000,'Summary By Town'!$O$2)</f>
        <v>1</v>
      </c>
      <c r="P340" s="5">
        <f>SUMIFS('Raw Data from UFBs'!F$3:F$3000,'Raw Data from UFBs'!$A$3:$A$3000,'Summary By Town'!$A340,'Raw Data from UFBs'!$E$3:$E$3000,'Summary By Town'!$O$2)</f>
        <v>222859.66</v>
      </c>
      <c r="Q340" s="5">
        <f>SUMIFS('Raw Data from UFBs'!G$3:G$3000,'Raw Data from UFBs'!$A$3:$A$3000,'Summary By Town'!$A340,'Raw Data from UFBs'!$E$3:$E$3000,'Summary By Town'!$O$2)</f>
        <v>0</v>
      </c>
      <c r="R340" s="23">
        <f t="shared" si="58"/>
        <v>0</v>
      </c>
      <c r="S340" s="22">
        <f t="shared" si="59"/>
        <v>5</v>
      </c>
      <c r="T340" s="5">
        <f t="shared" si="60"/>
        <v>339475.31</v>
      </c>
      <c r="U340" s="5">
        <f t="shared" si="61"/>
        <v>32179400</v>
      </c>
      <c r="V340" s="23">
        <f t="shared" si="62"/>
        <v>833169.00059124455</v>
      </c>
      <c r="W340" s="62">
        <v>1113325392</v>
      </c>
      <c r="X340" s="63">
        <v>2.5891377732065997</v>
      </c>
      <c r="Y340" s="64">
        <v>0.56284925327619806</v>
      </c>
      <c r="Z340" s="5">
        <f t="shared" si="63"/>
        <v>277875.12509645236</v>
      </c>
      <c r="AA340" s="9">
        <f t="shared" si="64"/>
        <v>2.8903858863932208E-2</v>
      </c>
      <c r="AB340" s="62">
        <v>19888239.219999999</v>
      </c>
      <c r="AC340" s="7">
        <f t="shared" si="65"/>
        <v>1.3971831393551208E-2</v>
      </c>
      <c r="AE340" s="6" t="s">
        <v>536</v>
      </c>
      <c r="AF340" s="6" t="s">
        <v>549</v>
      </c>
      <c r="AG340" s="6" t="s">
        <v>1132</v>
      </c>
      <c r="AH340" s="6" t="s">
        <v>1857</v>
      </c>
      <c r="AI340" s="6" t="s">
        <v>1857</v>
      </c>
      <c r="AJ340" s="6" t="s">
        <v>1857</v>
      </c>
      <c r="AK340" s="6" t="s">
        <v>1857</v>
      </c>
      <c r="AL340" s="6" t="s">
        <v>1857</v>
      </c>
      <c r="AM340" s="6" t="s">
        <v>1857</v>
      </c>
      <c r="AN340" s="6" t="s">
        <v>1857</v>
      </c>
      <c r="AO340" s="6" t="s">
        <v>1857</v>
      </c>
      <c r="AP340" s="6" t="s">
        <v>1857</v>
      </c>
      <c r="AQ340" s="6" t="s">
        <v>1857</v>
      </c>
      <c r="AR340" s="6" t="s">
        <v>1857</v>
      </c>
      <c r="AS340" s="6" t="s">
        <v>1857</v>
      </c>
      <c r="AT340" s="6" t="s">
        <v>1857</v>
      </c>
    </row>
    <row r="341" spans="1:46" ht="17.25" customHeight="1" x14ac:dyDescent="0.3">
      <c r="A341" t="s">
        <v>519</v>
      </c>
      <c r="B341" t="s">
        <v>1597</v>
      </c>
      <c r="C341" t="s">
        <v>1107</v>
      </c>
      <c r="D341" t="str">
        <f t="shared" si="55"/>
        <v>Keyport borough, Monmouth County</v>
      </c>
      <c r="E341" t="s">
        <v>1829</v>
      </c>
      <c r="F341" t="s">
        <v>1819</v>
      </c>
      <c r="G341" s="22">
        <f>COUNTIFS('Raw Data from UFBs'!$A$3:$A$3000,'Summary By Town'!$A341,'Raw Data from UFBs'!$E$3:$E$3000,'Summary By Town'!$G$2)</f>
        <v>0</v>
      </c>
      <c r="H341" s="5">
        <f>SUMIFS('Raw Data from UFBs'!F$3:F$3000,'Raw Data from UFBs'!$A$3:$A$3000,'Summary By Town'!$A341,'Raw Data from UFBs'!$E$3:$E$3000,'Summary By Town'!$G$2)</f>
        <v>0</v>
      </c>
      <c r="I341" s="5">
        <f>SUMIFS('Raw Data from UFBs'!G$3:G$3000,'Raw Data from UFBs'!$A$3:$A$3000,'Summary By Town'!$A341,'Raw Data from UFBs'!$E$3:$E$3000,'Summary By Town'!$G$2)</f>
        <v>0</v>
      </c>
      <c r="J341" s="23">
        <f t="shared" si="56"/>
        <v>0</v>
      </c>
      <c r="K341" s="22">
        <f>COUNTIFS('Raw Data from UFBs'!$A$3:$A$3000,'Summary By Town'!$A341,'Raw Data from UFBs'!$E$3:$E$3000,'Summary By Town'!$K$2)</f>
        <v>0</v>
      </c>
      <c r="L341" s="5">
        <f>SUMIFS('Raw Data from UFBs'!F$3:F$3000,'Raw Data from UFBs'!$A$3:$A$3000,'Summary By Town'!$A341,'Raw Data from UFBs'!$E$3:$E$3000,'Summary By Town'!$K$2)</f>
        <v>0</v>
      </c>
      <c r="M341" s="5">
        <f>SUMIFS('Raw Data from UFBs'!G$3:G$3000,'Raw Data from UFBs'!$A$3:$A$3000,'Summary By Town'!$A341,'Raw Data from UFBs'!$E$3:$E$3000,'Summary By Town'!$K$2)</f>
        <v>0</v>
      </c>
      <c r="N341" s="23">
        <f t="shared" si="57"/>
        <v>0</v>
      </c>
      <c r="O341" s="22">
        <f>COUNTIFS('Raw Data from UFBs'!$A$3:$A$3000,'Summary By Town'!$A341,'Raw Data from UFBs'!$E$3:$E$3000,'Summary By Town'!$O$2)</f>
        <v>2</v>
      </c>
      <c r="P341" s="5">
        <f>SUMIFS('Raw Data from UFBs'!F$3:F$3000,'Raw Data from UFBs'!$A$3:$A$3000,'Summary By Town'!$A341,'Raw Data from UFBs'!$E$3:$E$3000,'Summary By Town'!$O$2)</f>
        <v>361607.46</v>
      </c>
      <c r="Q341" s="5">
        <f>SUMIFS('Raw Data from UFBs'!G$3:G$3000,'Raw Data from UFBs'!$A$3:$A$3000,'Summary By Town'!$A341,'Raw Data from UFBs'!$E$3:$E$3000,'Summary By Town'!$O$2)</f>
        <v>55319500</v>
      </c>
      <c r="R341" s="23">
        <f t="shared" si="58"/>
        <v>1215862.0524342612</v>
      </c>
      <c r="S341" s="22">
        <f t="shared" si="59"/>
        <v>2</v>
      </c>
      <c r="T341" s="5">
        <f t="shared" si="60"/>
        <v>361607.46</v>
      </c>
      <c r="U341" s="5">
        <f t="shared" si="61"/>
        <v>55319500</v>
      </c>
      <c r="V341" s="23">
        <f t="shared" si="62"/>
        <v>1215862.0524342612</v>
      </c>
      <c r="W341" s="62">
        <v>1172953698</v>
      </c>
      <c r="X341" s="63">
        <v>2.1978905312489467</v>
      </c>
      <c r="Y341" s="64">
        <v>0.38452528916751366</v>
      </c>
      <c r="Z341" s="5">
        <f t="shared" si="63"/>
        <v>328482.49417846085</v>
      </c>
      <c r="AA341" s="9">
        <f t="shared" si="64"/>
        <v>4.7162560716868127E-2</v>
      </c>
      <c r="AB341" s="62">
        <v>11918613.35</v>
      </c>
      <c r="AC341" s="7">
        <f t="shared" si="65"/>
        <v>2.7560462323283678E-2</v>
      </c>
      <c r="AE341" s="6" t="s">
        <v>549</v>
      </c>
      <c r="AF341" s="6" t="s">
        <v>1132</v>
      </c>
      <c r="AG341" s="6" t="s">
        <v>533</v>
      </c>
      <c r="AH341" s="6" t="s">
        <v>1857</v>
      </c>
      <c r="AI341" s="6" t="s">
        <v>1857</v>
      </c>
      <c r="AJ341" s="6" t="s">
        <v>1857</v>
      </c>
      <c r="AK341" s="6" t="s">
        <v>1857</v>
      </c>
      <c r="AL341" s="6" t="s">
        <v>1857</v>
      </c>
      <c r="AM341" s="6" t="s">
        <v>1857</v>
      </c>
      <c r="AN341" s="6" t="s">
        <v>1857</v>
      </c>
      <c r="AO341" s="6" t="s">
        <v>1857</v>
      </c>
      <c r="AP341" s="6" t="s">
        <v>1857</v>
      </c>
      <c r="AQ341" s="6" t="s">
        <v>1857</v>
      </c>
      <c r="AR341" s="6" t="s">
        <v>1857</v>
      </c>
      <c r="AS341" s="6" t="s">
        <v>1857</v>
      </c>
      <c r="AT341" s="6" t="s">
        <v>1857</v>
      </c>
    </row>
    <row r="342" spans="1:46" ht="17.25" customHeight="1" x14ac:dyDescent="0.3">
      <c r="A342" t="s">
        <v>1129</v>
      </c>
      <c r="B342" t="s">
        <v>1598</v>
      </c>
      <c r="C342" t="s">
        <v>1107</v>
      </c>
      <c r="D342" t="str">
        <f t="shared" si="55"/>
        <v>Lake Como borough, Monmouth County</v>
      </c>
      <c r="E342" t="s">
        <v>1829</v>
      </c>
      <c r="F342" t="s">
        <v>1815</v>
      </c>
      <c r="G342" s="22">
        <f>COUNTIFS('Raw Data from UFBs'!$A$3:$A$3000,'Summary By Town'!$A342,'Raw Data from UFBs'!$E$3:$E$3000,'Summary By Town'!$G$2)</f>
        <v>0</v>
      </c>
      <c r="H342" s="5">
        <f>SUMIFS('Raw Data from UFBs'!F$3:F$3000,'Raw Data from UFBs'!$A$3:$A$3000,'Summary By Town'!$A342,'Raw Data from UFBs'!$E$3:$E$3000,'Summary By Town'!$G$2)</f>
        <v>0</v>
      </c>
      <c r="I342" s="5">
        <f>SUMIFS('Raw Data from UFBs'!G$3:G$3000,'Raw Data from UFBs'!$A$3:$A$3000,'Summary By Town'!$A342,'Raw Data from UFBs'!$E$3:$E$3000,'Summary By Town'!$G$2)</f>
        <v>0</v>
      </c>
      <c r="J342" s="23">
        <f t="shared" si="56"/>
        <v>0</v>
      </c>
      <c r="K342" s="22">
        <f>COUNTIFS('Raw Data from UFBs'!$A$3:$A$3000,'Summary By Town'!$A342,'Raw Data from UFBs'!$E$3:$E$3000,'Summary By Town'!$K$2)</f>
        <v>0</v>
      </c>
      <c r="L342" s="5">
        <f>SUMIFS('Raw Data from UFBs'!F$3:F$3000,'Raw Data from UFBs'!$A$3:$A$3000,'Summary By Town'!$A342,'Raw Data from UFBs'!$E$3:$E$3000,'Summary By Town'!$K$2)</f>
        <v>0</v>
      </c>
      <c r="M342" s="5">
        <f>SUMIFS('Raw Data from UFBs'!G$3:G$3000,'Raw Data from UFBs'!$A$3:$A$3000,'Summary By Town'!$A342,'Raw Data from UFBs'!$E$3:$E$3000,'Summary By Town'!$K$2)</f>
        <v>0</v>
      </c>
      <c r="N342" s="23">
        <f t="shared" si="57"/>
        <v>0</v>
      </c>
      <c r="O342" s="22">
        <f>COUNTIFS('Raw Data from UFBs'!$A$3:$A$3000,'Summary By Town'!$A342,'Raw Data from UFBs'!$E$3:$E$3000,'Summary By Town'!$O$2)</f>
        <v>0</v>
      </c>
      <c r="P342" s="5">
        <f>SUMIFS('Raw Data from UFBs'!F$3:F$3000,'Raw Data from UFBs'!$A$3:$A$3000,'Summary By Town'!$A342,'Raw Data from UFBs'!$E$3:$E$3000,'Summary By Town'!$O$2)</f>
        <v>0</v>
      </c>
      <c r="Q342" s="5">
        <f>SUMIFS('Raw Data from UFBs'!G$3:G$3000,'Raw Data from UFBs'!$A$3:$A$3000,'Summary By Town'!$A342,'Raw Data from UFBs'!$E$3:$E$3000,'Summary By Town'!$O$2)</f>
        <v>0</v>
      </c>
      <c r="R342" s="23">
        <f t="shared" si="58"/>
        <v>0</v>
      </c>
      <c r="S342" s="22">
        <f t="shared" si="59"/>
        <v>0</v>
      </c>
      <c r="T342" s="5">
        <f t="shared" si="60"/>
        <v>0</v>
      </c>
      <c r="U342" s="5">
        <f t="shared" si="61"/>
        <v>0</v>
      </c>
      <c r="V342" s="23">
        <f t="shared" si="62"/>
        <v>0</v>
      </c>
      <c r="W342" s="62">
        <v>682140700</v>
      </c>
      <c r="X342" s="63">
        <v>1.1450135766123573</v>
      </c>
      <c r="Y342" s="64">
        <v>0.39551923640289421</v>
      </c>
      <c r="Z342" s="5">
        <f t="shared" si="63"/>
        <v>0</v>
      </c>
      <c r="AA342" s="9">
        <f t="shared" si="64"/>
        <v>0</v>
      </c>
      <c r="AB342" s="62">
        <v>4347723.01</v>
      </c>
      <c r="AC342" s="7">
        <f t="shared" si="65"/>
        <v>0</v>
      </c>
      <c r="AE342" s="6" t="s">
        <v>1130</v>
      </c>
      <c r="AF342" s="6" t="s">
        <v>480</v>
      </c>
      <c r="AG342" s="6" t="s">
        <v>557</v>
      </c>
      <c r="AH342" s="6" t="s">
        <v>1857</v>
      </c>
      <c r="AI342" s="6" t="s">
        <v>1857</v>
      </c>
      <c r="AJ342" s="6" t="s">
        <v>1857</v>
      </c>
      <c r="AK342" s="6" t="s">
        <v>1857</v>
      </c>
      <c r="AL342" s="6" t="s">
        <v>1857</v>
      </c>
      <c r="AM342" s="6" t="s">
        <v>1857</v>
      </c>
      <c r="AN342" s="6" t="s">
        <v>1857</v>
      </c>
      <c r="AO342" s="6" t="s">
        <v>1857</v>
      </c>
      <c r="AP342" s="6" t="s">
        <v>1857</v>
      </c>
      <c r="AQ342" s="6" t="s">
        <v>1857</v>
      </c>
      <c r="AR342" s="6" t="s">
        <v>1857</v>
      </c>
      <c r="AS342" s="6" t="s">
        <v>1857</v>
      </c>
      <c r="AT342" s="6" t="s">
        <v>1857</v>
      </c>
    </row>
    <row r="343" spans="1:46" ht="17.25" customHeight="1" x14ac:dyDescent="0.3">
      <c r="A343" t="s">
        <v>1118</v>
      </c>
      <c r="B343" t="s">
        <v>1599</v>
      </c>
      <c r="C343" t="s">
        <v>1107</v>
      </c>
      <c r="D343" t="str">
        <f t="shared" si="55"/>
        <v>Little Silver borough, Monmouth County</v>
      </c>
      <c r="E343" t="s">
        <v>1829</v>
      </c>
      <c r="F343" t="s">
        <v>1815</v>
      </c>
      <c r="G343" s="22">
        <f>COUNTIFS('Raw Data from UFBs'!$A$3:$A$3000,'Summary By Town'!$A343,'Raw Data from UFBs'!$E$3:$E$3000,'Summary By Town'!$G$2)</f>
        <v>0</v>
      </c>
      <c r="H343" s="5">
        <f>SUMIFS('Raw Data from UFBs'!F$3:F$3000,'Raw Data from UFBs'!$A$3:$A$3000,'Summary By Town'!$A343,'Raw Data from UFBs'!$E$3:$E$3000,'Summary By Town'!$G$2)</f>
        <v>0</v>
      </c>
      <c r="I343" s="5">
        <f>SUMIFS('Raw Data from UFBs'!G$3:G$3000,'Raw Data from UFBs'!$A$3:$A$3000,'Summary By Town'!$A343,'Raw Data from UFBs'!$E$3:$E$3000,'Summary By Town'!$G$2)</f>
        <v>0</v>
      </c>
      <c r="J343" s="23">
        <f t="shared" si="56"/>
        <v>0</v>
      </c>
      <c r="K343" s="22">
        <f>COUNTIFS('Raw Data from UFBs'!$A$3:$A$3000,'Summary By Town'!$A343,'Raw Data from UFBs'!$E$3:$E$3000,'Summary By Town'!$K$2)</f>
        <v>0</v>
      </c>
      <c r="L343" s="5">
        <f>SUMIFS('Raw Data from UFBs'!F$3:F$3000,'Raw Data from UFBs'!$A$3:$A$3000,'Summary By Town'!$A343,'Raw Data from UFBs'!$E$3:$E$3000,'Summary By Town'!$K$2)</f>
        <v>0</v>
      </c>
      <c r="M343" s="5">
        <f>SUMIFS('Raw Data from UFBs'!G$3:G$3000,'Raw Data from UFBs'!$A$3:$A$3000,'Summary By Town'!$A343,'Raw Data from UFBs'!$E$3:$E$3000,'Summary By Town'!$K$2)</f>
        <v>0</v>
      </c>
      <c r="N343" s="23">
        <f t="shared" si="57"/>
        <v>0</v>
      </c>
      <c r="O343" s="22">
        <f>COUNTIFS('Raw Data from UFBs'!$A$3:$A$3000,'Summary By Town'!$A343,'Raw Data from UFBs'!$E$3:$E$3000,'Summary By Town'!$O$2)</f>
        <v>0</v>
      </c>
      <c r="P343" s="5">
        <f>SUMIFS('Raw Data from UFBs'!F$3:F$3000,'Raw Data from UFBs'!$A$3:$A$3000,'Summary By Town'!$A343,'Raw Data from UFBs'!$E$3:$E$3000,'Summary By Town'!$O$2)</f>
        <v>0</v>
      </c>
      <c r="Q343" s="5">
        <f>SUMIFS('Raw Data from UFBs'!G$3:G$3000,'Raw Data from UFBs'!$A$3:$A$3000,'Summary By Town'!$A343,'Raw Data from UFBs'!$E$3:$E$3000,'Summary By Town'!$O$2)</f>
        <v>0</v>
      </c>
      <c r="R343" s="23">
        <f t="shared" si="58"/>
        <v>0</v>
      </c>
      <c r="S343" s="22">
        <f t="shared" si="59"/>
        <v>0</v>
      </c>
      <c r="T343" s="5">
        <f t="shared" si="60"/>
        <v>0</v>
      </c>
      <c r="U343" s="5">
        <f t="shared" si="61"/>
        <v>0</v>
      </c>
      <c r="V343" s="23">
        <f t="shared" si="62"/>
        <v>0</v>
      </c>
      <c r="W343" s="62">
        <v>2211136618</v>
      </c>
      <c r="X343" s="63">
        <v>1.7995897709639073</v>
      </c>
      <c r="Y343" s="64">
        <v>0.23073055966429984</v>
      </c>
      <c r="Z343" s="5">
        <f t="shared" si="63"/>
        <v>0</v>
      </c>
      <c r="AA343" s="9">
        <f t="shared" si="64"/>
        <v>0</v>
      </c>
      <c r="AB343" s="62">
        <v>12065000</v>
      </c>
      <c r="AC343" s="7">
        <f t="shared" si="65"/>
        <v>0</v>
      </c>
      <c r="AE343" s="6" t="s">
        <v>556</v>
      </c>
      <c r="AF343" s="6" t="s">
        <v>548</v>
      </c>
      <c r="AG343" s="6" t="s">
        <v>552</v>
      </c>
      <c r="AH343" s="6" t="s">
        <v>1115</v>
      </c>
      <c r="AI343" s="6" t="s">
        <v>1125</v>
      </c>
      <c r="AJ343" s="6" t="s">
        <v>1857</v>
      </c>
      <c r="AK343" s="6" t="s">
        <v>1857</v>
      </c>
      <c r="AL343" s="6" t="s">
        <v>1857</v>
      </c>
      <c r="AM343" s="6" t="s">
        <v>1857</v>
      </c>
      <c r="AN343" s="6" t="s">
        <v>1857</v>
      </c>
      <c r="AO343" s="6" t="s">
        <v>1857</v>
      </c>
      <c r="AP343" s="6" t="s">
        <v>1857</v>
      </c>
      <c r="AQ343" s="6" t="s">
        <v>1857</v>
      </c>
      <c r="AR343" s="6" t="s">
        <v>1857</v>
      </c>
      <c r="AS343" s="6" t="s">
        <v>1857</v>
      </c>
      <c r="AT343" s="6" t="s">
        <v>1857</v>
      </c>
    </row>
    <row r="344" spans="1:46" ht="17.25" customHeight="1" x14ac:dyDescent="0.3">
      <c r="A344" t="s">
        <v>1119</v>
      </c>
      <c r="B344" t="s">
        <v>1600</v>
      </c>
      <c r="C344" t="s">
        <v>1107</v>
      </c>
      <c r="D344" t="str">
        <f t="shared" si="55"/>
        <v>Loch Arbour village, Monmouth County</v>
      </c>
      <c r="E344" t="s">
        <v>1829</v>
      </c>
      <c r="F344" t="s">
        <v>1815</v>
      </c>
      <c r="G344" s="22">
        <f>COUNTIFS('Raw Data from UFBs'!$A$3:$A$3000,'Summary By Town'!$A344,'Raw Data from UFBs'!$E$3:$E$3000,'Summary By Town'!$G$2)</f>
        <v>0</v>
      </c>
      <c r="H344" s="5">
        <f>SUMIFS('Raw Data from UFBs'!F$3:F$3000,'Raw Data from UFBs'!$A$3:$A$3000,'Summary By Town'!$A344,'Raw Data from UFBs'!$E$3:$E$3000,'Summary By Town'!$G$2)</f>
        <v>0</v>
      </c>
      <c r="I344" s="5">
        <f>SUMIFS('Raw Data from UFBs'!G$3:G$3000,'Raw Data from UFBs'!$A$3:$A$3000,'Summary By Town'!$A344,'Raw Data from UFBs'!$E$3:$E$3000,'Summary By Town'!$G$2)</f>
        <v>0</v>
      </c>
      <c r="J344" s="23">
        <f t="shared" si="56"/>
        <v>0</v>
      </c>
      <c r="K344" s="22">
        <f>COUNTIFS('Raw Data from UFBs'!$A$3:$A$3000,'Summary By Town'!$A344,'Raw Data from UFBs'!$E$3:$E$3000,'Summary By Town'!$K$2)</f>
        <v>0</v>
      </c>
      <c r="L344" s="5">
        <f>SUMIFS('Raw Data from UFBs'!F$3:F$3000,'Raw Data from UFBs'!$A$3:$A$3000,'Summary By Town'!$A344,'Raw Data from UFBs'!$E$3:$E$3000,'Summary By Town'!$K$2)</f>
        <v>0</v>
      </c>
      <c r="M344" s="5">
        <f>SUMIFS('Raw Data from UFBs'!G$3:G$3000,'Raw Data from UFBs'!$A$3:$A$3000,'Summary By Town'!$A344,'Raw Data from UFBs'!$E$3:$E$3000,'Summary By Town'!$K$2)</f>
        <v>0</v>
      </c>
      <c r="N344" s="23">
        <f t="shared" si="57"/>
        <v>0</v>
      </c>
      <c r="O344" s="22">
        <f>COUNTIFS('Raw Data from UFBs'!$A$3:$A$3000,'Summary By Town'!$A344,'Raw Data from UFBs'!$E$3:$E$3000,'Summary By Town'!$O$2)</f>
        <v>0</v>
      </c>
      <c r="P344" s="5">
        <f>SUMIFS('Raw Data from UFBs'!F$3:F$3000,'Raw Data from UFBs'!$A$3:$A$3000,'Summary By Town'!$A344,'Raw Data from UFBs'!$E$3:$E$3000,'Summary By Town'!$O$2)</f>
        <v>0</v>
      </c>
      <c r="Q344" s="5">
        <f>SUMIFS('Raw Data from UFBs'!G$3:G$3000,'Raw Data from UFBs'!$A$3:$A$3000,'Summary By Town'!$A344,'Raw Data from UFBs'!$E$3:$E$3000,'Summary By Town'!$O$2)</f>
        <v>0</v>
      </c>
      <c r="R344" s="23">
        <f t="shared" si="58"/>
        <v>0</v>
      </c>
      <c r="S344" s="22">
        <f t="shared" si="59"/>
        <v>0</v>
      </c>
      <c r="T344" s="5">
        <f t="shared" si="60"/>
        <v>0</v>
      </c>
      <c r="U344" s="5">
        <f t="shared" si="61"/>
        <v>0</v>
      </c>
      <c r="V344" s="23">
        <f t="shared" si="62"/>
        <v>0</v>
      </c>
      <c r="W344" s="62">
        <v>416784800</v>
      </c>
      <c r="X344" s="63">
        <v>0.38411833510504378</v>
      </c>
      <c r="Y344" s="64">
        <v>0.42293156995430237</v>
      </c>
      <c r="Z344" s="5">
        <f t="shared" si="63"/>
        <v>0</v>
      </c>
      <c r="AA344" s="9">
        <f t="shared" si="64"/>
        <v>0</v>
      </c>
      <c r="AB344" s="62">
        <v>1282606.01</v>
      </c>
      <c r="AC344" s="7">
        <f t="shared" si="65"/>
        <v>0</v>
      </c>
      <c r="AE344" s="6" t="s">
        <v>469</v>
      </c>
      <c r="AF344" s="6" t="s">
        <v>1106</v>
      </c>
      <c r="AG344" s="6" t="s">
        <v>1117</v>
      </c>
      <c r="AH344" s="6" t="s">
        <v>1857</v>
      </c>
      <c r="AI344" s="6" t="s">
        <v>1857</v>
      </c>
      <c r="AJ344" s="6" t="s">
        <v>1857</v>
      </c>
      <c r="AK344" s="6" t="s">
        <v>1857</v>
      </c>
      <c r="AL344" s="6" t="s">
        <v>1857</v>
      </c>
      <c r="AM344" s="6" t="s">
        <v>1857</v>
      </c>
      <c r="AN344" s="6" t="s">
        <v>1857</v>
      </c>
      <c r="AO344" s="6" t="s">
        <v>1857</v>
      </c>
      <c r="AP344" s="6" t="s">
        <v>1857</v>
      </c>
      <c r="AQ344" s="6" t="s">
        <v>1857</v>
      </c>
      <c r="AR344" s="6" t="s">
        <v>1857</v>
      </c>
      <c r="AS344" s="6" t="s">
        <v>1857</v>
      </c>
      <c r="AT344" s="6" t="s">
        <v>1857</v>
      </c>
    </row>
    <row r="345" spans="1:46" ht="17.25" customHeight="1" x14ac:dyDescent="0.3">
      <c r="A345" t="s">
        <v>520</v>
      </c>
      <c r="B345" t="s">
        <v>1601</v>
      </c>
      <c r="C345" t="s">
        <v>1107</v>
      </c>
      <c r="D345" t="str">
        <f t="shared" si="55"/>
        <v>Long Branch city, Monmouth County</v>
      </c>
      <c r="E345" t="s">
        <v>1829</v>
      </c>
      <c r="F345" t="s">
        <v>1819</v>
      </c>
      <c r="G345" s="22">
        <f>COUNTIFS('Raw Data from UFBs'!$A$3:$A$3000,'Summary By Town'!$A345,'Raw Data from UFBs'!$E$3:$E$3000,'Summary By Town'!$G$2)</f>
        <v>8</v>
      </c>
      <c r="H345" s="5">
        <f>SUMIFS('Raw Data from UFBs'!F$3:F$3000,'Raw Data from UFBs'!$A$3:$A$3000,'Summary By Town'!$A345,'Raw Data from UFBs'!$E$3:$E$3000,'Summary By Town'!$G$2)</f>
        <v>176581.52000000002</v>
      </c>
      <c r="I345" s="5">
        <f>SUMIFS('Raw Data from UFBs'!G$3:G$3000,'Raw Data from UFBs'!$A$3:$A$3000,'Summary By Town'!$A345,'Raw Data from UFBs'!$E$3:$E$3000,'Summary By Town'!$G$2)</f>
        <v>96817500</v>
      </c>
      <c r="J345" s="23">
        <f t="shared" si="56"/>
        <v>1503361.1728372371</v>
      </c>
      <c r="K345" s="22">
        <f>COUNTIFS('Raw Data from UFBs'!$A$3:$A$3000,'Summary By Town'!$A345,'Raw Data from UFBs'!$E$3:$E$3000,'Summary By Town'!$K$2)</f>
        <v>0</v>
      </c>
      <c r="L345" s="5">
        <f>SUMIFS('Raw Data from UFBs'!F$3:F$3000,'Raw Data from UFBs'!$A$3:$A$3000,'Summary By Town'!$A345,'Raw Data from UFBs'!$E$3:$E$3000,'Summary By Town'!$K$2)</f>
        <v>0</v>
      </c>
      <c r="M345" s="5">
        <f>SUMIFS('Raw Data from UFBs'!G$3:G$3000,'Raw Data from UFBs'!$A$3:$A$3000,'Summary By Town'!$A345,'Raw Data from UFBs'!$E$3:$E$3000,'Summary By Town'!$K$2)</f>
        <v>0</v>
      </c>
      <c r="N345" s="23">
        <f t="shared" si="57"/>
        <v>0</v>
      </c>
      <c r="O345" s="22">
        <f>COUNTIFS('Raw Data from UFBs'!$A$3:$A$3000,'Summary By Town'!$A345,'Raw Data from UFBs'!$E$3:$E$3000,'Summary By Town'!$O$2)</f>
        <v>0</v>
      </c>
      <c r="P345" s="5">
        <f>SUMIFS('Raw Data from UFBs'!F$3:F$3000,'Raw Data from UFBs'!$A$3:$A$3000,'Summary By Town'!$A345,'Raw Data from UFBs'!$E$3:$E$3000,'Summary By Town'!$O$2)</f>
        <v>0</v>
      </c>
      <c r="Q345" s="5">
        <f>SUMIFS('Raw Data from UFBs'!G$3:G$3000,'Raw Data from UFBs'!$A$3:$A$3000,'Summary By Town'!$A345,'Raw Data from UFBs'!$E$3:$E$3000,'Summary By Town'!$O$2)</f>
        <v>0</v>
      </c>
      <c r="R345" s="23">
        <f t="shared" si="58"/>
        <v>0</v>
      </c>
      <c r="S345" s="22">
        <f t="shared" si="59"/>
        <v>8</v>
      </c>
      <c r="T345" s="5">
        <f t="shared" si="60"/>
        <v>176581.52000000002</v>
      </c>
      <c r="U345" s="5">
        <f t="shared" si="61"/>
        <v>96817500</v>
      </c>
      <c r="V345" s="23">
        <f t="shared" si="62"/>
        <v>1503361.1728372371</v>
      </c>
      <c r="W345" s="62">
        <v>8535663800</v>
      </c>
      <c r="X345" s="63">
        <v>1.5527783436230405</v>
      </c>
      <c r="Y345" s="64">
        <v>0.40296970043236774</v>
      </c>
      <c r="Z345" s="5">
        <f t="shared" si="63"/>
        <v>534651.99924358225</v>
      </c>
      <c r="AA345" s="9">
        <f t="shared" si="64"/>
        <v>1.1342703071318249E-2</v>
      </c>
      <c r="AB345" s="62">
        <v>67323283.359999999</v>
      </c>
      <c r="AC345" s="7">
        <f t="shared" si="65"/>
        <v>7.9415615602795257E-3</v>
      </c>
      <c r="AE345" s="6" t="s">
        <v>1113</v>
      </c>
      <c r="AF345" s="6" t="s">
        <v>547</v>
      </c>
      <c r="AG345" s="6" t="s">
        <v>1134</v>
      </c>
      <c r="AH345" s="6" t="s">
        <v>548</v>
      </c>
      <c r="AI345" s="6" t="s">
        <v>1122</v>
      </c>
      <c r="AJ345" s="6" t="s">
        <v>1857</v>
      </c>
      <c r="AK345" s="6" t="s">
        <v>1857</v>
      </c>
      <c r="AL345" s="6" t="s">
        <v>1857</v>
      </c>
      <c r="AM345" s="6" t="s">
        <v>1857</v>
      </c>
      <c r="AN345" s="6" t="s">
        <v>1857</v>
      </c>
      <c r="AO345" s="6" t="s">
        <v>1857</v>
      </c>
      <c r="AP345" s="6" t="s">
        <v>1857</v>
      </c>
      <c r="AQ345" s="6" t="s">
        <v>1857</v>
      </c>
      <c r="AR345" s="6" t="s">
        <v>1857</v>
      </c>
      <c r="AS345" s="6" t="s">
        <v>1857</v>
      </c>
      <c r="AT345" s="6" t="s">
        <v>1857</v>
      </c>
    </row>
    <row r="346" spans="1:46" ht="17.25" customHeight="1" x14ac:dyDescent="0.3">
      <c r="A346" t="s">
        <v>1120</v>
      </c>
      <c r="B346" t="s">
        <v>1602</v>
      </c>
      <c r="C346" t="s">
        <v>1107</v>
      </c>
      <c r="D346" t="str">
        <f t="shared" si="55"/>
        <v>Manasquan borough, Monmouth County</v>
      </c>
      <c r="E346" t="s">
        <v>1829</v>
      </c>
      <c r="F346" t="s">
        <v>1815</v>
      </c>
      <c r="G346" s="22">
        <f>COUNTIFS('Raw Data from UFBs'!$A$3:$A$3000,'Summary By Town'!$A346,'Raw Data from UFBs'!$E$3:$E$3000,'Summary By Town'!$G$2)</f>
        <v>0</v>
      </c>
      <c r="H346" s="5">
        <f>SUMIFS('Raw Data from UFBs'!F$3:F$3000,'Raw Data from UFBs'!$A$3:$A$3000,'Summary By Town'!$A346,'Raw Data from UFBs'!$E$3:$E$3000,'Summary By Town'!$G$2)</f>
        <v>0</v>
      </c>
      <c r="I346" s="5">
        <f>SUMIFS('Raw Data from UFBs'!G$3:G$3000,'Raw Data from UFBs'!$A$3:$A$3000,'Summary By Town'!$A346,'Raw Data from UFBs'!$E$3:$E$3000,'Summary By Town'!$G$2)</f>
        <v>0</v>
      </c>
      <c r="J346" s="23">
        <f t="shared" si="56"/>
        <v>0</v>
      </c>
      <c r="K346" s="22">
        <f>COUNTIFS('Raw Data from UFBs'!$A$3:$A$3000,'Summary By Town'!$A346,'Raw Data from UFBs'!$E$3:$E$3000,'Summary By Town'!$K$2)</f>
        <v>0</v>
      </c>
      <c r="L346" s="5">
        <f>SUMIFS('Raw Data from UFBs'!F$3:F$3000,'Raw Data from UFBs'!$A$3:$A$3000,'Summary By Town'!$A346,'Raw Data from UFBs'!$E$3:$E$3000,'Summary By Town'!$K$2)</f>
        <v>0</v>
      </c>
      <c r="M346" s="5">
        <f>SUMIFS('Raw Data from UFBs'!G$3:G$3000,'Raw Data from UFBs'!$A$3:$A$3000,'Summary By Town'!$A346,'Raw Data from UFBs'!$E$3:$E$3000,'Summary By Town'!$K$2)</f>
        <v>0</v>
      </c>
      <c r="N346" s="23">
        <f t="shared" si="57"/>
        <v>0</v>
      </c>
      <c r="O346" s="22">
        <f>COUNTIFS('Raw Data from UFBs'!$A$3:$A$3000,'Summary By Town'!$A346,'Raw Data from UFBs'!$E$3:$E$3000,'Summary By Town'!$O$2)</f>
        <v>0</v>
      </c>
      <c r="P346" s="5">
        <f>SUMIFS('Raw Data from UFBs'!F$3:F$3000,'Raw Data from UFBs'!$A$3:$A$3000,'Summary By Town'!$A346,'Raw Data from UFBs'!$E$3:$E$3000,'Summary By Town'!$O$2)</f>
        <v>0</v>
      </c>
      <c r="Q346" s="5">
        <f>SUMIFS('Raw Data from UFBs'!G$3:G$3000,'Raw Data from UFBs'!$A$3:$A$3000,'Summary By Town'!$A346,'Raw Data from UFBs'!$E$3:$E$3000,'Summary By Town'!$O$2)</f>
        <v>0</v>
      </c>
      <c r="R346" s="23">
        <f t="shared" si="58"/>
        <v>0</v>
      </c>
      <c r="S346" s="22">
        <f t="shared" si="59"/>
        <v>0</v>
      </c>
      <c r="T346" s="5">
        <f t="shared" si="60"/>
        <v>0</v>
      </c>
      <c r="U346" s="5">
        <f t="shared" si="61"/>
        <v>0</v>
      </c>
      <c r="V346" s="23">
        <f t="shared" si="62"/>
        <v>0</v>
      </c>
      <c r="W346" s="62">
        <v>2201911700</v>
      </c>
      <c r="X346" s="63">
        <v>1.6649785536584334</v>
      </c>
      <c r="Y346" s="64">
        <v>0.24006859518771062</v>
      </c>
      <c r="Z346" s="5">
        <f t="shared" si="63"/>
        <v>0</v>
      </c>
      <c r="AA346" s="9">
        <f t="shared" si="64"/>
        <v>0</v>
      </c>
      <c r="AB346" s="62">
        <v>13611975.15</v>
      </c>
      <c r="AC346" s="7">
        <f t="shared" si="65"/>
        <v>0</v>
      </c>
      <c r="AE346" s="6" t="s">
        <v>557</v>
      </c>
      <c r="AF346" s="6" t="s">
        <v>1178</v>
      </c>
      <c r="AG346" s="6" t="s">
        <v>1111</v>
      </c>
      <c r="AH346" s="6" t="s">
        <v>1127</v>
      </c>
      <c r="AI346" s="6" t="s">
        <v>1857</v>
      </c>
      <c r="AJ346" s="6" t="s">
        <v>1857</v>
      </c>
      <c r="AK346" s="6" t="s">
        <v>1857</v>
      </c>
      <c r="AL346" s="6" t="s">
        <v>1857</v>
      </c>
      <c r="AM346" s="6" t="s">
        <v>1857</v>
      </c>
      <c r="AN346" s="6" t="s">
        <v>1857</v>
      </c>
      <c r="AO346" s="6" t="s">
        <v>1857</v>
      </c>
      <c r="AP346" s="6" t="s">
        <v>1857</v>
      </c>
      <c r="AQ346" s="6" t="s">
        <v>1857</v>
      </c>
      <c r="AR346" s="6" t="s">
        <v>1857</v>
      </c>
      <c r="AS346" s="6" t="s">
        <v>1857</v>
      </c>
      <c r="AT346" s="6" t="s">
        <v>1857</v>
      </c>
    </row>
    <row r="347" spans="1:46" ht="17.25" customHeight="1" x14ac:dyDescent="0.3">
      <c r="A347" t="s">
        <v>532</v>
      </c>
      <c r="B347" t="s">
        <v>1603</v>
      </c>
      <c r="C347" t="s">
        <v>1107</v>
      </c>
      <c r="D347" t="str">
        <f t="shared" si="55"/>
        <v>Matawan borough, Monmouth County</v>
      </c>
      <c r="E347" t="s">
        <v>1829</v>
      </c>
      <c r="F347" t="s">
        <v>1815</v>
      </c>
      <c r="G347" s="22">
        <f>COUNTIFS('Raw Data from UFBs'!$A$3:$A$3000,'Summary By Town'!$A347,'Raw Data from UFBs'!$E$3:$E$3000,'Summary By Town'!$G$2)</f>
        <v>1</v>
      </c>
      <c r="H347" s="5">
        <f>SUMIFS('Raw Data from UFBs'!F$3:F$3000,'Raw Data from UFBs'!$A$3:$A$3000,'Summary By Town'!$A347,'Raw Data from UFBs'!$E$3:$E$3000,'Summary By Town'!$G$2)</f>
        <v>120989</v>
      </c>
      <c r="I347" s="5">
        <f>SUMIFS('Raw Data from UFBs'!G$3:G$3000,'Raw Data from UFBs'!$A$3:$A$3000,'Summary By Town'!$A347,'Raw Data from UFBs'!$E$3:$E$3000,'Summary By Town'!$G$2)</f>
        <v>8594200</v>
      </c>
      <c r="J347" s="23">
        <f t="shared" si="56"/>
        <v>186813.55462704826</v>
      </c>
      <c r="K347" s="22">
        <f>COUNTIFS('Raw Data from UFBs'!$A$3:$A$3000,'Summary By Town'!$A347,'Raw Data from UFBs'!$E$3:$E$3000,'Summary By Town'!$K$2)</f>
        <v>0</v>
      </c>
      <c r="L347" s="5">
        <f>SUMIFS('Raw Data from UFBs'!F$3:F$3000,'Raw Data from UFBs'!$A$3:$A$3000,'Summary By Town'!$A347,'Raw Data from UFBs'!$E$3:$E$3000,'Summary By Town'!$K$2)</f>
        <v>0</v>
      </c>
      <c r="M347" s="5">
        <f>SUMIFS('Raw Data from UFBs'!G$3:G$3000,'Raw Data from UFBs'!$A$3:$A$3000,'Summary By Town'!$A347,'Raw Data from UFBs'!$E$3:$E$3000,'Summary By Town'!$K$2)</f>
        <v>0</v>
      </c>
      <c r="N347" s="23">
        <f t="shared" si="57"/>
        <v>0</v>
      </c>
      <c r="O347" s="22">
        <f>COUNTIFS('Raw Data from UFBs'!$A$3:$A$3000,'Summary By Town'!$A347,'Raw Data from UFBs'!$E$3:$E$3000,'Summary By Town'!$O$2)</f>
        <v>0</v>
      </c>
      <c r="P347" s="5">
        <f>SUMIFS('Raw Data from UFBs'!F$3:F$3000,'Raw Data from UFBs'!$A$3:$A$3000,'Summary By Town'!$A347,'Raw Data from UFBs'!$E$3:$E$3000,'Summary By Town'!$O$2)</f>
        <v>0</v>
      </c>
      <c r="Q347" s="5">
        <f>SUMIFS('Raw Data from UFBs'!G$3:G$3000,'Raw Data from UFBs'!$A$3:$A$3000,'Summary By Town'!$A347,'Raw Data from UFBs'!$E$3:$E$3000,'Summary By Town'!$O$2)</f>
        <v>0</v>
      </c>
      <c r="R347" s="23">
        <f t="shared" si="58"/>
        <v>0</v>
      </c>
      <c r="S347" s="22">
        <f t="shared" si="59"/>
        <v>1</v>
      </c>
      <c r="T347" s="5">
        <f t="shared" si="60"/>
        <v>120989</v>
      </c>
      <c r="U347" s="5">
        <f t="shared" si="61"/>
        <v>8594200</v>
      </c>
      <c r="V347" s="23">
        <f t="shared" si="62"/>
        <v>186813.55462704826</v>
      </c>
      <c r="W347" s="62">
        <v>1655974000</v>
      </c>
      <c r="X347" s="63">
        <v>2.1737166301348383</v>
      </c>
      <c r="Y347" s="64">
        <v>0.30923060748974657</v>
      </c>
      <c r="Z347" s="5">
        <f t="shared" si="63"/>
        <v>20354.967015064143</v>
      </c>
      <c r="AA347" s="9">
        <f t="shared" si="64"/>
        <v>5.1898157821318449E-3</v>
      </c>
      <c r="AB347" s="62">
        <v>14470294.75</v>
      </c>
      <c r="AC347" s="7">
        <f t="shared" si="65"/>
        <v>1.4066725914525095E-3</v>
      </c>
      <c r="AE347" s="6" t="s">
        <v>530</v>
      </c>
      <c r="AF347" s="6" t="s">
        <v>422</v>
      </c>
      <c r="AG347" s="6" t="s">
        <v>533</v>
      </c>
      <c r="AH347" s="6" t="s">
        <v>1857</v>
      </c>
      <c r="AI347" s="6" t="s">
        <v>1857</v>
      </c>
      <c r="AJ347" s="6" t="s">
        <v>1857</v>
      </c>
      <c r="AK347" s="6" t="s">
        <v>1857</v>
      </c>
      <c r="AL347" s="6" t="s">
        <v>1857</v>
      </c>
      <c r="AM347" s="6" t="s">
        <v>1857</v>
      </c>
      <c r="AN347" s="6" t="s">
        <v>1857</v>
      </c>
      <c r="AO347" s="6" t="s">
        <v>1857</v>
      </c>
      <c r="AP347" s="6" t="s">
        <v>1857</v>
      </c>
      <c r="AQ347" s="6" t="s">
        <v>1857</v>
      </c>
      <c r="AR347" s="6" t="s">
        <v>1857</v>
      </c>
      <c r="AS347" s="6" t="s">
        <v>1857</v>
      </c>
      <c r="AT347" s="6" t="s">
        <v>1857</v>
      </c>
    </row>
    <row r="348" spans="1:46" ht="17.25" customHeight="1" x14ac:dyDescent="0.3">
      <c r="A348" t="s">
        <v>1122</v>
      </c>
      <c r="B348" t="s">
        <v>1604</v>
      </c>
      <c r="C348" t="s">
        <v>1107</v>
      </c>
      <c r="D348" t="str">
        <f t="shared" si="55"/>
        <v>Monmouth Beach borough, Monmouth County</v>
      </c>
      <c r="E348" t="s">
        <v>1829</v>
      </c>
      <c r="F348" t="s">
        <v>1819</v>
      </c>
      <c r="G348" s="22">
        <f>COUNTIFS('Raw Data from UFBs'!$A$3:$A$3000,'Summary By Town'!$A348,'Raw Data from UFBs'!$E$3:$E$3000,'Summary By Town'!$G$2)</f>
        <v>0</v>
      </c>
      <c r="H348" s="5">
        <f>SUMIFS('Raw Data from UFBs'!F$3:F$3000,'Raw Data from UFBs'!$A$3:$A$3000,'Summary By Town'!$A348,'Raw Data from UFBs'!$E$3:$E$3000,'Summary By Town'!$G$2)</f>
        <v>0</v>
      </c>
      <c r="I348" s="5">
        <f>SUMIFS('Raw Data from UFBs'!G$3:G$3000,'Raw Data from UFBs'!$A$3:$A$3000,'Summary By Town'!$A348,'Raw Data from UFBs'!$E$3:$E$3000,'Summary By Town'!$G$2)</f>
        <v>0</v>
      </c>
      <c r="J348" s="23">
        <f t="shared" si="56"/>
        <v>0</v>
      </c>
      <c r="K348" s="22">
        <f>COUNTIFS('Raw Data from UFBs'!$A$3:$A$3000,'Summary By Town'!$A348,'Raw Data from UFBs'!$E$3:$E$3000,'Summary By Town'!$K$2)</f>
        <v>0</v>
      </c>
      <c r="L348" s="5">
        <f>SUMIFS('Raw Data from UFBs'!F$3:F$3000,'Raw Data from UFBs'!$A$3:$A$3000,'Summary By Town'!$A348,'Raw Data from UFBs'!$E$3:$E$3000,'Summary By Town'!$K$2)</f>
        <v>0</v>
      </c>
      <c r="M348" s="5">
        <f>SUMIFS('Raw Data from UFBs'!G$3:G$3000,'Raw Data from UFBs'!$A$3:$A$3000,'Summary By Town'!$A348,'Raw Data from UFBs'!$E$3:$E$3000,'Summary By Town'!$K$2)</f>
        <v>0</v>
      </c>
      <c r="N348" s="23">
        <f t="shared" si="57"/>
        <v>0</v>
      </c>
      <c r="O348" s="22">
        <f>COUNTIFS('Raw Data from UFBs'!$A$3:$A$3000,'Summary By Town'!$A348,'Raw Data from UFBs'!$E$3:$E$3000,'Summary By Town'!$O$2)</f>
        <v>0</v>
      </c>
      <c r="P348" s="5">
        <f>SUMIFS('Raw Data from UFBs'!F$3:F$3000,'Raw Data from UFBs'!$A$3:$A$3000,'Summary By Town'!$A348,'Raw Data from UFBs'!$E$3:$E$3000,'Summary By Town'!$O$2)</f>
        <v>0</v>
      </c>
      <c r="Q348" s="5">
        <f>SUMIFS('Raw Data from UFBs'!G$3:G$3000,'Raw Data from UFBs'!$A$3:$A$3000,'Summary By Town'!$A348,'Raw Data from UFBs'!$E$3:$E$3000,'Summary By Town'!$O$2)</f>
        <v>0</v>
      </c>
      <c r="R348" s="23">
        <f t="shared" si="58"/>
        <v>0</v>
      </c>
      <c r="S348" s="22">
        <f t="shared" si="59"/>
        <v>0</v>
      </c>
      <c r="T348" s="5">
        <f t="shared" si="60"/>
        <v>0</v>
      </c>
      <c r="U348" s="5">
        <f t="shared" si="61"/>
        <v>0</v>
      </c>
      <c r="V348" s="23">
        <f t="shared" si="62"/>
        <v>0</v>
      </c>
      <c r="W348" s="62">
        <v>2139158400</v>
      </c>
      <c r="X348" s="63">
        <v>1.0293300949458102</v>
      </c>
      <c r="Y348" s="64">
        <v>0.29639702746242297</v>
      </c>
      <c r="Z348" s="5">
        <f t="shared" si="63"/>
        <v>0</v>
      </c>
      <c r="AA348" s="9">
        <f t="shared" si="64"/>
        <v>0</v>
      </c>
      <c r="AB348" s="62">
        <v>9927518.2699999996</v>
      </c>
      <c r="AC348" s="7">
        <f t="shared" si="65"/>
        <v>0</v>
      </c>
      <c r="AE348" s="6" t="s">
        <v>520</v>
      </c>
      <c r="AF348" s="6" t="s">
        <v>548</v>
      </c>
      <c r="AG348" s="6" t="s">
        <v>1125</v>
      </c>
      <c r="AH348" s="6" t="s">
        <v>1126</v>
      </c>
      <c r="AI348" s="6" t="s">
        <v>1857</v>
      </c>
      <c r="AJ348" s="6" t="s">
        <v>1857</v>
      </c>
      <c r="AK348" s="6" t="s">
        <v>1857</v>
      </c>
      <c r="AL348" s="6" t="s">
        <v>1857</v>
      </c>
      <c r="AM348" s="6" t="s">
        <v>1857</v>
      </c>
      <c r="AN348" s="6" t="s">
        <v>1857</v>
      </c>
      <c r="AO348" s="6" t="s">
        <v>1857</v>
      </c>
      <c r="AP348" s="6" t="s">
        <v>1857</v>
      </c>
      <c r="AQ348" s="6" t="s">
        <v>1857</v>
      </c>
      <c r="AR348" s="6" t="s">
        <v>1857</v>
      </c>
      <c r="AS348" s="6" t="s">
        <v>1857</v>
      </c>
      <c r="AT348" s="6" t="s">
        <v>1857</v>
      </c>
    </row>
    <row r="349" spans="1:46" ht="17.25" customHeight="1" x14ac:dyDescent="0.3">
      <c r="A349" t="s">
        <v>1123</v>
      </c>
      <c r="B349" t="s">
        <v>1605</v>
      </c>
      <c r="C349" t="s">
        <v>1107</v>
      </c>
      <c r="D349" t="str">
        <f t="shared" si="55"/>
        <v>Neptune City borough, Monmouth County</v>
      </c>
      <c r="E349" t="s">
        <v>1829</v>
      </c>
      <c r="F349" t="s">
        <v>1815</v>
      </c>
      <c r="G349" s="22">
        <f>COUNTIFS('Raw Data from UFBs'!$A$3:$A$3000,'Summary By Town'!$A349,'Raw Data from UFBs'!$E$3:$E$3000,'Summary By Town'!$G$2)</f>
        <v>0</v>
      </c>
      <c r="H349" s="5">
        <f>SUMIFS('Raw Data from UFBs'!F$3:F$3000,'Raw Data from UFBs'!$A$3:$A$3000,'Summary By Town'!$A349,'Raw Data from UFBs'!$E$3:$E$3000,'Summary By Town'!$G$2)</f>
        <v>0</v>
      </c>
      <c r="I349" s="5">
        <f>SUMIFS('Raw Data from UFBs'!G$3:G$3000,'Raw Data from UFBs'!$A$3:$A$3000,'Summary By Town'!$A349,'Raw Data from UFBs'!$E$3:$E$3000,'Summary By Town'!$G$2)</f>
        <v>0</v>
      </c>
      <c r="J349" s="23">
        <f t="shared" si="56"/>
        <v>0</v>
      </c>
      <c r="K349" s="22">
        <f>COUNTIFS('Raw Data from UFBs'!$A$3:$A$3000,'Summary By Town'!$A349,'Raw Data from UFBs'!$E$3:$E$3000,'Summary By Town'!$K$2)</f>
        <v>0</v>
      </c>
      <c r="L349" s="5">
        <f>SUMIFS('Raw Data from UFBs'!F$3:F$3000,'Raw Data from UFBs'!$A$3:$A$3000,'Summary By Town'!$A349,'Raw Data from UFBs'!$E$3:$E$3000,'Summary By Town'!$K$2)</f>
        <v>0</v>
      </c>
      <c r="M349" s="5">
        <f>SUMIFS('Raw Data from UFBs'!G$3:G$3000,'Raw Data from UFBs'!$A$3:$A$3000,'Summary By Town'!$A349,'Raw Data from UFBs'!$E$3:$E$3000,'Summary By Town'!$K$2)</f>
        <v>0</v>
      </c>
      <c r="N349" s="23">
        <f t="shared" si="57"/>
        <v>0</v>
      </c>
      <c r="O349" s="22">
        <f>COUNTIFS('Raw Data from UFBs'!$A$3:$A$3000,'Summary By Town'!$A349,'Raw Data from UFBs'!$E$3:$E$3000,'Summary By Town'!$O$2)</f>
        <v>0</v>
      </c>
      <c r="P349" s="5">
        <f>SUMIFS('Raw Data from UFBs'!F$3:F$3000,'Raw Data from UFBs'!$A$3:$A$3000,'Summary By Town'!$A349,'Raw Data from UFBs'!$E$3:$E$3000,'Summary By Town'!$O$2)</f>
        <v>0</v>
      </c>
      <c r="Q349" s="5">
        <f>SUMIFS('Raw Data from UFBs'!G$3:G$3000,'Raw Data from UFBs'!$A$3:$A$3000,'Summary By Town'!$A349,'Raw Data from UFBs'!$E$3:$E$3000,'Summary By Town'!$O$2)</f>
        <v>0</v>
      </c>
      <c r="R349" s="23">
        <f t="shared" si="58"/>
        <v>0</v>
      </c>
      <c r="S349" s="22">
        <f t="shared" si="59"/>
        <v>0</v>
      </c>
      <c r="T349" s="5">
        <f t="shared" si="60"/>
        <v>0</v>
      </c>
      <c r="U349" s="5">
        <f t="shared" si="61"/>
        <v>0</v>
      </c>
      <c r="V349" s="23">
        <f t="shared" si="62"/>
        <v>0</v>
      </c>
      <c r="W349" s="62">
        <v>866880500</v>
      </c>
      <c r="X349" s="63">
        <v>1.927367077712014</v>
      </c>
      <c r="Y349" s="64">
        <v>0.37717733027758632</v>
      </c>
      <c r="Z349" s="5">
        <f t="shared" si="63"/>
        <v>0</v>
      </c>
      <c r="AA349" s="9">
        <f t="shared" si="64"/>
        <v>0</v>
      </c>
      <c r="AB349" s="62">
        <v>8750848.7100000009</v>
      </c>
      <c r="AC349" s="7">
        <f t="shared" si="65"/>
        <v>0</v>
      </c>
      <c r="AE349" s="6" t="s">
        <v>1109</v>
      </c>
      <c r="AF349" s="6" t="s">
        <v>537</v>
      </c>
      <c r="AG349" s="6" t="s">
        <v>1110</v>
      </c>
      <c r="AH349" s="6" t="s">
        <v>1857</v>
      </c>
      <c r="AI349" s="6" t="s">
        <v>1857</v>
      </c>
      <c r="AJ349" s="6" t="s">
        <v>1857</v>
      </c>
      <c r="AK349" s="6" t="s">
        <v>1857</v>
      </c>
      <c r="AL349" s="6" t="s">
        <v>1857</v>
      </c>
      <c r="AM349" s="6" t="s">
        <v>1857</v>
      </c>
      <c r="AN349" s="6" t="s">
        <v>1857</v>
      </c>
      <c r="AO349" s="6" t="s">
        <v>1857</v>
      </c>
      <c r="AP349" s="6" t="s">
        <v>1857</v>
      </c>
      <c r="AQ349" s="6" t="s">
        <v>1857</v>
      </c>
      <c r="AR349" s="6" t="s">
        <v>1857</v>
      </c>
      <c r="AS349" s="6" t="s">
        <v>1857</v>
      </c>
      <c r="AT349" s="6" t="s">
        <v>1857</v>
      </c>
    </row>
    <row r="350" spans="1:46" ht="17.25" customHeight="1" x14ac:dyDescent="0.3">
      <c r="A350" t="s">
        <v>548</v>
      </c>
      <c r="B350" t="s">
        <v>1606</v>
      </c>
      <c r="C350" t="s">
        <v>1107</v>
      </c>
      <c r="D350" t="str">
        <f t="shared" si="55"/>
        <v>Oceanport borough, Monmouth County</v>
      </c>
      <c r="E350" t="s">
        <v>1829</v>
      </c>
      <c r="F350" t="s">
        <v>1817</v>
      </c>
      <c r="G350" s="22">
        <f>COUNTIFS('Raw Data from UFBs'!$A$3:$A$3000,'Summary By Town'!$A350,'Raw Data from UFBs'!$E$3:$E$3000,'Summary By Town'!$G$2)</f>
        <v>1</v>
      </c>
      <c r="H350" s="5">
        <f>SUMIFS('Raw Data from UFBs'!F$3:F$3000,'Raw Data from UFBs'!$A$3:$A$3000,'Summary By Town'!$A350,'Raw Data from UFBs'!$E$3:$E$3000,'Summary By Town'!$G$2)</f>
        <v>4187</v>
      </c>
      <c r="I350" s="5">
        <f>SUMIFS('Raw Data from UFBs'!G$3:G$3000,'Raw Data from UFBs'!$A$3:$A$3000,'Summary By Town'!$A350,'Raw Data from UFBs'!$E$3:$E$3000,'Summary By Town'!$G$2)</f>
        <v>1117800</v>
      </c>
      <c r="J350" s="23">
        <f t="shared" si="56"/>
        <v>18596.499993610942</v>
      </c>
      <c r="K350" s="22">
        <f>COUNTIFS('Raw Data from UFBs'!$A$3:$A$3000,'Summary By Town'!$A350,'Raw Data from UFBs'!$E$3:$E$3000,'Summary By Town'!$K$2)</f>
        <v>0</v>
      </c>
      <c r="L350" s="5">
        <f>SUMIFS('Raw Data from UFBs'!F$3:F$3000,'Raw Data from UFBs'!$A$3:$A$3000,'Summary By Town'!$A350,'Raw Data from UFBs'!$E$3:$E$3000,'Summary By Town'!$K$2)</f>
        <v>0</v>
      </c>
      <c r="M350" s="5">
        <f>SUMIFS('Raw Data from UFBs'!G$3:G$3000,'Raw Data from UFBs'!$A$3:$A$3000,'Summary By Town'!$A350,'Raw Data from UFBs'!$E$3:$E$3000,'Summary By Town'!$K$2)</f>
        <v>0</v>
      </c>
      <c r="N350" s="23">
        <f t="shared" si="57"/>
        <v>0</v>
      </c>
      <c r="O350" s="22">
        <f>COUNTIFS('Raw Data from UFBs'!$A$3:$A$3000,'Summary By Town'!$A350,'Raw Data from UFBs'!$E$3:$E$3000,'Summary By Town'!$O$2)</f>
        <v>2</v>
      </c>
      <c r="P350" s="5">
        <f>SUMIFS('Raw Data from UFBs'!F$3:F$3000,'Raw Data from UFBs'!$A$3:$A$3000,'Summary By Town'!$A350,'Raw Data from UFBs'!$E$3:$E$3000,'Summary By Town'!$O$2)</f>
        <v>330910.77999999997</v>
      </c>
      <c r="Q350" s="5">
        <f>SUMIFS('Raw Data from UFBs'!G$3:G$3000,'Raw Data from UFBs'!$A$3:$A$3000,'Summary By Town'!$A350,'Raw Data from UFBs'!$E$3:$E$3000,'Summary By Town'!$O$2)</f>
        <v>33005800</v>
      </c>
      <c r="R350" s="23">
        <f t="shared" si="58"/>
        <v>549107.49641181249</v>
      </c>
      <c r="S350" s="22">
        <f t="shared" si="59"/>
        <v>3</v>
      </c>
      <c r="T350" s="5">
        <f t="shared" si="60"/>
        <v>335097.77999999997</v>
      </c>
      <c r="U350" s="5">
        <f t="shared" si="61"/>
        <v>34123600</v>
      </c>
      <c r="V350" s="23">
        <f t="shared" si="62"/>
        <v>567703.99640542339</v>
      </c>
      <c r="W350" s="62">
        <v>1928102999</v>
      </c>
      <c r="X350" s="63">
        <v>1.6636697077841243</v>
      </c>
      <c r="Y350" s="64">
        <v>0.28365594415931134</v>
      </c>
      <c r="Z350" s="5">
        <f t="shared" si="63"/>
        <v>65980.135931805475</v>
      </c>
      <c r="AA350" s="9">
        <f t="shared" si="64"/>
        <v>1.7698017179423514E-2</v>
      </c>
      <c r="AB350" s="62">
        <v>12939895.559999999</v>
      </c>
      <c r="AC350" s="7">
        <f t="shared" si="65"/>
        <v>5.0989697425197367E-3</v>
      </c>
      <c r="AE350" s="6" t="s">
        <v>1134</v>
      </c>
      <c r="AF350" s="6" t="s">
        <v>502</v>
      </c>
      <c r="AG350" s="6" t="s">
        <v>520</v>
      </c>
      <c r="AH350" s="6" t="s">
        <v>556</v>
      </c>
      <c r="AI350" s="6" t="s">
        <v>1122</v>
      </c>
      <c r="AJ350" s="6" t="s">
        <v>1118</v>
      </c>
      <c r="AK350" s="6" t="s">
        <v>1125</v>
      </c>
      <c r="AL350" s="6" t="s">
        <v>1857</v>
      </c>
      <c r="AM350" s="6" t="s">
        <v>1857</v>
      </c>
      <c r="AN350" s="6" t="s">
        <v>1857</v>
      </c>
      <c r="AO350" s="6" t="s">
        <v>1857</v>
      </c>
      <c r="AP350" s="6" t="s">
        <v>1857</v>
      </c>
      <c r="AQ350" s="6" t="s">
        <v>1857</v>
      </c>
      <c r="AR350" s="6" t="s">
        <v>1857</v>
      </c>
      <c r="AS350" s="6" t="s">
        <v>1857</v>
      </c>
      <c r="AT350" s="6" t="s">
        <v>1857</v>
      </c>
    </row>
    <row r="351" spans="1:46" ht="17.25" customHeight="1" x14ac:dyDescent="0.3">
      <c r="A351" t="s">
        <v>552</v>
      </c>
      <c r="B351" t="s">
        <v>1607</v>
      </c>
      <c r="C351" t="s">
        <v>1107</v>
      </c>
      <c r="D351" t="str">
        <f t="shared" si="55"/>
        <v>Red Bank borough, Monmouth County</v>
      </c>
      <c r="E351" t="s">
        <v>1829</v>
      </c>
      <c r="F351" t="s">
        <v>1819</v>
      </c>
      <c r="G351" s="22">
        <f>COUNTIFS('Raw Data from UFBs'!$A$3:$A$3000,'Summary By Town'!$A351,'Raw Data from UFBs'!$E$3:$E$3000,'Summary By Town'!$G$2)</f>
        <v>3</v>
      </c>
      <c r="H351" s="5">
        <f>SUMIFS('Raw Data from UFBs'!F$3:F$3000,'Raw Data from UFBs'!$A$3:$A$3000,'Summary By Town'!$A351,'Raw Data from UFBs'!$E$3:$E$3000,'Summary By Town'!$G$2)</f>
        <v>84453.87</v>
      </c>
      <c r="I351" s="5">
        <f>SUMIFS('Raw Data from UFBs'!G$3:G$3000,'Raw Data from UFBs'!$A$3:$A$3000,'Summary By Town'!$A351,'Raw Data from UFBs'!$E$3:$E$3000,'Summary By Town'!$G$2)</f>
        <v>13858100</v>
      </c>
      <c r="J351" s="23">
        <f t="shared" si="56"/>
        <v>264755.20712415758</v>
      </c>
      <c r="K351" s="22">
        <f>COUNTIFS('Raw Data from UFBs'!$A$3:$A$3000,'Summary By Town'!$A351,'Raw Data from UFBs'!$E$3:$E$3000,'Summary By Town'!$K$2)</f>
        <v>2</v>
      </c>
      <c r="L351" s="5">
        <f>SUMIFS('Raw Data from UFBs'!F$3:F$3000,'Raw Data from UFBs'!$A$3:$A$3000,'Summary By Town'!$A351,'Raw Data from UFBs'!$E$3:$E$3000,'Summary By Town'!$K$2)</f>
        <v>21986.9</v>
      </c>
      <c r="M351" s="5">
        <f>SUMIFS('Raw Data from UFBs'!G$3:G$3000,'Raw Data from UFBs'!$A$3:$A$3000,'Summary By Town'!$A351,'Raw Data from UFBs'!$E$3:$E$3000,'Summary By Town'!$K$2)</f>
        <v>2279300</v>
      </c>
      <c r="N351" s="23">
        <f t="shared" si="57"/>
        <v>43545.402587518656</v>
      </c>
      <c r="O351" s="22">
        <f>COUNTIFS('Raw Data from UFBs'!$A$3:$A$3000,'Summary By Town'!$A351,'Raw Data from UFBs'!$E$3:$E$3000,'Summary By Town'!$O$2)</f>
        <v>3</v>
      </c>
      <c r="P351" s="5">
        <f>SUMIFS('Raw Data from UFBs'!F$3:F$3000,'Raw Data from UFBs'!$A$3:$A$3000,'Summary By Town'!$A351,'Raw Data from UFBs'!$E$3:$E$3000,'Summary By Town'!$O$2)</f>
        <v>109449.81</v>
      </c>
      <c r="Q351" s="5">
        <f>SUMIFS('Raw Data from UFBs'!G$3:G$3000,'Raw Data from UFBs'!$A$3:$A$3000,'Summary By Town'!$A351,'Raw Data from UFBs'!$E$3:$E$3000,'Summary By Town'!$O$2)</f>
        <v>31700200</v>
      </c>
      <c r="R351" s="23">
        <f t="shared" si="58"/>
        <v>605623.64370853291</v>
      </c>
      <c r="S351" s="22">
        <f t="shared" si="59"/>
        <v>8</v>
      </c>
      <c r="T351" s="5">
        <f t="shared" si="60"/>
        <v>215890.58</v>
      </c>
      <c r="U351" s="5">
        <f t="shared" si="61"/>
        <v>47837600</v>
      </c>
      <c r="V351" s="23">
        <f t="shared" si="62"/>
        <v>913924.25342020916</v>
      </c>
      <c r="W351" s="62">
        <v>3390937913</v>
      </c>
      <c r="X351" s="63">
        <v>1.910472627013498</v>
      </c>
      <c r="Y351" s="64">
        <v>0.27977369683842573</v>
      </c>
      <c r="Z351" s="5">
        <f t="shared" si="63"/>
        <v>195291.46133047828</v>
      </c>
      <c r="AA351" s="9">
        <f t="shared" si="64"/>
        <v>1.410748330619759E-2</v>
      </c>
      <c r="AB351" s="62">
        <v>24961644.07</v>
      </c>
      <c r="AC351" s="7">
        <f t="shared" si="65"/>
        <v>7.8236618062024268E-3</v>
      </c>
      <c r="AE351" s="6" t="s">
        <v>541</v>
      </c>
      <c r="AF351" s="6" t="s">
        <v>556</v>
      </c>
      <c r="AG351" s="6" t="s">
        <v>1118</v>
      </c>
      <c r="AH351" s="6" t="s">
        <v>1115</v>
      </c>
      <c r="AI351" s="6" t="s">
        <v>536</v>
      </c>
      <c r="AJ351" s="6" t="s">
        <v>1857</v>
      </c>
      <c r="AK351" s="6" t="s">
        <v>1857</v>
      </c>
      <c r="AL351" s="6" t="s">
        <v>1857</v>
      </c>
      <c r="AM351" s="6" t="s">
        <v>1857</v>
      </c>
      <c r="AN351" s="6" t="s">
        <v>1857</v>
      </c>
      <c r="AO351" s="6" t="s">
        <v>1857</v>
      </c>
      <c r="AP351" s="6" t="s">
        <v>1857</v>
      </c>
      <c r="AQ351" s="6" t="s">
        <v>1857</v>
      </c>
      <c r="AR351" s="6" t="s">
        <v>1857</v>
      </c>
      <c r="AS351" s="6" t="s">
        <v>1857</v>
      </c>
      <c r="AT351" s="6" t="s">
        <v>1857</v>
      </c>
    </row>
    <row r="352" spans="1:46" ht="17.25" customHeight="1" x14ac:dyDescent="0.3">
      <c r="A352" t="s">
        <v>1124</v>
      </c>
      <c r="B352" t="s">
        <v>1608</v>
      </c>
      <c r="C352" t="s">
        <v>1107</v>
      </c>
      <c r="D352" t="str">
        <f t="shared" si="55"/>
        <v>Roosevelt borough, Monmouth County</v>
      </c>
      <c r="E352" t="s">
        <v>1829</v>
      </c>
      <c r="F352" t="s">
        <v>1818</v>
      </c>
      <c r="G352" s="22">
        <f>COUNTIFS('Raw Data from UFBs'!$A$3:$A$3000,'Summary By Town'!$A352,'Raw Data from UFBs'!$E$3:$E$3000,'Summary By Town'!$G$2)</f>
        <v>0</v>
      </c>
      <c r="H352" s="5">
        <f>SUMIFS('Raw Data from UFBs'!F$3:F$3000,'Raw Data from UFBs'!$A$3:$A$3000,'Summary By Town'!$A352,'Raw Data from UFBs'!$E$3:$E$3000,'Summary By Town'!$G$2)</f>
        <v>0</v>
      </c>
      <c r="I352" s="5">
        <f>SUMIFS('Raw Data from UFBs'!G$3:G$3000,'Raw Data from UFBs'!$A$3:$A$3000,'Summary By Town'!$A352,'Raw Data from UFBs'!$E$3:$E$3000,'Summary By Town'!$G$2)</f>
        <v>0</v>
      </c>
      <c r="J352" s="23">
        <f t="shared" si="56"/>
        <v>0</v>
      </c>
      <c r="K352" s="22">
        <f>COUNTIFS('Raw Data from UFBs'!$A$3:$A$3000,'Summary By Town'!$A352,'Raw Data from UFBs'!$E$3:$E$3000,'Summary By Town'!$K$2)</f>
        <v>0</v>
      </c>
      <c r="L352" s="5">
        <f>SUMIFS('Raw Data from UFBs'!F$3:F$3000,'Raw Data from UFBs'!$A$3:$A$3000,'Summary By Town'!$A352,'Raw Data from UFBs'!$E$3:$E$3000,'Summary By Town'!$K$2)</f>
        <v>0</v>
      </c>
      <c r="M352" s="5">
        <f>SUMIFS('Raw Data from UFBs'!G$3:G$3000,'Raw Data from UFBs'!$A$3:$A$3000,'Summary By Town'!$A352,'Raw Data from UFBs'!$E$3:$E$3000,'Summary By Town'!$K$2)</f>
        <v>0</v>
      </c>
      <c r="N352" s="23">
        <f t="shared" si="57"/>
        <v>0</v>
      </c>
      <c r="O352" s="22">
        <f>COUNTIFS('Raw Data from UFBs'!$A$3:$A$3000,'Summary By Town'!$A352,'Raw Data from UFBs'!$E$3:$E$3000,'Summary By Town'!$O$2)</f>
        <v>0</v>
      </c>
      <c r="P352" s="5">
        <f>SUMIFS('Raw Data from UFBs'!F$3:F$3000,'Raw Data from UFBs'!$A$3:$A$3000,'Summary By Town'!$A352,'Raw Data from UFBs'!$E$3:$E$3000,'Summary By Town'!$O$2)</f>
        <v>0</v>
      </c>
      <c r="Q352" s="5">
        <f>SUMIFS('Raw Data from UFBs'!G$3:G$3000,'Raw Data from UFBs'!$A$3:$A$3000,'Summary By Town'!$A352,'Raw Data from UFBs'!$E$3:$E$3000,'Summary By Town'!$O$2)</f>
        <v>0</v>
      </c>
      <c r="R352" s="23">
        <f t="shared" si="58"/>
        <v>0</v>
      </c>
      <c r="S352" s="22">
        <f t="shared" si="59"/>
        <v>0</v>
      </c>
      <c r="T352" s="5">
        <f t="shared" si="60"/>
        <v>0</v>
      </c>
      <c r="U352" s="5">
        <f t="shared" si="61"/>
        <v>0</v>
      </c>
      <c r="V352" s="23">
        <f t="shared" si="62"/>
        <v>0</v>
      </c>
      <c r="W352" s="62">
        <v>142248904</v>
      </c>
      <c r="X352" s="63">
        <v>2.8497393875286146</v>
      </c>
      <c r="Y352" s="64">
        <v>0.27749040694387772</v>
      </c>
      <c r="Z352" s="5">
        <f t="shared" si="63"/>
        <v>0</v>
      </c>
      <c r="AA352" s="9">
        <f t="shared" si="64"/>
        <v>0</v>
      </c>
      <c r="AB352" s="62">
        <v>1397410.5</v>
      </c>
      <c r="AC352" s="7">
        <f t="shared" si="65"/>
        <v>0</v>
      </c>
      <c r="AE352" s="6" t="s">
        <v>1133</v>
      </c>
      <c r="AF352" s="6" t="s">
        <v>1121</v>
      </c>
      <c r="AG352" s="6" t="s">
        <v>1857</v>
      </c>
      <c r="AH352" s="6" t="s">
        <v>1857</v>
      </c>
      <c r="AI352" s="6" t="s">
        <v>1857</v>
      </c>
      <c r="AJ352" s="6" t="s">
        <v>1857</v>
      </c>
      <c r="AK352" s="6" t="s">
        <v>1857</v>
      </c>
      <c r="AL352" s="6" t="s">
        <v>1857</v>
      </c>
      <c r="AM352" s="6" t="s">
        <v>1857</v>
      </c>
      <c r="AN352" s="6" t="s">
        <v>1857</v>
      </c>
      <c r="AO352" s="6" t="s">
        <v>1857</v>
      </c>
      <c r="AP352" s="6" t="s">
        <v>1857</v>
      </c>
      <c r="AQ352" s="6" t="s">
        <v>1857</v>
      </c>
      <c r="AR352" s="6" t="s">
        <v>1857</v>
      </c>
      <c r="AS352" s="6" t="s">
        <v>1857</v>
      </c>
      <c r="AT352" s="6" t="s">
        <v>1857</v>
      </c>
    </row>
    <row r="353" spans="1:46" ht="17.25" customHeight="1" x14ac:dyDescent="0.3">
      <c r="A353" t="s">
        <v>1125</v>
      </c>
      <c r="B353" t="s">
        <v>1609</v>
      </c>
      <c r="C353" t="s">
        <v>1107</v>
      </c>
      <c r="D353" t="str">
        <f t="shared" si="55"/>
        <v>Rumson borough, Monmouth County</v>
      </c>
      <c r="E353" t="s">
        <v>1829</v>
      </c>
      <c r="F353" t="s">
        <v>1815</v>
      </c>
      <c r="G353" s="22">
        <f>COUNTIFS('Raw Data from UFBs'!$A$3:$A$3000,'Summary By Town'!$A353,'Raw Data from UFBs'!$E$3:$E$3000,'Summary By Town'!$G$2)</f>
        <v>0</v>
      </c>
      <c r="H353" s="5">
        <f>SUMIFS('Raw Data from UFBs'!F$3:F$3000,'Raw Data from UFBs'!$A$3:$A$3000,'Summary By Town'!$A353,'Raw Data from UFBs'!$E$3:$E$3000,'Summary By Town'!$G$2)</f>
        <v>0</v>
      </c>
      <c r="I353" s="5">
        <f>SUMIFS('Raw Data from UFBs'!G$3:G$3000,'Raw Data from UFBs'!$A$3:$A$3000,'Summary By Town'!$A353,'Raw Data from UFBs'!$E$3:$E$3000,'Summary By Town'!$G$2)</f>
        <v>0</v>
      </c>
      <c r="J353" s="23">
        <f t="shared" si="56"/>
        <v>0</v>
      </c>
      <c r="K353" s="22">
        <f>COUNTIFS('Raw Data from UFBs'!$A$3:$A$3000,'Summary By Town'!$A353,'Raw Data from UFBs'!$E$3:$E$3000,'Summary By Town'!$K$2)</f>
        <v>0</v>
      </c>
      <c r="L353" s="5">
        <f>SUMIFS('Raw Data from UFBs'!F$3:F$3000,'Raw Data from UFBs'!$A$3:$A$3000,'Summary By Town'!$A353,'Raw Data from UFBs'!$E$3:$E$3000,'Summary By Town'!$K$2)</f>
        <v>0</v>
      </c>
      <c r="M353" s="5">
        <f>SUMIFS('Raw Data from UFBs'!G$3:G$3000,'Raw Data from UFBs'!$A$3:$A$3000,'Summary By Town'!$A353,'Raw Data from UFBs'!$E$3:$E$3000,'Summary By Town'!$K$2)</f>
        <v>0</v>
      </c>
      <c r="N353" s="23">
        <f t="shared" si="57"/>
        <v>0</v>
      </c>
      <c r="O353" s="22">
        <f>COUNTIFS('Raw Data from UFBs'!$A$3:$A$3000,'Summary By Town'!$A353,'Raw Data from UFBs'!$E$3:$E$3000,'Summary By Town'!$O$2)</f>
        <v>0</v>
      </c>
      <c r="P353" s="5">
        <f>SUMIFS('Raw Data from UFBs'!F$3:F$3000,'Raw Data from UFBs'!$A$3:$A$3000,'Summary By Town'!$A353,'Raw Data from UFBs'!$E$3:$E$3000,'Summary By Town'!$O$2)</f>
        <v>0</v>
      </c>
      <c r="Q353" s="5">
        <f>SUMIFS('Raw Data from UFBs'!G$3:G$3000,'Raw Data from UFBs'!$A$3:$A$3000,'Summary By Town'!$A353,'Raw Data from UFBs'!$E$3:$E$3000,'Summary By Town'!$O$2)</f>
        <v>0</v>
      </c>
      <c r="R353" s="23">
        <f t="shared" si="58"/>
        <v>0</v>
      </c>
      <c r="S353" s="22">
        <f t="shared" si="59"/>
        <v>0</v>
      </c>
      <c r="T353" s="5">
        <f t="shared" si="60"/>
        <v>0</v>
      </c>
      <c r="U353" s="5">
        <f t="shared" si="61"/>
        <v>0</v>
      </c>
      <c r="V353" s="23">
        <f t="shared" si="62"/>
        <v>0</v>
      </c>
      <c r="W353" s="62">
        <v>5373567098</v>
      </c>
      <c r="X353" s="63">
        <v>1.1681375089719432</v>
      </c>
      <c r="Y353" s="64">
        <v>0.23496077729834589</v>
      </c>
      <c r="Z353" s="5">
        <f t="shared" si="63"/>
        <v>0</v>
      </c>
      <c r="AA353" s="9">
        <f t="shared" si="64"/>
        <v>0</v>
      </c>
      <c r="AB353" s="62">
        <v>20948059.84</v>
      </c>
      <c r="AC353" s="7">
        <f t="shared" si="65"/>
        <v>0</v>
      </c>
      <c r="AE353" s="6" t="s">
        <v>548</v>
      </c>
      <c r="AF353" s="6" t="s">
        <v>1122</v>
      </c>
      <c r="AG353" s="6" t="s">
        <v>1118</v>
      </c>
      <c r="AH353" s="6" t="s">
        <v>1115</v>
      </c>
      <c r="AI353" s="6" t="s">
        <v>1126</v>
      </c>
      <c r="AJ353" s="6" t="s">
        <v>536</v>
      </c>
      <c r="AK353" s="6" t="s">
        <v>1857</v>
      </c>
      <c r="AL353" s="6" t="s">
        <v>1857</v>
      </c>
      <c r="AM353" s="6" t="s">
        <v>1857</v>
      </c>
      <c r="AN353" s="6" t="s">
        <v>1857</v>
      </c>
      <c r="AO353" s="6" t="s">
        <v>1857</v>
      </c>
      <c r="AP353" s="6" t="s">
        <v>1857</v>
      </c>
      <c r="AQ353" s="6" t="s">
        <v>1857</v>
      </c>
      <c r="AR353" s="6" t="s">
        <v>1857</v>
      </c>
      <c r="AS353" s="6" t="s">
        <v>1857</v>
      </c>
      <c r="AT353" s="6" t="s">
        <v>1857</v>
      </c>
    </row>
    <row r="354" spans="1:46" ht="17.25" customHeight="1" x14ac:dyDescent="0.3">
      <c r="A354" t="s">
        <v>1126</v>
      </c>
      <c r="B354" t="s">
        <v>1610</v>
      </c>
      <c r="C354" t="s">
        <v>1107</v>
      </c>
      <c r="D354" t="str">
        <f t="shared" si="55"/>
        <v>Sea Bright borough, Monmouth County</v>
      </c>
      <c r="E354" t="s">
        <v>1829</v>
      </c>
      <c r="F354" t="s">
        <v>1819</v>
      </c>
      <c r="G354" s="22">
        <f>COUNTIFS('Raw Data from UFBs'!$A$3:$A$3000,'Summary By Town'!$A354,'Raw Data from UFBs'!$E$3:$E$3000,'Summary By Town'!$G$2)</f>
        <v>0</v>
      </c>
      <c r="H354" s="5">
        <f>SUMIFS('Raw Data from UFBs'!F$3:F$3000,'Raw Data from UFBs'!$A$3:$A$3000,'Summary By Town'!$A354,'Raw Data from UFBs'!$E$3:$E$3000,'Summary By Town'!$G$2)</f>
        <v>0</v>
      </c>
      <c r="I354" s="5">
        <f>SUMIFS('Raw Data from UFBs'!G$3:G$3000,'Raw Data from UFBs'!$A$3:$A$3000,'Summary By Town'!$A354,'Raw Data from UFBs'!$E$3:$E$3000,'Summary By Town'!$G$2)</f>
        <v>0</v>
      </c>
      <c r="J354" s="23">
        <f t="shared" si="56"/>
        <v>0</v>
      </c>
      <c r="K354" s="22">
        <f>COUNTIFS('Raw Data from UFBs'!$A$3:$A$3000,'Summary By Town'!$A354,'Raw Data from UFBs'!$E$3:$E$3000,'Summary By Town'!$K$2)</f>
        <v>0</v>
      </c>
      <c r="L354" s="5">
        <f>SUMIFS('Raw Data from UFBs'!F$3:F$3000,'Raw Data from UFBs'!$A$3:$A$3000,'Summary By Town'!$A354,'Raw Data from UFBs'!$E$3:$E$3000,'Summary By Town'!$K$2)</f>
        <v>0</v>
      </c>
      <c r="M354" s="5">
        <f>SUMIFS('Raw Data from UFBs'!G$3:G$3000,'Raw Data from UFBs'!$A$3:$A$3000,'Summary By Town'!$A354,'Raw Data from UFBs'!$E$3:$E$3000,'Summary By Town'!$K$2)</f>
        <v>0</v>
      </c>
      <c r="N354" s="23">
        <f t="shared" si="57"/>
        <v>0</v>
      </c>
      <c r="O354" s="22">
        <f>COUNTIFS('Raw Data from UFBs'!$A$3:$A$3000,'Summary By Town'!$A354,'Raw Data from UFBs'!$E$3:$E$3000,'Summary By Town'!$O$2)</f>
        <v>0</v>
      </c>
      <c r="P354" s="5">
        <f>SUMIFS('Raw Data from UFBs'!F$3:F$3000,'Raw Data from UFBs'!$A$3:$A$3000,'Summary By Town'!$A354,'Raw Data from UFBs'!$E$3:$E$3000,'Summary By Town'!$O$2)</f>
        <v>0</v>
      </c>
      <c r="Q354" s="5">
        <f>SUMIFS('Raw Data from UFBs'!G$3:G$3000,'Raw Data from UFBs'!$A$3:$A$3000,'Summary By Town'!$A354,'Raw Data from UFBs'!$E$3:$E$3000,'Summary By Town'!$O$2)</f>
        <v>0</v>
      </c>
      <c r="R354" s="23">
        <f t="shared" si="58"/>
        <v>0</v>
      </c>
      <c r="S354" s="22">
        <f t="shared" si="59"/>
        <v>0</v>
      </c>
      <c r="T354" s="5">
        <f t="shared" si="60"/>
        <v>0</v>
      </c>
      <c r="U354" s="5">
        <f t="shared" si="61"/>
        <v>0</v>
      </c>
      <c r="V354" s="23">
        <f t="shared" si="62"/>
        <v>0</v>
      </c>
      <c r="W354" s="62">
        <v>1160629326</v>
      </c>
      <c r="X354" s="63">
        <v>1.023293229883353</v>
      </c>
      <c r="Y354" s="64">
        <v>0.44684735453151508</v>
      </c>
      <c r="Z354" s="5">
        <f t="shared" si="63"/>
        <v>0</v>
      </c>
      <c r="AA354" s="9">
        <f t="shared" si="64"/>
        <v>0</v>
      </c>
      <c r="AB354" s="62">
        <v>7456792.4800000004</v>
      </c>
      <c r="AC354" s="7">
        <f t="shared" si="65"/>
        <v>0</v>
      </c>
      <c r="AE354" s="6" t="s">
        <v>1122</v>
      </c>
      <c r="AF354" s="6" t="s">
        <v>1125</v>
      </c>
      <c r="AG354" s="6" t="s">
        <v>510</v>
      </c>
      <c r="AH354" s="6" t="s">
        <v>536</v>
      </c>
      <c r="AI354" s="6" t="s">
        <v>1857</v>
      </c>
      <c r="AJ354" s="6" t="s">
        <v>1857</v>
      </c>
      <c r="AK354" s="6" t="s">
        <v>1857</v>
      </c>
      <c r="AL354" s="6" t="s">
        <v>1857</v>
      </c>
      <c r="AM354" s="6" t="s">
        <v>1857</v>
      </c>
      <c r="AN354" s="6" t="s">
        <v>1857</v>
      </c>
      <c r="AO354" s="6" t="s">
        <v>1857</v>
      </c>
      <c r="AP354" s="6" t="s">
        <v>1857</v>
      </c>
      <c r="AQ354" s="6" t="s">
        <v>1857</v>
      </c>
      <c r="AR354" s="6" t="s">
        <v>1857</v>
      </c>
      <c r="AS354" s="6" t="s">
        <v>1857</v>
      </c>
      <c r="AT354" s="6" t="s">
        <v>1857</v>
      </c>
    </row>
    <row r="355" spans="1:46" ht="17.25" customHeight="1" x14ac:dyDescent="0.3">
      <c r="A355" t="s">
        <v>1127</v>
      </c>
      <c r="B355" t="s">
        <v>1611</v>
      </c>
      <c r="C355" t="s">
        <v>1107</v>
      </c>
      <c r="D355" t="str">
        <f t="shared" si="55"/>
        <v>Sea Girt borough, Monmouth County</v>
      </c>
      <c r="E355" t="s">
        <v>1829</v>
      </c>
      <c r="F355" t="s">
        <v>1815</v>
      </c>
      <c r="G355" s="22">
        <f>COUNTIFS('Raw Data from UFBs'!$A$3:$A$3000,'Summary By Town'!$A355,'Raw Data from UFBs'!$E$3:$E$3000,'Summary By Town'!$G$2)</f>
        <v>0</v>
      </c>
      <c r="H355" s="5">
        <f>SUMIFS('Raw Data from UFBs'!F$3:F$3000,'Raw Data from UFBs'!$A$3:$A$3000,'Summary By Town'!$A355,'Raw Data from UFBs'!$E$3:$E$3000,'Summary By Town'!$G$2)</f>
        <v>0</v>
      </c>
      <c r="I355" s="5">
        <f>SUMIFS('Raw Data from UFBs'!G$3:G$3000,'Raw Data from UFBs'!$A$3:$A$3000,'Summary By Town'!$A355,'Raw Data from UFBs'!$E$3:$E$3000,'Summary By Town'!$G$2)</f>
        <v>0</v>
      </c>
      <c r="J355" s="23">
        <f t="shared" si="56"/>
        <v>0</v>
      </c>
      <c r="K355" s="22">
        <f>COUNTIFS('Raw Data from UFBs'!$A$3:$A$3000,'Summary By Town'!$A355,'Raw Data from UFBs'!$E$3:$E$3000,'Summary By Town'!$K$2)</f>
        <v>0</v>
      </c>
      <c r="L355" s="5">
        <f>SUMIFS('Raw Data from UFBs'!F$3:F$3000,'Raw Data from UFBs'!$A$3:$A$3000,'Summary By Town'!$A355,'Raw Data from UFBs'!$E$3:$E$3000,'Summary By Town'!$K$2)</f>
        <v>0</v>
      </c>
      <c r="M355" s="5">
        <f>SUMIFS('Raw Data from UFBs'!G$3:G$3000,'Raw Data from UFBs'!$A$3:$A$3000,'Summary By Town'!$A355,'Raw Data from UFBs'!$E$3:$E$3000,'Summary By Town'!$K$2)</f>
        <v>0</v>
      </c>
      <c r="N355" s="23">
        <f t="shared" si="57"/>
        <v>0</v>
      </c>
      <c r="O355" s="22">
        <f>COUNTIFS('Raw Data from UFBs'!$A$3:$A$3000,'Summary By Town'!$A355,'Raw Data from UFBs'!$E$3:$E$3000,'Summary By Town'!$O$2)</f>
        <v>0</v>
      </c>
      <c r="P355" s="5">
        <f>SUMIFS('Raw Data from UFBs'!F$3:F$3000,'Raw Data from UFBs'!$A$3:$A$3000,'Summary By Town'!$A355,'Raw Data from UFBs'!$E$3:$E$3000,'Summary By Town'!$O$2)</f>
        <v>0</v>
      </c>
      <c r="Q355" s="5">
        <f>SUMIFS('Raw Data from UFBs'!G$3:G$3000,'Raw Data from UFBs'!$A$3:$A$3000,'Summary By Town'!$A355,'Raw Data from UFBs'!$E$3:$E$3000,'Summary By Town'!$O$2)</f>
        <v>0</v>
      </c>
      <c r="R355" s="23">
        <f t="shared" si="58"/>
        <v>0</v>
      </c>
      <c r="S355" s="22">
        <f t="shared" si="59"/>
        <v>0</v>
      </c>
      <c r="T355" s="5">
        <f t="shared" si="60"/>
        <v>0</v>
      </c>
      <c r="U355" s="5">
        <f t="shared" si="61"/>
        <v>0</v>
      </c>
      <c r="V355" s="23">
        <f t="shared" si="62"/>
        <v>0</v>
      </c>
      <c r="W355" s="62">
        <v>4105108700</v>
      </c>
      <c r="X355" s="63">
        <v>0.50032801734831944</v>
      </c>
      <c r="Y355" s="64">
        <v>0.35107233714956693</v>
      </c>
      <c r="Z355" s="5">
        <f t="shared" si="63"/>
        <v>0</v>
      </c>
      <c r="AA355" s="9">
        <f t="shared" si="64"/>
        <v>0</v>
      </c>
      <c r="AB355" s="62">
        <v>7464130.5199999996</v>
      </c>
      <c r="AC355" s="7">
        <f t="shared" si="65"/>
        <v>0</v>
      </c>
      <c r="AE355" s="6" t="s">
        <v>1130</v>
      </c>
      <c r="AF355" s="6" t="s">
        <v>557</v>
      </c>
      <c r="AG355" s="6" t="s">
        <v>1120</v>
      </c>
      <c r="AH355" s="6" t="s">
        <v>1131</v>
      </c>
      <c r="AI355" s="6" t="s">
        <v>1857</v>
      </c>
      <c r="AJ355" s="6" t="s">
        <v>1857</v>
      </c>
      <c r="AK355" s="6" t="s">
        <v>1857</v>
      </c>
      <c r="AL355" s="6" t="s">
        <v>1857</v>
      </c>
      <c r="AM355" s="6" t="s">
        <v>1857</v>
      </c>
      <c r="AN355" s="6" t="s">
        <v>1857</v>
      </c>
      <c r="AO355" s="6" t="s">
        <v>1857</v>
      </c>
      <c r="AP355" s="6" t="s">
        <v>1857</v>
      </c>
      <c r="AQ355" s="6" t="s">
        <v>1857</v>
      </c>
      <c r="AR355" s="6" t="s">
        <v>1857</v>
      </c>
      <c r="AS355" s="6" t="s">
        <v>1857</v>
      </c>
      <c r="AT355" s="6" t="s">
        <v>1857</v>
      </c>
    </row>
    <row r="356" spans="1:46" ht="17.25" customHeight="1" x14ac:dyDescent="0.3">
      <c r="A356" t="s">
        <v>556</v>
      </c>
      <c r="B356" t="s">
        <v>1612</v>
      </c>
      <c r="C356" t="s">
        <v>1107</v>
      </c>
      <c r="D356" t="str">
        <f t="shared" si="55"/>
        <v>Shrewsbury borough, Monmouth County</v>
      </c>
      <c r="E356" t="s">
        <v>1829</v>
      </c>
      <c r="F356" t="s">
        <v>1815</v>
      </c>
      <c r="G356" s="22">
        <f>COUNTIFS('Raw Data from UFBs'!$A$3:$A$3000,'Summary By Town'!$A356,'Raw Data from UFBs'!$E$3:$E$3000,'Summary By Town'!$G$2)</f>
        <v>0</v>
      </c>
      <c r="H356" s="5">
        <f>SUMIFS('Raw Data from UFBs'!F$3:F$3000,'Raw Data from UFBs'!$A$3:$A$3000,'Summary By Town'!$A356,'Raw Data from UFBs'!$E$3:$E$3000,'Summary By Town'!$G$2)</f>
        <v>0</v>
      </c>
      <c r="I356" s="5">
        <f>SUMIFS('Raw Data from UFBs'!G$3:G$3000,'Raw Data from UFBs'!$A$3:$A$3000,'Summary By Town'!$A356,'Raw Data from UFBs'!$E$3:$E$3000,'Summary By Town'!$G$2)</f>
        <v>0</v>
      </c>
      <c r="J356" s="23">
        <f t="shared" si="56"/>
        <v>0</v>
      </c>
      <c r="K356" s="22">
        <f>COUNTIFS('Raw Data from UFBs'!$A$3:$A$3000,'Summary By Town'!$A356,'Raw Data from UFBs'!$E$3:$E$3000,'Summary By Town'!$K$2)</f>
        <v>0</v>
      </c>
      <c r="L356" s="5">
        <f>SUMIFS('Raw Data from UFBs'!F$3:F$3000,'Raw Data from UFBs'!$A$3:$A$3000,'Summary By Town'!$A356,'Raw Data from UFBs'!$E$3:$E$3000,'Summary By Town'!$K$2)</f>
        <v>0</v>
      </c>
      <c r="M356" s="5">
        <f>SUMIFS('Raw Data from UFBs'!G$3:G$3000,'Raw Data from UFBs'!$A$3:$A$3000,'Summary By Town'!$A356,'Raw Data from UFBs'!$E$3:$E$3000,'Summary By Town'!$K$2)</f>
        <v>0</v>
      </c>
      <c r="N356" s="23">
        <f t="shared" si="57"/>
        <v>0</v>
      </c>
      <c r="O356" s="22">
        <f>COUNTIFS('Raw Data from UFBs'!$A$3:$A$3000,'Summary By Town'!$A356,'Raw Data from UFBs'!$E$3:$E$3000,'Summary By Town'!$O$2)</f>
        <v>1</v>
      </c>
      <c r="P356" s="5">
        <f>SUMIFS('Raw Data from UFBs'!F$3:F$3000,'Raw Data from UFBs'!$A$3:$A$3000,'Summary By Town'!$A356,'Raw Data from UFBs'!$E$3:$E$3000,'Summary By Town'!$O$2)</f>
        <v>45000</v>
      </c>
      <c r="Q356" s="5">
        <f>SUMIFS('Raw Data from UFBs'!G$3:G$3000,'Raw Data from UFBs'!$A$3:$A$3000,'Summary By Town'!$A356,'Raw Data from UFBs'!$E$3:$E$3000,'Summary By Town'!$O$2)</f>
        <v>12067500</v>
      </c>
      <c r="R356" s="23">
        <f t="shared" si="58"/>
        <v>227289.65965139843</v>
      </c>
      <c r="S356" s="22">
        <f t="shared" si="59"/>
        <v>1</v>
      </c>
      <c r="T356" s="5">
        <f t="shared" si="60"/>
        <v>45000</v>
      </c>
      <c r="U356" s="5">
        <f t="shared" si="61"/>
        <v>12067500</v>
      </c>
      <c r="V356" s="23">
        <f t="shared" si="62"/>
        <v>227289.65965139843</v>
      </c>
      <c r="W356" s="62">
        <v>1556789241</v>
      </c>
      <c r="X356" s="63">
        <v>1.8834858889695332</v>
      </c>
      <c r="Y356" s="64">
        <v>0.27969685476118189</v>
      </c>
      <c r="Z356" s="5">
        <f t="shared" si="63"/>
        <v>50985.844459982465</v>
      </c>
      <c r="AA356" s="9">
        <f t="shared" si="64"/>
        <v>7.751530960124358E-3</v>
      </c>
      <c r="AB356" s="62">
        <v>9697629.0299999993</v>
      </c>
      <c r="AC356" s="7">
        <f t="shared" si="65"/>
        <v>5.257557729034152E-3</v>
      </c>
      <c r="AE356" s="6" t="s">
        <v>502</v>
      </c>
      <c r="AF356" s="6" t="s">
        <v>1128</v>
      </c>
      <c r="AG356" s="6" t="s">
        <v>541</v>
      </c>
      <c r="AH356" s="6" t="s">
        <v>548</v>
      </c>
      <c r="AI356" s="6" t="s">
        <v>1118</v>
      </c>
      <c r="AJ356" s="6" t="s">
        <v>552</v>
      </c>
      <c r="AK356" s="6" t="s">
        <v>1857</v>
      </c>
      <c r="AL356" s="6" t="s">
        <v>1857</v>
      </c>
      <c r="AM356" s="6" t="s">
        <v>1857</v>
      </c>
      <c r="AN356" s="6" t="s">
        <v>1857</v>
      </c>
      <c r="AO356" s="6" t="s">
        <v>1857</v>
      </c>
      <c r="AP356" s="6" t="s">
        <v>1857</v>
      </c>
      <c r="AQ356" s="6" t="s">
        <v>1857</v>
      </c>
      <c r="AR356" s="6" t="s">
        <v>1857</v>
      </c>
      <c r="AS356" s="6" t="s">
        <v>1857</v>
      </c>
      <c r="AT356" s="6" t="s">
        <v>1857</v>
      </c>
    </row>
    <row r="357" spans="1:46" ht="17.25" customHeight="1" x14ac:dyDescent="0.3">
      <c r="A357" t="s">
        <v>1130</v>
      </c>
      <c r="B357" t="s">
        <v>1613</v>
      </c>
      <c r="C357" t="s">
        <v>1107</v>
      </c>
      <c r="D357" t="str">
        <f t="shared" si="55"/>
        <v>Spring Lake borough, Monmouth County</v>
      </c>
      <c r="E357" t="s">
        <v>1829</v>
      </c>
      <c r="F357" t="s">
        <v>1815</v>
      </c>
      <c r="G357" s="22">
        <f>COUNTIFS('Raw Data from UFBs'!$A$3:$A$3000,'Summary By Town'!$A357,'Raw Data from UFBs'!$E$3:$E$3000,'Summary By Town'!$G$2)</f>
        <v>0</v>
      </c>
      <c r="H357" s="5">
        <f>SUMIFS('Raw Data from UFBs'!F$3:F$3000,'Raw Data from UFBs'!$A$3:$A$3000,'Summary By Town'!$A357,'Raw Data from UFBs'!$E$3:$E$3000,'Summary By Town'!$G$2)</f>
        <v>0</v>
      </c>
      <c r="I357" s="5">
        <f>SUMIFS('Raw Data from UFBs'!G$3:G$3000,'Raw Data from UFBs'!$A$3:$A$3000,'Summary By Town'!$A357,'Raw Data from UFBs'!$E$3:$E$3000,'Summary By Town'!$G$2)</f>
        <v>0</v>
      </c>
      <c r="J357" s="23">
        <f t="shared" si="56"/>
        <v>0</v>
      </c>
      <c r="K357" s="22">
        <f>COUNTIFS('Raw Data from UFBs'!$A$3:$A$3000,'Summary By Town'!$A357,'Raw Data from UFBs'!$E$3:$E$3000,'Summary By Town'!$K$2)</f>
        <v>0</v>
      </c>
      <c r="L357" s="5">
        <f>SUMIFS('Raw Data from UFBs'!F$3:F$3000,'Raw Data from UFBs'!$A$3:$A$3000,'Summary By Town'!$A357,'Raw Data from UFBs'!$E$3:$E$3000,'Summary By Town'!$K$2)</f>
        <v>0</v>
      </c>
      <c r="M357" s="5">
        <f>SUMIFS('Raw Data from UFBs'!G$3:G$3000,'Raw Data from UFBs'!$A$3:$A$3000,'Summary By Town'!$A357,'Raw Data from UFBs'!$E$3:$E$3000,'Summary By Town'!$K$2)</f>
        <v>0</v>
      </c>
      <c r="N357" s="23">
        <f t="shared" si="57"/>
        <v>0</v>
      </c>
      <c r="O357" s="22">
        <f>COUNTIFS('Raw Data from UFBs'!$A$3:$A$3000,'Summary By Town'!$A357,'Raw Data from UFBs'!$E$3:$E$3000,'Summary By Town'!$O$2)</f>
        <v>0</v>
      </c>
      <c r="P357" s="5">
        <f>SUMIFS('Raw Data from UFBs'!F$3:F$3000,'Raw Data from UFBs'!$A$3:$A$3000,'Summary By Town'!$A357,'Raw Data from UFBs'!$E$3:$E$3000,'Summary By Town'!$O$2)</f>
        <v>0</v>
      </c>
      <c r="Q357" s="5">
        <f>SUMIFS('Raw Data from UFBs'!G$3:G$3000,'Raw Data from UFBs'!$A$3:$A$3000,'Summary By Town'!$A357,'Raw Data from UFBs'!$E$3:$E$3000,'Summary By Town'!$O$2)</f>
        <v>0</v>
      </c>
      <c r="R357" s="23">
        <f t="shared" si="58"/>
        <v>0</v>
      </c>
      <c r="S357" s="22">
        <f t="shared" si="59"/>
        <v>0</v>
      </c>
      <c r="T357" s="5">
        <f t="shared" si="60"/>
        <v>0</v>
      </c>
      <c r="U357" s="5">
        <f t="shared" si="61"/>
        <v>0</v>
      </c>
      <c r="V357" s="23">
        <f t="shared" si="62"/>
        <v>0</v>
      </c>
      <c r="W357" s="62">
        <v>6363567200</v>
      </c>
      <c r="X357" s="63">
        <v>0.50238137664055027</v>
      </c>
      <c r="Y357" s="64">
        <v>0.31443031245689779</v>
      </c>
      <c r="Z357" s="5">
        <f t="shared" si="63"/>
        <v>0</v>
      </c>
      <c r="AA357" s="9">
        <f t="shared" si="64"/>
        <v>0</v>
      </c>
      <c r="AB357" s="62">
        <v>13158847.84</v>
      </c>
      <c r="AC357" s="7">
        <f t="shared" si="65"/>
        <v>0</v>
      </c>
      <c r="AE357" s="6" t="s">
        <v>1129</v>
      </c>
      <c r="AF357" s="6" t="s">
        <v>480</v>
      </c>
      <c r="AG357" s="6" t="s">
        <v>557</v>
      </c>
      <c r="AH357" s="6" t="s">
        <v>1131</v>
      </c>
      <c r="AI357" s="6" t="s">
        <v>1127</v>
      </c>
      <c r="AJ357" s="6" t="s">
        <v>1857</v>
      </c>
      <c r="AK357" s="6" t="s">
        <v>1857</v>
      </c>
      <c r="AL357" s="6" t="s">
        <v>1857</v>
      </c>
      <c r="AM357" s="6" t="s">
        <v>1857</v>
      </c>
      <c r="AN357" s="6" t="s">
        <v>1857</v>
      </c>
      <c r="AO357" s="6" t="s">
        <v>1857</v>
      </c>
      <c r="AP357" s="6" t="s">
        <v>1857</v>
      </c>
      <c r="AQ357" s="6" t="s">
        <v>1857</v>
      </c>
      <c r="AR357" s="6" t="s">
        <v>1857</v>
      </c>
      <c r="AS357" s="6" t="s">
        <v>1857</v>
      </c>
      <c r="AT357" s="6" t="s">
        <v>1857</v>
      </c>
    </row>
    <row r="358" spans="1:46" ht="17.25" customHeight="1" x14ac:dyDescent="0.3">
      <c r="A358" t="s">
        <v>1131</v>
      </c>
      <c r="B358" t="s">
        <v>1614</v>
      </c>
      <c r="C358" t="s">
        <v>1107</v>
      </c>
      <c r="D358" t="str">
        <f t="shared" si="55"/>
        <v>Spring Lake Heights borough, Monmouth County</v>
      </c>
      <c r="E358" t="s">
        <v>1829</v>
      </c>
      <c r="F358" t="s">
        <v>1819</v>
      </c>
      <c r="G358" s="22">
        <f>COUNTIFS('Raw Data from UFBs'!$A$3:$A$3000,'Summary By Town'!$A358,'Raw Data from UFBs'!$E$3:$E$3000,'Summary By Town'!$G$2)</f>
        <v>0</v>
      </c>
      <c r="H358" s="5">
        <f>SUMIFS('Raw Data from UFBs'!F$3:F$3000,'Raw Data from UFBs'!$A$3:$A$3000,'Summary By Town'!$A358,'Raw Data from UFBs'!$E$3:$E$3000,'Summary By Town'!$G$2)</f>
        <v>0</v>
      </c>
      <c r="I358" s="5">
        <f>SUMIFS('Raw Data from UFBs'!G$3:G$3000,'Raw Data from UFBs'!$A$3:$A$3000,'Summary By Town'!$A358,'Raw Data from UFBs'!$E$3:$E$3000,'Summary By Town'!$G$2)</f>
        <v>0</v>
      </c>
      <c r="J358" s="23">
        <f t="shared" si="56"/>
        <v>0</v>
      </c>
      <c r="K358" s="22">
        <f>COUNTIFS('Raw Data from UFBs'!$A$3:$A$3000,'Summary By Town'!$A358,'Raw Data from UFBs'!$E$3:$E$3000,'Summary By Town'!$K$2)</f>
        <v>0</v>
      </c>
      <c r="L358" s="5">
        <f>SUMIFS('Raw Data from UFBs'!F$3:F$3000,'Raw Data from UFBs'!$A$3:$A$3000,'Summary By Town'!$A358,'Raw Data from UFBs'!$E$3:$E$3000,'Summary By Town'!$K$2)</f>
        <v>0</v>
      </c>
      <c r="M358" s="5">
        <f>SUMIFS('Raw Data from UFBs'!G$3:G$3000,'Raw Data from UFBs'!$A$3:$A$3000,'Summary By Town'!$A358,'Raw Data from UFBs'!$E$3:$E$3000,'Summary By Town'!$K$2)</f>
        <v>0</v>
      </c>
      <c r="N358" s="23">
        <f t="shared" si="57"/>
        <v>0</v>
      </c>
      <c r="O358" s="22">
        <f>COUNTIFS('Raw Data from UFBs'!$A$3:$A$3000,'Summary By Town'!$A358,'Raw Data from UFBs'!$E$3:$E$3000,'Summary By Town'!$O$2)</f>
        <v>0</v>
      </c>
      <c r="P358" s="5">
        <f>SUMIFS('Raw Data from UFBs'!F$3:F$3000,'Raw Data from UFBs'!$A$3:$A$3000,'Summary By Town'!$A358,'Raw Data from UFBs'!$E$3:$E$3000,'Summary By Town'!$O$2)</f>
        <v>0</v>
      </c>
      <c r="Q358" s="5">
        <f>SUMIFS('Raw Data from UFBs'!G$3:G$3000,'Raw Data from UFBs'!$A$3:$A$3000,'Summary By Town'!$A358,'Raw Data from UFBs'!$E$3:$E$3000,'Summary By Town'!$O$2)</f>
        <v>0</v>
      </c>
      <c r="R358" s="23">
        <f t="shared" si="58"/>
        <v>0</v>
      </c>
      <c r="S358" s="22">
        <f t="shared" si="59"/>
        <v>0</v>
      </c>
      <c r="T358" s="5">
        <f t="shared" si="60"/>
        <v>0</v>
      </c>
      <c r="U358" s="5">
        <f t="shared" si="61"/>
        <v>0</v>
      </c>
      <c r="V358" s="23">
        <f t="shared" si="62"/>
        <v>0</v>
      </c>
      <c r="W358" s="62">
        <v>1865310000</v>
      </c>
      <c r="X358" s="63">
        <v>1.1190703768206764</v>
      </c>
      <c r="Y358" s="64">
        <v>0.32104520205221626</v>
      </c>
      <c r="Z358" s="5">
        <f t="shared" si="63"/>
        <v>0</v>
      </c>
      <c r="AA358" s="9">
        <f t="shared" si="64"/>
        <v>0</v>
      </c>
      <c r="AB358" s="62">
        <v>8078990.5300000003</v>
      </c>
      <c r="AC358" s="7">
        <f t="shared" si="65"/>
        <v>0</v>
      </c>
      <c r="AE358" s="6" t="s">
        <v>1130</v>
      </c>
      <c r="AF358" s="6" t="s">
        <v>557</v>
      </c>
      <c r="AG358" s="6" t="s">
        <v>1127</v>
      </c>
      <c r="AH358" s="6" t="s">
        <v>1857</v>
      </c>
      <c r="AI358" s="6" t="s">
        <v>1857</v>
      </c>
      <c r="AJ358" s="6" t="s">
        <v>1857</v>
      </c>
      <c r="AK358" s="6" t="s">
        <v>1857</v>
      </c>
      <c r="AL358" s="6" t="s">
        <v>1857</v>
      </c>
      <c r="AM358" s="6" t="s">
        <v>1857</v>
      </c>
      <c r="AN358" s="6" t="s">
        <v>1857</v>
      </c>
      <c r="AO358" s="6" t="s">
        <v>1857</v>
      </c>
      <c r="AP358" s="6" t="s">
        <v>1857</v>
      </c>
      <c r="AQ358" s="6" t="s">
        <v>1857</v>
      </c>
      <c r="AR358" s="6" t="s">
        <v>1857</v>
      </c>
      <c r="AS358" s="6" t="s">
        <v>1857</v>
      </c>
      <c r="AT358" s="6" t="s">
        <v>1857</v>
      </c>
    </row>
    <row r="359" spans="1:46" ht="17.25" customHeight="1" x14ac:dyDescent="0.3">
      <c r="A359" t="s">
        <v>541</v>
      </c>
      <c r="B359" t="s">
        <v>1615</v>
      </c>
      <c r="C359" t="s">
        <v>1107</v>
      </c>
      <c r="D359" t="str">
        <f t="shared" si="55"/>
        <v>Tinton Falls borough, Monmouth County</v>
      </c>
      <c r="E359" t="s">
        <v>1829</v>
      </c>
      <c r="F359" t="s">
        <v>1819</v>
      </c>
      <c r="G359" s="22">
        <f>COUNTIFS('Raw Data from UFBs'!$A$3:$A$3000,'Summary By Town'!$A359,'Raw Data from UFBs'!$E$3:$E$3000,'Summary By Town'!$G$2)</f>
        <v>0</v>
      </c>
      <c r="H359" s="5">
        <f>SUMIFS('Raw Data from UFBs'!F$3:F$3000,'Raw Data from UFBs'!$A$3:$A$3000,'Summary By Town'!$A359,'Raw Data from UFBs'!$E$3:$E$3000,'Summary By Town'!$G$2)</f>
        <v>0</v>
      </c>
      <c r="I359" s="5">
        <f>SUMIFS('Raw Data from UFBs'!G$3:G$3000,'Raw Data from UFBs'!$A$3:$A$3000,'Summary By Town'!$A359,'Raw Data from UFBs'!$E$3:$E$3000,'Summary By Town'!$G$2)</f>
        <v>0</v>
      </c>
      <c r="J359" s="23">
        <f t="shared" si="56"/>
        <v>0</v>
      </c>
      <c r="K359" s="22">
        <f>COUNTIFS('Raw Data from UFBs'!$A$3:$A$3000,'Summary By Town'!$A359,'Raw Data from UFBs'!$E$3:$E$3000,'Summary By Town'!$K$2)</f>
        <v>3</v>
      </c>
      <c r="L359" s="5">
        <f>SUMIFS('Raw Data from UFBs'!F$3:F$3000,'Raw Data from UFBs'!$A$3:$A$3000,'Summary By Town'!$A359,'Raw Data from UFBs'!$E$3:$E$3000,'Summary By Town'!$K$2)</f>
        <v>424073.28</v>
      </c>
      <c r="M359" s="5">
        <f>SUMIFS('Raw Data from UFBs'!G$3:G$3000,'Raw Data from UFBs'!$A$3:$A$3000,'Summary By Town'!$A359,'Raw Data from UFBs'!$E$3:$E$3000,'Summary By Town'!$K$2)</f>
        <v>64360600</v>
      </c>
      <c r="N359" s="23">
        <f t="shared" si="57"/>
        <v>952526.76248208969</v>
      </c>
      <c r="O359" s="22">
        <f>COUNTIFS('Raw Data from UFBs'!$A$3:$A$3000,'Summary By Town'!$A359,'Raw Data from UFBs'!$E$3:$E$3000,'Summary By Town'!$O$2)</f>
        <v>5</v>
      </c>
      <c r="P359" s="5">
        <f>SUMIFS('Raw Data from UFBs'!F$3:F$3000,'Raw Data from UFBs'!$A$3:$A$3000,'Summary By Town'!$A359,'Raw Data from UFBs'!$E$3:$E$3000,'Summary By Town'!$O$2)</f>
        <v>203159.64</v>
      </c>
      <c r="Q359" s="5">
        <f>SUMIFS('Raw Data from UFBs'!G$3:G$3000,'Raw Data from UFBs'!$A$3:$A$3000,'Summary By Town'!$A359,'Raw Data from UFBs'!$E$3:$E$3000,'Summary By Town'!$O$2)</f>
        <v>48854400</v>
      </c>
      <c r="R359" s="23">
        <f t="shared" si="58"/>
        <v>723037.4400643406</v>
      </c>
      <c r="S359" s="22">
        <f t="shared" si="59"/>
        <v>8</v>
      </c>
      <c r="T359" s="5">
        <f t="shared" si="60"/>
        <v>627232.92000000004</v>
      </c>
      <c r="U359" s="5">
        <f t="shared" si="61"/>
        <v>113215000</v>
      </c>
      <c r="V359" s="23">
        <f t="shared" si="62"/>
        <v>1675564.2025464303</v>
      </c>
      <c r="W359" s="62">
        <v>5581681368</v>
      </c>
      <c r="X359" s="63">
        <v>1.4799842799509166</v>
      </c>
      <c r="Y359" s="64">
        <v>0.25324396597709553</v>
      </c>
      <c r="Z359" s="5">
        <f t="shared" si="63"/>
        <v>265483.57164991309</v>
      </c>
      <c r="AA359" s="9">
        <f t="shared" si="64"/>
        <v>2.0283314746174168E-2</v>
      </c>
      <c r="AB359" s="62">
        <v>29033622.310000002</v>
      </c>
      <c r="AC359" s="7">
        <f t="shared" si="65"/>
        <v>9.144004451641331E-3</v>
      </c>
      <c r="AE359" s="6" t="s">
        <v>547</v>
      </c>
      <c r="AF359" s="6" t="s">
        <v>502</v>
      </c>
      <c r="AG359" s="6" t="s">
        <v>1128</v>
      </c>
      <c r="AH359" s="6" t="s">
        <v>556</v>
      </c>
      <c r="AI359" s="6" t="s">
        <v>1112</v>
      </c>
      <c r="AJ359" s="6" t="s">
        <v>552</v>
      </c>
      <c r="AK359" s="6" t="s">
        <v>536</v>
      </c>
      <c r="AL359" s="6" t="s">
        <v>537</v>
      </c>
      <c r="AM359" s="6" t="s">
        <v>557</v>
      </c>
      <c r="AN359" s="6" t="s">
        <v>1857</v>
      </c>
      <c r="AO359" s="6" t="s">
        <v>1857</v>
      </c>
      <c r="AP359" s="6" t="s">
        <v>1857</v>
      </c>
      <c r="AQ359" s="6" t="s">
        <v>1857</v>
      </c>
      <c r="AR359" s="6" t="s">
        <v>1857</v>
      </c>
      <c r="AS359" s="6" t="s">
        <v>1857</v>
      </c>
      <c r="AT359" s="6" t="s">
        <v>1857</v>
      </c>
    </row>
    <row r="360" spans="1:46" ht="17.25" customHeight="1" x14ac:dyDescent="0.3">
      <c r="A360" t="s">
        <v>1132</v>
      </c>
      <c r="B360" t="s">
        <v>1616</v>
      </c>
      <c r="C360" t="s">
        <v>1107</v>
      </c>
      <c r="D360" t="str">
        <f t="shared" si="55"/>
        <v>Union Beach borough, Monmouth County</v>
      </c>
      <c r="E360" t="s">
        <v>1829</v>
      </c>
      <c r="F360" t="s">
        <v>1815</v>
      </c>
      <c r="G360" s="22">
        <f>COUNTIFS('Raw Data from UFBs'!$A$3:$A$3000,'Summary By Town'!$A360,'Raw Data from UFBs'!$E$3:$E$3000,'Summary By Town'!$G$2)</f>
        <v>0</v>
      </c>
      <c r="H360" s="5">
        <f>SUMIFS('Raw Data from UFBs'!F$3:F$3000,'Raw Data from UFBs'!$A$3:$A$3000,'Summary By Town'!$A360,'Raw Data from UFBs'!$E$3:$E$3000,'Summary By Town'!$G$2)</f>
        <v>0</v>
      </c>
      <c r="I360" s="5">
        <f>SUMIFS('Raw Data from UFBs'!G$3:G$3000,'Raw Data from UFBs'!$A$3:$A$3000,'Summary By Town'!$A360,'Raw Data from UFBs'!$E$3:$E$3000,'Summary By Town'!$G$2)</f>
        <v>0</v>
      </c>
      <c r="J360" s="23">
        <f t="shared" si="56"/>
        <v>0</v>
      </c>
      <c r="K360" s="22">
        <f>COUNTIFS('Raw Data from UFBs'!$A$3:$A$3000,'Summary By Town'!$A360,'Raw Data from UFBs'!$E$3:$E$3000,'Summary By Town'!$K$2)</f>
        <v>0</v>
      </c>
      <c r="L360" s="5">
        <f>SUMIFS('Raw Data from UFBs'!F$3:F$3000,'Raw Data from UFBs'!$A$3:$A$3000,'Summary By Town'!$A360,'Raw Data from UFBs'!$E$3:$E$3000,'Summary By Town'!$K$2)</f>
        <v>0</v>
      </c>
      <c r="M360" s="5">
        <f>SUMIFS('Raw Data from UFBs'!G$3:G$3000,'Raw Data from UFBs'!$A$3:$A$3000,'Summary By Town'!$A360,'Raw Data from UFBs'!$E$3:$E$3000,'Summary By Town'!$K$2)</f>
        <v>0</v>
      </c>
      <c r="N360" s="23">
        <f t="shared" si="57"/>
        <v>0</v>
      </c>
      <c r="O360" s="22">
        <f>COUNTIFS('Raw Data from UFBs'!$A$3:$A$3000,'Summary By Town'!$A360,'Raw Data from UFBs'!$E$3:$E$3000,'Summary By Town'!$O$2)</f>
        <v>0</v>
      </c>
      <c r="P360" s="5">
        <f>SUMIFS('Raw Data from UFBs'!F$3:F$3000,'Raw Data from UFBs'!$A$3:$A$3000,'Summary By Town'!$A360,'Raw Data from UFBs'!$E$3:$E$3000,'Summary By Town'!$O$2)</f>
        <v>0</v>
      </c>
      <c r="Q360" s="5">
        <f>SUMIFS('Raw Data from UFBs'!G$3:G$3000,'Raw Data from UFBs'!$A$3:$A$3000,'Summary By Town'!$A360,'Raw Data from UFBs'!$E$3:$E$3000,'Summary By Town'!$O$2)</f>
        <v>0</v>
      </c>
      <c r="R360" s="23">
        <f t="shared" si="58"/>
        <v>0</v>
      </c>
      <c r="S360" s="22">
        <f t="shared" si="59"/>
        <v>0</v>
      </c>
      <c r="T360" s="5">
        <f t="shared" si="60"/>
        <v>0</v>
      </c>
      <c r="U360" s="5">
        <f t="shared" si="61"/>
        <v>0</v>
      </c>
      <c r="V360" s="23">
        <f t="shared" si="62"/>
        <v>0</v>
      </c>
      <c r="W360" s="62">
        <v>999534847</v>
      </c>
      <c r="X360" s="63">
        <v>2.1390788060324168</v>
      </c>
      <c r="Y360" s="64">
        <v>0.50846719321042377</v>
      </c>
      <c r="Z360" s="5">
        <f t="shared" si="63"/>
        <v>0</v>
      </c>
      <c r="AA360" s="9">
        <f t="shared" si="64"/>
        <v>0</v>
      </c>
      <c r="AB360" s="62">
        <v>12554690.799999999</v>
      </c>
      <c r="AC360" s="7">
        <f t="shared" si="65"/>
        <v>0</v>
      </c>
      <c r="AE360" s="6" t="s">
        <v>519</v>
      </c>
      <c r="AF360" s="6" t="s">
        <v>549</v>
      </c>
      <c r="AG360" s="6" t="s">
        <v>514</v>
      </c>
      <c r="AH360" s="6" t="s">
        <v>1857</v>
      </c>
      <c r="AI360" s="6" t="s">
        <v>1857</v>
      </c>
      <c r="AJ360" s="6" t="s">
        <v>1857</v>
      </c>
      <c r="AK360" s="6" t="s">
        <v>1857</v>
      </c>
      <c r="AL360" s="6" t="s">
        <v>1857</v>
      </c>
      <c r="AM360" s="6" t="s">
        <v>1857</v>
      </c>
      <c r="AN360" s="6" t="s">
        <v>1857</v>
      </c>
      <c r="AO360" s="6" t="s">
        <v>1857</v>
      </c>
      <c r="AP360" s="6" t="s">
        <v>1857</v>
      </c>
      <c r="AQ360" s="6" t="s">
        <v>1857</v>
      </c>
      <c r="AR360" s="6" t="s">
        <v>1857</v>
      </c>
      <c r="AS360" s="6" t="s">
        <v>1857</v>
      </c>
      <c r="AT360" s="6" t="s">
        <v>1857</v>
      </c>
    </row>
    <row r="361" spans="1:46" ht="17.25" customHeight="1" x14ac:dyDescent="0.3">
      <c r="A361" t="s">
        <v>1134</v>
      </c>
      <c r="B361" t="s">
        <v>1617</v>
      </c>
      <c r="C361" t="s">
        <v>1107</v>
      </c>
      <c r="D361" t="str">
        <f t="shared" si="55"/>
        <v>West Long Branch borough, Monmouth County</v>
      </c>
      <c r="E361" t="s">
        <v>1829</v>
      </c>
      <c r="F361" t="s">
        <v>1815</v>
      </c>
      <c r="G361" s="22">
        <f>COUNTIFS('Raw Data from UFBs'!$A$3:$A$3000,'Summary By Town'!$A361,'Raw Data from UFBs'!$E$3:$E$3000,'Summary By Town'!$G$2)</f>
        <v>0</v>
      </c>
      <c r="H361" s="5">
        <f>SUMIFS('Raw Data from UFBs'!F$3:F$3000,'Raw Data from UFBs'!$A$3:$A$3000,'Summary By Town'!$A361,'Raw Data from UFBs'!$E$3:$E$3000,'Summary By Town'!$G$2)</f>
        <v>0</v>
      </c>
      <c r="I361" s="5">
        <f>SUMIFS('Raw Data from UFBs'!G$3:G$3000,'Raw Data from UFBs'!$A$3:$A$3000,'Summary By Town'!$A361,'Raw Data from UFBs'!$E$3:$E$3000,'Summary By Town'!$G$2)</f>
        <v>0</v>
      </c>
      <c r="J361" s="23">
        <f t="shared" si="56"/>
        <v>0</v>
      </c>
      <c r="K361" s="22">
        <f>COUNTIFS('Raw Data from UFBs'!$A$3:$A$3000,'Summary By Town'!$A361,'Raw Data from UFBs'!$E$3:$E$3000,'Summary By Town'!$K$2)</f>
        <v>0</v>
      </c>
      <c r="L361" s="5">
        <f>SUMIFS('Raw Data from UFBs'!F$3:F$3000,'Raw Data from UFBs'!$A$3:$A$3000,'Summary By Town'!$A361,'Raw Data from UFBs'!$E$3:$E$3000,'Summary By Town'!$K$2)</f>
        <v>0</v>
      </c>
      <c r="M361" s="5">
        <f>SUMIFS('Raw Data from UFBs'!G$3:G$3000,'Raw Data from UFBs'!$A$3:$A$3000,'Summary By Town'!$A361,'Raw Data from UFBs'!$E$3:$E$3000,'Summary By Town'!$K$2)</f>
        <v>0</v>
      </c>
      <c r="N361" s="23">
        <f t="shared" si="57"/>
        <v>0</v>
      </c>
      <c r="O361" s="22">
        <f>COUNTIFS('Raw Data from UFBs'!$A$3:$A$3000,'Summary By Town'!$A361,'Raw Data from UFBs'!$E$3:$E$3000,'Summary By Town'!$O$2)</f>
        <v>0</v>
      </c>
      <c r="P361" s="5">
        <f>SUMIFS('Raw Data from UFBs'!F$3:F$3000,'Raw Data from UFBs'!$A$3:$A$3000,'Summary By Town'!$A361,'Raw Data from UFBs'!$E$3:$E$3000,'Summary By Town'!$O$2)</f>
        <v>0</v>
      </c>
      <c r="Q361" s="5">
        <f>SUMIFS('Raw Data from UFBs'!G$3:G$3000,'Raw Data from UFBs'!$A$3:$A$3000,'Summary By Town'!$A361,'Raw Data from UFBs'!$E$3:$E$3000,'Summary By Town'!$O$2)</f>
        <v>0</v>
      </c>
      <c r="R361" s="23">
        <f t="shared" si="58"/>
        <v>0</v>
      </c>
      <c r="S361" s="22">
        <f t="shared" si="59"/>
        <v>0</v>
      </c>
      <c r="T361" s="5">
        <f t="shared" si="60"/>
        <v>0</v>
      </c>
      <c r="U361" s="5">
        <f t="shared" si="61"/>
        <v>0</v>
      </c>
      <c r="V361" s="23">
        <f t="shared" si="62"/>
        <v>0</v>
      </c>
      <c r="W361" s="62">
        <v>2728172623</v>
      </c>
      <c r="X361" s="63">
        <v>1.3968195993373618</v>
      </c>
      <c r="Y361" s="64">
        <v>0.32447566133089928</v>
      </c>
      <c r="Z361" s="5">
        <f t="shared" si="63"/>
        <v>0</v>
      </c>
      <c r="AA361" s="9">
        <f t="shared" si="64"/>
        <v>0</v>
      </c>
      <c r="AB361" s="62">
        <v>13522284.35</v>
      </c>
      <c r="AC361" s="7">
        <f t="shared" si="65"/>
        <v>0</v>
      </c>
      <c r="AE361" s="6" t="s">
        <v>547</v>
      </c>
      <c r="AF361" s="6" t="s">
        <v>502</v>
      </c>
      <c r="AG361" s="6" t="s">
        <v>520</v>
      </c>
      <c r="AH361" s="6" t="s">
        <v>548</v>
      </c>
      <c r="AI361" s="6" t="s">
        <v>1857</v>
      </c>
      <c r="AJ361" s="6" t="s">
        <v>1857</v>
      </c>
      <c r="AK361" s="6" t="s">
        <v>1857</v>
      </c>
      <c r="AL361" s="6" t="s">
        <v>1857</v>
      </c>
      <c r="AM361" s="6" t="s">
        <v>1857</v>
      </c>
      <c r="AN361" s="6" t="s">
        <v>1857</v>
      </c>
      <c r="AO361" s="6" t="s">
        <v>1857</v>
      </c>
      <c r="AP361" s="6" t="s">
        <v>1857</v>
      </c>
      <c r="AQ361" s="6" t="s">
        <v>1857</v>
      </c>
      <c r="AR361" s="6" t="s">
        <v>1857</v>
      </c>
      <c r="AS361" s="6" t="s">
        <v>1857</v>
      </c>
      <c r="AT361" s="6" t="s">
        <v>1857</v>
      </c>
    </row>
    <row r="362" spans="1:46" ht="17.25" customHeight="1" x14ac:dyDescent="0.3">
      <c r="A362" t="s">
        <v>533</v>
      </c>
      <c r="B362" t="s">
        <v>1618</v>
      </c>
      <c r="C362" t="s">
        <v>1107</v>
      </c>
      <c r="D362" t="str">
        <f t="shared" si="55"/>
        <v>Aberdeen township, Monmouth County</v>
      </c>
      <c r="E362" t="s">
        <v>1829</v>
      </c>
      <c r="F362" t="s">
        <v>1815</v>
      </c>
      <c r="G362" s="22">
        <f>COUNTIFS('Raw Data from UFBs'!$A$3:$A$3000,'Summary By Town'!$A362,'Raw Data from UFBs'!$E$3:$E$3000,'Summary By Town'!$G$2)</f>
        <v>2</v>
      </c>
      <c r="H362" s="5">
        <f>SUMIFS('Raw Data from UFBs'!F$3:F$3000,'Raw Data from UFBs'!$A$3:$A$3000,'Summary By Town'!$A362,'Raw Data from UFBs'!$E$3:$E$3000,'Summary By Town'!$G$2)</f>
        <v>85018.799999999988</v>
      </c>
      <c r="I362" s="5">
        <f>SUMIFS('Raw Data from UFBs'!G$3:G$3000,'Raw Data from UFBs'!$A$3:$A$3000,'Summary By Town'!$A362,'Raw Data from UFBs'!$E$3:$E$3000,'Summary By Town'!$G$2)</f>
        <v>7804900</v>
      </c>
      <c r="J362" s="23">
        <f t="shared" si="56"/>
        <v>155672.81206347974</v>
      </c>
      <c r="K362" s="22">
        <f>COUNTIFS('Raw Data from UFBs'!$A$3:$A$3000,'Summary By Town'!$A362,'Raw Data from UFBs'!$E$3:$E$3000,'Summary By Town'!$K$2)</f>
        <v>0</v>
      </c>
      <c r="L362" s="5">
        <f>SUMIFS('Raw Data from UFBs'!F$3:F$3000,'Raw Data from UFBs'!$A$3:$A$3000,'Summary By Town'!$A362,'Raw Data from UFBs'!$E$3:$E$3000,'Summary By Town'!$K$2)</f>
        <v>0</v>
      </c>
      <c r="M362" s="5">
        <f>SUMIFS('Raw Data from UFBs'!G$3:G$3000,'Raw Data from UFBs'!$A$3:$A$3000,'Summary By Town'!$A362,'Raw Data from UFBs'!$E$3:$E$3000,'Summary By Town'!$K$2)</f>
        <v>0</v>
      </c>
      <c r="N362" s="23">
        <f t="shared" si="57"/>
        <v>0</v>
      </c>
      <c r="O362" s="22">
        <f>COUNTIFS('Raw Data from UFBs'!$A$3:$A$3000,'Summary By Town'!$A362,'Raw Data from UFBs'!$E$3:$E$3000,'Summary By Town'!$O$2)</f>
        <v>5</v>
      </c>
      <c r="P362" s="5">
        <f>SUMIFS('Raw Data from UFBs'!F$3:F$3000,'Raw Data from UFBs'!$A$3:$A$3000,'Summary By Town'!$A362,'Raw Data from UFBs'!$E$3:$E$3000,'Summary By Town'!$O$2)</f>
        <v>1693999.95</v>
      </c>
      <c r="Q362" s="5">
        <f>SUMIFS('Raw Data from UFBs'!G$3:G$3000,'Raw Data from UFBs'!$A$3:$A$3000,'Summary By Town'!$A362,'Raw Data from UFBs'!$E$3:$E$3000,'Summary By Town'!$O$2)</f>
        <v>112225100</v>
      </c>
      <c r="R362" s="23">
        <f t="shared" si="58"/>
        <v>2238388.3074869914</v>
      </c>
      <c r="S362" s="22">
        <f t="shared" si="59"/>
        <v>7</v>
      </c>
      <c r="T362" s="5">
        <f t="shared" si="60"/>
        <v>1779018.75</v>
      </c>
      <c r="U362" s="5">
        <f t="shared" si="61"/>
        <v>120030000</v>
      </c>
      <c r="V362" s="23">
        <f t="shared" si="62"/>
        <v>2394061.1195504712</v>
      </c>
      <c r="W362" s="62">
        <v>3455220200</v>
      </c>
      <c r="X362" s="63">
        <v>1.9945522948850047</v>
      </c>
      <c r="Y362" s="64">
        <v>0.20905265263069725</v>
      </c>
      <c r="Z362" s="5">
        <f t="shared" si="63"/>
        <v>128576.23883479559</v>
      </c>
      <c r="AA362" s="9">
        <f t="shared" si="64"/>
        <v>3.4738741108309101E-2</v>
      </c>
      <c r="AB362" s="62">
        <v>23452312.310000002</v>
      </c>
      <c r="AC362" s="7">
        <f t="shared" si="65"/>
        <v>5.4824546567193303E-3</v>
      </c>
      <c r="AE362" s="6" t="s">
        <v>530</v>
      </c>
      <c r="AF362" s="6" t="s">
        <v>511</v>
      </c>
      <c r="AG362" s="6" t="s">
        <v>532</v>
      </c>
      <c r="AH362" s="6" t="s">
        <v>519</v>
      </c>
      <c r="AI362" s="6" t="s">
        <v>549</v>
      </c>
      <c r="AJ362" s="6" t="s">
        <v>422</v>
      </c>
      <c r="AK362" s="6" t="s">
        <v>1857</v>
      </c>
      <c r="AL362" s="6" t="s">
        <v>1857</v>
      </c>
      <c r="AM362" s="6" t="s">
        <v>1857</v>
      </c>
      <c r="AN362" s="6" t="s">
        <v>1857</v>
      </c>
      <c r="AO362" s="6" t="s">
        <v>1857</v>
      </c>
      <c r="AP362" s="6" t="s">
        <v>1857</v>
      </c>
      <c r="AQ362" s="6" t="s">
        <v>1857</v>
      </c>
      <c r="AR362" s="6" t="s">
        <v>1857</v>
      </c>
      <c r="AS362" s="6" t="s">
        <v>1857</v>
      </c>
      <c r="AT362" s="6" t="s">
        <v>1857</v>
      </c>
    </row>
    <row r="363" spans="1:46" ht="17.25" customHeight="1" x14ac:dyDescent="0.3">
      <c r="A363" t="s">
        <v>1112</v>
      </c>
      <c r="B363" t="s">
        <v>1619</v>
      </c>
      <c r="C363" t="s">
        <v>1107</v>
      </c>
      <c r="D363" t="str">
        <f t="shared" si="55"/>
        <v>Colts Neck township, Monmouth County</v>
      </c>
      <c r="E363" t="s">
        <v>1829</v>
      </c>
      <c r="F363" t="s">
        <v>1818</v>
      </c>
      <c r="G363" s="22">
        <f>COUNTIFS('Raw Data from UFBs'!$A$3:$A$3000,'Summary By Town'!$A363,'Raw Data from UFBs'!$E$3:$E$3000,'Summary By Town'!$G$2)</f>
        <v>0</v>
      </c>
      <c r="H363" s="5">
        <f>SUMIFS('Raw Data from UFBs'!F$3:F$3000,'Raw Data from UFBs'!$A$3:$A$3000,'Summary By Town'!$A363,'Raw Data from UFBs'!$E$3:$E$3000,'Summary By Town'!$G$2)</f>
        <v>0</v>
      </c>
      <c r="I363" s="5">
        <f>SUMIFS('Raw Data from UFBs'!G$3:G$3000,'Raw Data from UFBs'!$A$3:$A$3000,'Summary By Town'!$A363,'Raw Data from UFBs'!$E$3:$E$3000,'Summary By Town'!$G$2)</f>
        <v>0</v>
      </c>
      <c r="J363" s="23">
        <f t="shared" si="56"/>
        <v>0</v>
      </c>
      <c r="K363" s="22">
        <f>COUNTIFS('Raw Data from UFBs'!$A$3:$A$3000,'Summary By Town'!$A363,'Raw Data from UFBs'!$E$3:$E$3000,'Summary By Town'!$K$2)</f>
        <v>0</v>
      </c>
      <c r="L363" s="5">
        <f>SUMIFS('Raw Data from UFBs'!F$3:F$3000,'Raw Data from UFBs'!$A$3:$A$3000,'Summary By Town'!$A363,'Raw Data from UFBs'!$E$3:$E$3000,'Summary By Town'!$K$2)</f>
        <v>0</v>
      </c>
      <c r="M363" s="5">
        <f>SUMIFS('Raw Data from UFBs'!G$3:G$3000,'Raw Data from UFBs'!$A$3:$A$3000,'Summary By Town'!$A363,'Raw Data from UFBs'!$E$3:$E$3000,'Summary By Town'!$K$2)</f>
        <v>0</v>
      </c>
      <c r="N363" s="23">
        <f t="shared" si="57"/>
        <v>0</v>
      </c>
      <c r="O363" s="22">
        <f>COUNTIFS('Raw Data from UFBs'!$A$3:$A$3000,'Summary By Town'!$A363,'Raw Data from UFBs'!$E$3:$E$3000,'Summary By Town'!$O$2)</f>
        <v>0</v>
      </c>
      <c r="P363" s="5">
        <f>SUMIFS('Raw Data from UFBs'!F$3:F$3000,'Raw Data from UFBs'!$A$3:$A$3000,'Summary By Town'!$A363,'Raw Data from UFBs'!$E$3:$E$3000,'Summary By Town'!$O$2)</f>
        <v>0</v>
      </c>
      <c r="Q363" s="5">
        <f>SUMIFS('Raw Data from UFBs'!G$3:G$3000,'Raw Data from UFBs'!$A$3:$A$3000,'Summary By Town'!$A363,'Raw Data from UFBs'!$E$3:$E$3000,'Summary By Town'!$O$2)</f>
        <v>0</v>
      </c>
      <c r="R363" s="23">
        <f t="shared" si="58"/>
        <v>0</v>
      </c>
      <c r="S363" s="22">
        <f t="shared" si="59"/>
        <v>0</v>
      </c>
      <c r="T363" s="5">
        <f t="shared" si="60"/>
        <v>0</v>
      </c>
      <c r="U363" s="5">
        <f t="shared" si="61"/>
        <v>0</v>
      </c>
      <c r="V363" s="23">
        <f t="shared" si="62"/>
        <v>0</v>
      </c>
      <c r="W363" s="62">
        <v>4040451713</v>
      </c>
      <c r="X363" s="63">
        <v>1.5555062564914504</v>
      </c>
      <c r="Y363" s="64">
        <v>0.1841155867452399</v>
      </c>
      <c r="Z363" s="5">
        <f t="shared" si="63"/>
        <v>0</v>
      </c>
      <c r="AA363" s="9">
        <f t="shared" si="64"/>
        <v>0</v>
      </c>
      <c r="AB363" s="62">
        <v>15377547.210000001</v>
      </c>
      <c r="AC363" s="7">
        <f t="shared" si="65"/>
        <v>0</v>
      </c>
      <c r="AE363" s="6" t="s">
        <v>513</v>
      </c>
      <c r="AF363" s="6" t="s">
        <v>508</v>
      </c>
      <c r="AG363" s="6" t="s">
        <v>541</v>
      </c>
      <c r="AH363" s="6" t="s">
        <v>530</v>
      </c>
      <c r="AI363" s="6" t="s">
        <v>511</v>
      </c>
      <c r="AJ363" s="6" t="s">
        <v>536</v>
      </c>
      <c r="AK363" s="6" t="s">
        <v>557</v>
      </c>
      <c r="AL363" s="6" t="s">
        <v>1857</v>
      </c>
      <c r="AM363" s="6" t="s">
        <v>1857</v>
      </c>
      <c r="AN363" s="6" t="s">
        <v>1857</v>
      </c>
      <c r="AO363" s="6" t="s">
        <v>1857</v>
      </c>
      <c r="AP363" s="6" t="s">
        <v>1857</v>
      </c>
      <c r="AQ363" s="6" t="s">
        <v>1857</v>
      </c>
      <c r="AR363" s="6" t="s">
        <v>1857</v>
      </c>
      <c r="AS363" s="6" t="s">
        <v>1857</v>
      </c>
      <c r="AT363" s="6" t="s">
        <v>1857</v>
      </c>
    </row>
    <row r="364" spans="1:46" ht="17.25" customHeight="1" x14ac:dyDescent="0.3">
      <c r="A364" t="s">
        <v>508</v>
      </c>
      <c r="B364" t="s">
        <v>1620</v>
      </c>
      <c r="C364" t="s">
        <v>1107</v>
      </c>
      <c r="D364" t="str">
        <f t="shared" si="55"/>
        <v>Freehold township, Monmouth County</v>
      </c>
      <c r="E364" t="s">
        <v>1829</v>
      </c>
      <c r="F364" t="s">
        <v>1817</v>
      </c>
      <c r="G364" s="22">
        <f>COUNTIFS('Raw Data from UFBs'!$A$3:$A$3000,'Summary By Town'!$A364,'Raw Data from UFBs'!$E$3:$E$3000,'Summary By Town'!$G$2)</f>
        <v>1</v>
      </c>
      <c r="H364" s="5">
        <f>SUMIFS('Raw Data from UFBs'!F$3:F$3000,'Raw Data from UFBs'!$A$3:$A$3000,'Summary By Town'!$A364,'Raw Data from UFBs'!$E$3:$E$3000,'Summary By Town'!$G$2)</f>
        <v>40133.32</v>
      </c>
      <c r="I364" s="5">
        <f>SUMIFS('Raw Data from UFBs'!G$3:G$3000,'Raw Data from UFBs'!$A$3:$A$3000,'Summary By Town'!$A364,'Raw Data from UFBs'!$E$3:$E$3000,'Summary By Town'!$G$2)</f>
        <v>6602800</v>
      </c>
      <c r="J364" s="23">
        <f t="shared" si="56"/>
        <v>120479.63199347667</v>
      </c>
      <c r="K364" s="22">
        <f>COUNTIFS('Raw Data from UFBs'!$A$3:$A$3000,'Summary By Town'!$A364,'Raw Data from UFBs'!$E$3:$E$3000,'Summary By Town'!$K$2)</f>
        <v>2</v>
      </c>
      <c r="L364" s="5">
        <f>SUMIFS('Raw Data from UFBs'!F$3:F$3000,'Raw Data from UFBs'!$A$3:$A$3000,'Summary By Town'!$A364,'Raw Data from UFBs'!$E$3:$E$3000,'Summary By Town'!$K$2)</f>
        <v>92810.09</v>
      </c>
      <c r="M364" s="5">
        <f>SUMIFS('Raw Data from UFBs'!G$3:G$3000,'Raw Data from UFBs'!$A$3:$A$3000,'Summary By Town'!$A364,'Raw Data from UFBs'!$E$3:$E$3000,'Summary By Town'!$K$2)</f>
        <v>24347000</v>
      </c>
      <c r="N364" s="23">
        <f t="shared" si="57"/>
        <v>444253.58940830809</v>
      </c>
      <c r="O364" s="22">
        <f>COUNTIFS('Raw Data from UFBs'!$A$3:$A$3000,'Summary By Town'!$A364,'Raw Data from UFBs'!$E$3:$E$3000,'Summary By Town'!$O$2)</f>
        <v>0</v>
      </c>
      <c r="P364" s="5">
        <f>SUMIFS('Raw Data from UFBs'!F$3:F$3000,'Raw Data from UFBs'!$A$3:$A$3000,'Summary By Town'!$A364,'Raw Data from UFBs'!$E$3:$E$3000,'Summary By Town'!$O$2)</f>
        <v>0</v>
      </c>
      <c r="Q364" s="5">
        <f>SUMIFS('Raw Data from UFBs'!G$3:G$3000,'Raw Data from UFBs'!$A$3:$A$3000,'Summary By Town'!$A364,'Raw Data from UFBs'!$E$3:$E$3000,'Summary By Town'!$O$2)</f>
        <v>0</v>
      </c>
      <c r="R364" s="23">
        <f t="shared" si="58"/>
        <v>0</v>
      </c>
      <c r="S364" s="22">
        <f t="shared" si="59"/>
        <v>3</v>
      </c>
      <c r="T364" s="5">
        <f t="shared" si="60"/>
        <v>132943.41</v>
      </c>
      <c r="U364" s="5">
        <f t="shared" si="61"/>
        <v>30949800</v>
      </c>
      <c r="V364" s="23">
        <f t="shared" si="62"/>
        <v>564733.2214017848</v>
      </c>
      <c r="W364" s="62">
        <v>9961508500</v>
      </c>
      <c r="X364" s="63">
        <v>1.824674865109903</v>
      </c>
      <c r="Y364" s="64">
        <v>0.17864398886201205</v>
      </c>
      <c r="Z364" s="5">
        <f t="shared" si="63"/>
        <v>77136.654258790717</v>
      </c>
      <c r="AA364" s="9">
        <f t="shared" si="64"/>
        <v>3.106939074538761E-3</v>
      </c>
      <c r="AB364" s="62">
        <v>49032874.280000001</v>
      </c>
      <c r="AC364" s="7">
        <f t="shared" si="65"/>
        <v>1.5731619936923411E-3</v>
      </c>
      <c r="AE364" s="6" t="s">
        <v>590</v>
      </c>
      <c r="AF364" s="6" t="s">
        <v>513</v>
      </c>
      <c r="AG364" s="6" t="s">
        <v>505</v>
      </c>
      <c r="AH364" s="6" t="s">
        <v>1121</v>
      </c>
      <c r="AI364" s="6" t="s">
        <v>528</v>
      </c>
      <c r="AJ364" s="6" t="s">
        <v>1112</v>
      </c>
      <c r="AK364" s="6" t="s">
        <v>530</v>
      </c>
      <c r="AL364" s="6" t="s">
        <v>1857</v>
      </c>
      <c r="AM364" s="6" t="s">
        <v>1857</v>
      </c>
      <c r="AN364" s="6" t="s">
        <v>1857</v>
      </c>
      <c r="AO364" s="6" t="s">
        <v>1857</v>
      </c>
      <c r="AP364" s="6" t="s">
        <v>1857</v>
      </c>
      <c r="AQ364" s="6" t="s">
        <v>1857</v>
      </c>
      <c r="AR364" s="6" t="s">
        <v>1857</v>
      </c>
      <c r="AS364" s="6" t="s">
        <v>1857</v>
      </c>
      <c r="AT364" s="6" t="s">
        <v>1857</v>
      </c>
    </row>
    <row r="365" spans="1:46" ht="17.25" customHeight="1" x14ac:dyDescent="0.3">
      <c r="A365" t="s">
        <v>549</v>
      </c>
      <c r="B365" t="s">
        <v>1621</v>
      </c>
      <c r="C365" t="s">
        <v>1107</v>
      </c>
      <c r="D365" t="str">
        <f t="shared" si="55"/>
        <v>Hazlet township, Monmouth County</v>
      </c>
      <c r="E365" t="s">
        <v>1829</v>
      </c>
      <c r="F365" t="s">
        <v>1815</v>
      </c>
      <c r="G365" s="22">
        <f>COUNTIFS('Raw Data from UFBs'!$A$3:$A$3000,'Summary By Town'!$A365,'Raw Data from UFBs'!$E$3:$E$3000,'Summary By Town'!$G$2)</f>
        <v>2</v>
      </c>
      <c r="H365" s="5">
        <f>SUMIFS('Raw Data from UFBs'!F$3:F$3000,'Raw Data from UFBs'!$A$3:$A$3000,'Summary By Town'!$A365,'Raw Data from UFBs'!$E$3:$E$3000,'Summary By Town'!$G$2)</f>
        <v>277253.38</v>
      </c>
      <c r="I365" s="5">
        <f>SUMIFS('Raw Data from UFBs'!G$3:G$3000,'Raw Data from UFBs'!$A$3:$A$3000,'Summary By Town'!$A365,'Raw Data from UFBs'!$E$3:$E$3000,'Summary By Town'!$G$2)</f>
        <v>30599500</v>
      </c>
      <c r="J365" s="23">
        <f t="shared" si="56"/>
        <v>633410.03126649361</v>
      </c>
      <c r="K365" s="22">
        <f>COUNTIFS('Raw Data from UFBs'!$A$3:$A$3000,'Summary By Town'!$A365,'Raw Data from UFBs'!$E$3:$E$3000,'Summary By Town'!$K$2)</f>
        <v>0</v>
      </c>
      <c r="L365" s="5">
        <f>SUMIFS('Raw Data from UFBs'!F$3:F$3000,'Raw Data from UFBs'!$A$3:$A$3000,'Summary By Town'!$A365,'Raw Data from UFBs'!$E$3:$E$3000,'Summary By Town'!$K$2)</f>
        <v>0</v>
      </c>
      <c r="M365" s="5">
        <f>SUMIFS('Raw Data from UFBs'!G$3:G$3000,'Raw Data from UFBs'!$A$3:$A$3000,'Summary By Town'!$A365,'Raw Data from UFBs'!$E$3:$E$3000,'Summary By Town'!$K$2)</f>
        <v>0</v>
      </c>
      <c r="N365" s="23">
        <f t="shared" si="57"/>
        <v>0</v>
      </c>
      <c r="O365" s="22">
        <f>COUNTIFS('Raw Data from UFBs'!$A$3:$A$3000,'Summary By Town'!$A365,'Raw Data from UFBs'!$E$3:$E$3000,'Summary By Town'!$O$2)</f>
        <v>0</v>
      </c>
      <c r="P365" s="5">
        <f>SUMIFS('Raw Data from UFBs'!F$3:F$3000,'Raw Data from UFBs'!$A$3:$A$3000,'Summary By Town'!$A365,'Raw Data from UFBs'!$E$3:$E$3000,'Summary By Town'!$O$2)</f>
        <v>0</v>
      </c>
      <c r="Q365" s="5">
        <f>SUMIFS('Raw Data from UFBs'!G$3:G$3000,'Raw Data from UFBs'!$A$3:$A$3000,'Summary By Town'!$A365,'Raw Data from UFBs'!$E$3:$E$3000,'Summary By Town'!$O$2)</f>
        <v>0</v>
      </c>
      <c r="R365" s="23">
        <f t="shared" si="58"/>
        <v>0</v>
      </c>
      <c r="S365" s="22">
        <f t="shared" si="59"/>
        <v>2</v>
      </c>
      <c r="T365" s="5">
        <f t="shared" si="60"/>
        <v>277253.38</v>
      </c>
      <c r="U365" s="5">
        <f t="shared" si="61"/>
        <v>30599500</v>
      </c>
      <c r="V365" s="23">
        <f t="shared" si="62"/>
        <v>633410.03126649361</v>
      </c>
      <c r="W365" s="62">
        <v>3663468839</v>
      </c>
      <c r="X365" s="63">
        <v>2.0700012459892925</v>
      </c>
      <c r="Y365" s="64">
        <v>0.2388702320488274</v>
      </c>
      <c r="Z365" s="5">
        <f t="shared" si="63"/>
        <v>85075.221933760622</v>
      </c>
      <c r="AA365" s="9">
        <f t="shared" si="64"/>
        <v>8.3526027775229009E-3</v>
      </c>
      <c r="AB365" s="62">
        <v>23361098.59</v>
      </c>
      <c r="AC365" s="7">
        <f t="shared" si="65"/>
        <v>3.6417474805820176E-3</v>
      </c>
      <c r="AE365" s="6" t="s">
        <v>511</v>
      </c>
      <c r="AF365" s="6" t="s">
        <v>519</v>
      </c>
      <c r="AG365" s="6" t="s">
        <v>536</v>
      </c>
      <c r="AH365" s="6" t="s">
        <v>514</v>
      </c>
      <c r="AI365" s="6" t="s">
        <v>1132</v>
      </c>
      <c r="AJ365" s="6" t="s">
        <v>533</v>
      </c>
      <c r="AK365" s="6" t="s">
        <v>1857</v>
      </c>
      <c r="AL365" s="6" t="s">
        <v>1857</v>
      </c>
      <c r="AM365" s="6" t="s">
        <v>1857</v>
      </c>
      <c r="AN365" s="6" t="s">
        <v>1857</v>
      </c>
      <c r="AO365" s="6" t="s">
        <v>1857</v>
      </c>
      <c r="AP365" s="6" t="s">
        <v>1857</v>
      </c>
      <c r="AQ365" s="6" t="s">
        <v>1857</v>
      </c>
      <c r="AR365" s="6" t="s">
        <v>1857</v>
      </c>
      <c r="AS365" s="6" t="s">
        <v>1857</v>
      </c>
      <c r="AT365" s="6" t="s">
        <v>1857</v>
      </c>
    </row>
    <row r="366" spans="1:46" ht="17.25" customHeight="1" x14ac:dyDescent="0.3">
      <c r="A366" t="s">
        <v>511</v>
      </c>
      <c r="B366" t="s">
        <v>1622</v>
      </c>
      <c r="C366" t="s">
        <v>1107</v>
      </c>
      <c r="D366" t="str">
        <f t="shared" si="55"/>
        <v>Holmdel township, Monmouth County</v>
      </c>
      <c r="E366" t="s">
        <v>1829</v>
      </c>
      <c r="F366" t="s">
        <v>1817</v>
      </c>
      <c r="G366" s="22">
        <f>COUNTIFS('Raw Data from UFBs'!$A$3:$A$3000,'Summary By Town'!$A366,'Raw Data from UFBs'!$E$3:$E$3000,'Summary By Town'!$G$2)</f>
        <v>0</v>
      </c>
      <c r="H366" s="5">
        <f>SUMIFS('Raw Data from UFBs'!F$3:F$3000,'Raw Data from UFBs'!$A$3:$A$3000,'Summary By Town'!$A366,'Raw Data from UFBs'!$E$3:$E$3000,'Summary By Town'!$G$2)</f>
        <v>0</v>
      </c>
      <c r="I366" s="5">
        <f>SUMIFS('Raw Data from UFBs'!G$3:G$3000,'Raw Data from UFBs'!$A$3:$A$3000,'Summary By Town'!$A366,'Raw Data from UFBs'!$E$3:$E$3000,'Summary By Town'!$G$2)</f>
        <v>0</v>
      </c>
      <c r="J366" s="23">
        <f t="shared" si="56"/>
        <v>0</v>
      </c>
      <c r="K366" s="22">
        <f>COUNTIFS('Raw Data from UFBs'!$A$3:$A$3000,'Summary By Town'!$A366,'Raw Data from UFBs'!$E$3:$E$3000,'Summary By Town'!$K$2)</f>
        <v>1</v>
      </c>
      <c r="L366" s="5">
        <f>SUMIFS('Raw Data from UFBs'!F$3:F$3000,'Raw Data from UFBs'!$A$3:$A$3000,'Summary By Town'!$A366,'Raw Data from UFBs'!$E$3:$E$3000,'Summary By Town'!$K$2)</f>
        <v>3248069</v>
      </c>
      <c r="M366" s="5">
        <f>SUMIFS('Raw Data from UFBs'!G$3:G$3000,'Raw Data from UFBs'!$A$3:$A$3000,'Summary By Town'!$A366,'Raw Data from UFBs'!$E$3:$E$3000,'Summary By Town'!$K$2)</f>
        <v>220288000</v>
      </c>
      <c r="N366" s="23">
        <f t="shared" si="57"/>
        <v>3583443.3180135991</v>
      </c>
      <c r="O366" s="22">
        <f>COUNTIFS('Raw Data from UFBs'!$A$3:$A$3000,'Summary By Town'!$A366,'Raw Data from UFBs'!$E$3:$E$3000,'Summary By Town'!$O$2)</f>
        <v>1</v>
      </c>
      <c r="P366" s="5">
        <f>SUMIFS('Raw Data from UFBs'!F$3:F$3000,'Raw Data from UFBs'!$A$3:$A$3000,'Summary By Town'!$A366,'Raw Data from UFBs'!$E$3:$E$3000,'Summary By Town'!$O$2)</f>
        <v>3239898</v>
      </c>
      <c r="Q366" s="5">
        <f>SUMIFS('Raw Data from UFBs'!G$3:G$3000,'Raw Data from UFBs'!$A$3:$A$3000,'Summary By Town'!$A366,'Raw Data from UFBs'!$E$3:$E$3000,'Summary By Town'!$O$2)</f>
        <v>194694300</v>
      </c>
      <c r="R366" s="23">
        <f t="shared" si="58"/>
        <v>3167108.4597905246</v>
      </c>
      <c r="S366" s="22">
        <f t="shared" si="59"/>
        <v>2</v>
      </c>
      <c r="T366" s="5">
        <f t="shared" si="60"/>
        <v>6487967</v>
      </c>
      <c r="U366" s="5">
        <f t="shared" si="61"/>
        <v>414982300</v>
      </c>
      <c r="V366" s="23">
        <f t="shared" si="62"/>
        <v>6750551.7778041232</v>
      </c>
      <c r="W366" s="62">
        <v>6700446264</v>
      </c>
      <c r="X366" s="63">
        <v>1.626708362695017</v>
      </c>
      <c r="Y366" s="64">
        <v>0.18536369356499521</v>
      </c>
      <c r="Z366" s="5">
        <f t="shared" si="63"/>
        <v>48673.684287715856</v>
      </c>
      <c r="AA366" s="9">
        <f t="shared" si="64"/>
        <v>6.1933531536489908E-2</v>
      </c>
      <c r="AB366" s="62">
        <v>30340967.84</v>
      </c>
      <c r="AC366" s="7">
        <f t="shared" si="65"/>
        <v>1.6042231923645801E-3</v>
      </c>
      <c r="AE366" s="6" t="s">
        <v>1112</v>
      </c>
      <c r="AF366" s="6" t="s">
        <v>530</v>
      </c>
      <c r="AG366" s="6" t="s">
        <v>536</v>
      </c>
      <c r="AH366" s="6" t="s">
        <v>549</v>
      </c>
      <c r="AI366" s="6" t="s">
        <v>533</v>
      </c>
      <c r="AJ366" s="6" t="s">
        <v>1857</v>
      </c>
      <c r="AK366" s="6" t="s">
        <v>1857</v>
      </c>
      <c r="AL366" s="6" t="s">
        <v>1857</v>
      </c>
      <c r="AM366" s="6" t="s">
        <v>1857</v>
      </c>
      <c r="AN366" s="6" t="s">
        <v>1857</v>
      </c>
      <c r="AO366" s="6" t="s">
        <v>1857</v>
      </c>
      <c r="AP366" s="6" t="s">
        <v>1857</v>
      </c>
      <c r="AQ366" s="6" t="s">
        <v>1857</v>
      </c>
      <c r="AR366" s="6" t="s">
        <v>1857</v>
      </c>
      <c r="AS366" s="6" t="s">
        <v>1857</v>
      </c>
      <c r="AT366" s="6" t="s">
        <v>1857</v>
      </c>
    </row>
    <row r="367" spans="1:46" ht="17.25" customHeight="1" x14ac:dyDescent="0.3">
      <c r="A367" t="s">
        <v>513</v>
      </c>
      <c r="B367" t="s">
        <v>1623</v>
      </c>
      <c r="C367" t="s">
        <v>1107</v>
      </c>
      <c r="D367" t="str">
        <f t="shared" si="55"/>
        <v>Howell township, Monmouth County</v>
      </c>
      <c r="E367" t="s">
        <v>1829</v>
      </c>
      <c r="F367" t="s">
        <v>1817</v>
      </c>
      <c r="G367" s="22">
        <f>COUNTIFS('Raw Data from UFBs'!$A$3:$A$3000,'Summary By Town'!$A367,'Raw Data from UFBs'!$E$3:$E$3000,'Summary By Town'!$G$2)</f>
        <v>5</v>
      </c>
      <c r="H367" s="5">
        <f>SUMIFS('Raw Data from UFBs'!F$3:F$3000,'Raw Data from UFBs'!$A$3:$A$3000,'Summary By Town'!$A367,'Raw Data from UFBs'!$E$3:$E$3000,'Summary By Town'!$G$2)</f>
        <v>327043.32</v>
      </c>
      <c r="I367" s="5">
        <f>SUMIFS('Raw Data from UFBs'!G$3:G$3000,'Raw Data from UFBs'!$A$3:$A$3000,'Summary By Town'!$A367,'Raw Data from UFBs'!$E$3:$E$3000,'Summary By Town'!$G$2)</f>
        <v>36090400</v>
      </c>
      <c r="J367" s="23">
        <f t="shared" si="56"/>
        <v>647031.99029991892</v>
      </c>
      <c r="K367" s="22">
        <f>COUNTIFS('Raw Data from UFBs'!$A$3:$A$3000,'Summary By Town'!$A367,'Raw Data from UFBs'!$E$3:$E$3000,'Summary By Town'!$K$2)</f>
        <v>0</v>
      </c>
      <c r="L367" s="5">
        <f>SUMIFS('Raw Data from UFBs'!F$3:F$3000,'Raw Data from UFBs'!$A$3:$A$3000,'Summary By Town'!$A367,'Raw Data from UFBs'!$E$3:$E$3000,'Summary By Town'!$K$2)</f>
        <v>0</v>
      </c>
      <c r="M367" s="5">
        <f>SUMIFS('Raw Data from UFBs'!G$3:G$3000,'Raw Data from UFBs'!$A$3:$A$3000,'Summary By Town'!$A367,'Raw Data from UFBs'!$E$3:$E$3000,'Summary By Town'!$K$2)</f>
        <v>0</v>
      </c>
      <c r="N367" s="23">
        <f t="shared" si="57"/>
        <v>0</v>
      </c>
      <c r="O367" s="22">
        <f>COUNTIFS('Raw Data from UFBs'!$A$3:$A$3000,'Summary By Town'!$A367,'Raw Data from UFBs'!$E$3:$E$3000,'Summary By Town'!$O$2)</f>
        <v>0</v>
      </c>
      <c r="P367" s="5">
        <f>SUMIFS('Raw Data from UFBs'!F$3:F$3000,'Raw Data from UFBs'!$A$3:$A$3000,'Summary By Town'!$A367,'Raw Data from UFBs'!$E$3:$E$3000,'Summary By Town'!$O$2)</f>
        <v>0</v>
      </c>
      <c r="Q367" s="5">
        <f>SUMIFS('Raw Data from UFBs'!G$3:G$3000,'Raw Data from UFBs'!$A$3:$A$3000,'Summary By Town'!$A367,'Raw Data from UFBs'!$E$3:$E$3000,'Summary By Town'!$O$2)</f>
        <v>0</v>
      </c>
      <c r="R367" s="23">
        <f t="shared" si="58"/>
        <v>0</v>
      </c>
      <c r="S367" s="22">
        <f t="shared" si="59"/>
        <v>5</v>
      </c>
      <c r="T367" s="5">
        <f t="shared" si="60"/>
        <v>327043.32</v>
      </c>
      <c r="U367" s="5">
        <f t="shared" si="61"/>
        <v>36090400</v>
      </c>
      <c r="V367" s="23">
        <f t="shared" si="62"/>
        <v>647031.99029991892</v>
      </c>
      <c r="W367" s="62">
        <v>10483466300</v>
      </c>
      <c r="X367" s="63">
        <v>1.792809141211843</v>
      </c>
      <c r="Y367" s="64">
        <v>0.19880802586018531</v>
      </c>
      <c r="Z367" s="5">
        <f t="shared" si="63"/>
        <v>63616.315839952593</v>
      </c>
      <c r="AA367" s="9">
        <f t="shared" si="64"/>
        <v>3.4426018043287837E-3</v>
      </c>
      <c r="AB367" s="62">
        <v>59148000</v>
      </c>
      <c r="AC367" s="7">
        <f t="shared" si="65"/>
        <v>1.075544664907564E-3</v>
      </c>
      <c r="AE367" s="6" t="s">
        <v>590</v>
      </c>
      <c r="AF367" s="6" t="s">
        <v>1116</v>
      </c>
      <c r="AG367" s="6" t="s">
        <v>508</v>
      </c>
      <c r="AH367" s="6" t="s">
        <v>1112</v>
      </c>
      <c r="AI367" s="6" t="s">
        <v>557</v>
      </c>
      <c r="AJ367" s="6" t="s">
        <v>592</v>
      </c>
      <c r="AK367" s="6" t="s">
        <v>1167</v>
      </c>
      <c r="AL367" s="6" t="s">
        <v>1857</v>
      </c>
      <c r="AM367" s="6" t="s">
        <v>1857</v>
      </c>
      <c r="AN367" s="6" t="s">
        <v>1857</v>
      </c>
      <c r="AO367" s="6" t="s">
        <v>1857</v>
      </c>
      <c r="AP367" s="6" t="s">
        <v>1857</v>
      </c>
      <c r="AQ367" s="6" t="s">
        <v>1857</v>
      </c>
      <c r="AR367" s="6" t="s">
        <v>1857</v>
      </c>
      <c r="AS367" s="6" t="s">
        <v>1857</v>
      </c>
      <c r="AT367" s="6" t="s">
        <v>1857</v>
      </c>
    </row>
    <row r="368" spans="1:46" ht="17.25" customHeight="1" x14ac:dyDescent="0.3">
      <c r="A368" t="s">
        <v>528</v>
      </c>
      <c r="B368" t="s">
        <v>1624</v>
      </c>
      <c r="C368" t="s">
        <v>1107</v>
      </c>
      <c r="D368" t="str">
        <f t="shared" si="55"/>
        <v>Manalapan township, Monmouth County</v>
      </c>
      <c r="E368" t="s">
        <v>1829</v>
      </c>
      <c r="F368" t="s">
        <v>1817</v>
      </c>
      <c r="G368" s="22">
        <f>COUNTIFS('Raw Data from UFBs'!$A$3:$A$3000,'Summary By Town'!$A368,'Raw Data from UFBs'!$E$3:$E$3000,'Summary By Town'!$G$2)</f>
        <v>2</v>
      </c>
      <c r="H368" s="5">
        <f>SUMIFS('Raw Data from UFBs'!F$3:F$3000,'Raw Data from UFBs'!$A$3:$A$3000,'Summary By Town'!$A368,'Raw Data from UFBs'!$E$3:$E$3000,'Summary By Town'!$G$2)</f>
        <v>172068.22</v>
      </c>
      <c r="I368" s="5">
        <f>SUMIFS('Raw Data from UFBs'!G$3:G$3000,'Raw Data from UFBs'!$A$3:$A$3000,'Summary By Town'!$A368,'Raw Data from UFBs'!$E$3:$E$3000,'Summary By Town'!$G$2)</f>
        <v>12007300</v>
      </c>
      <c r="J368" s="23">
        <f t="shared" si="56"/>
        <v>195238.7756978237</v>
      </c>
      <c r="K368" s="22">
        <f>COUNTIFS('Raw Data from UFBs'!$A$3:$A$3000,'Summary By Town'!$A368,'Raw Data from UFBs'!$E$3:$E$3000,'Summary By Town'!$K$2)</f>
        <v>0</v>
      </c>
      <c r="L368" s="5">
        <f>SUMIFS('Raw Data from UFBs'!F$3:F$3000,'Raw Data from UFBs'!$A$3:$A$3000,'Summary By Town'!$A368,'Raw Data from UFBs'!$E$3:$E$3000,'Summary By Town'!$K$2)</f>
        <v>0</v>
      </c>
      <c r="M368" s="5">
        <f>SUMIFS('Raw Data from UFBs'!G$3:G$3000,'Raw Data from UFBs'!$A$3:$A$3000,'Summary By Town'!$A368,'Raw Data from UFBs'!$E$3:$E$3000,'Summary By Town'!$K$2)</f>
        <v>0</v>
      </c>
      <c r="N368" s="23">
        <f t="shared" si="57"/>
        <v>0</v>
      </c>
      <c r="O368" s="22">
        <f>COUNTIFS('Raw Data from UFBs'!$A$3:$A$3000,'Summary By Town'!$A368,'Raw Data from UFBs'!$E$3:$E$3000,'Summary By Town'!$O$2)</f>
        <v>0</v>
      </c>
      <c r="P368" s="5">
        <f>SUMIFS('Raw Data from UFBs'!F$3:F$3000,'Raw Data from UFBs'!$A$3:$A$3000,'Summary By Town'!$A368,'Raw Data from UFBs'!$E$3:$E$3000,'Summary By Town'!$O$2)</f>
        <v>0</v>
      </c>
      <c r="Q368" s="5">
        <f>SUMIFS('Raw Data from UFBs'!G$3:G$3000,'Raw Data from UFBs'!$A$3:$A$3000,'Summary By Town'!$A368,'Raw Data from UFBs'!$E$3:$E$3000,'Summary By Town'!$O$2)</f>
        <v>0</v>
      </c>
      <c r="R368" s="23">
        <f t="shared" si="58"/>
        <v>0</v>
      </c>
      <c r="S368" s="22">
        <f t="shared" si="59"/>
        <v>2</v>
      </c>
      <c r="T368" s="5">
        <f t="shared" si="60"/>
        <v>172068.22</v>
      </c>
      <c r="U368" s="5">
        <f t="shared" si="61"/>
        <v>12007300</v>
      </c>
      <c r="V368" s="23">
        <f t="shared" si="62"/>
        <v>195238.7756978237</v>
      </c>
      <c r="W368" s="62">
        <v>9805009000</v>
      </c>
      <c r="X368" s="63">
        <v>1.6260006470882189</v>
      </c>
      <c r="Y368" s="64">
        <v>0.18744923458919027</v>
      </c>
      <c r="Z368" s="5">
        <f t="shared" si="63"/>
        <v>4343.3029305632544</v>
      </c>
      <c r="AA368" s="9">
        <f t="shared" si="64"/>
        <v>1.2246087688445773E-3</v>
      </c>
      <c r="AB368" s="62">
        <v>41540977.810000002</v>
      </c>
      <c r="AC368" s="7">
        <f t="shared" si="65"/>
        <v>1.0455466287839059E-4</v>
      </c>
      <c r="AE368" s="6" t="s">
        <v>1121</v>
      </c>
      <c r="AF368" s="6" t="s">
        <v>508</v>
      </c>
      <c r="AG368" s="6" t="s">
        <v>1114</v>
      </c>
      <c r="AH368" s="6" t="s">
        <v>1103</v>
      </c>
      <c r="AI368" s="6" t="s">
        <v>530</v>
      </c>
      <c r="AJ368" s="6" t="s">
        <v>422</v>
      </c>
      <c r="AK368" s="6" t="s">
        <v>1857</v>
      </c>
      <c r="AL368" s="6" t="s">
        <v>1857</v>
      </c>
      <c r="AM368" s="6" t="s">
        <v>1857</v>
      </c>
      <c r="AN368" s="6" t="s">
        <v>1857</v>
      </c>
      <c r="AO368" s="6" t="s">
        <v>1857</v>
      </c>
      <c r="AP368" s="6" t="s">
        <v>1857</v>
      </c>
      <c r="AQ368" s="6" t="s">
        <v>1857</v>
      </c>
      <c r="AR368" s="6" t="s">
        <v>1857</v>
      </c>
      <c r="AS368" s="6" t="s">
        <v>1857</v>
      </c>
      <c r="AT368" s="6" t="s">
        <v>1857</v>
      </c>
    </row>
    <row r="369" spans="1:46" ht="17.25" customHeight="1" x14ac:dyDescent="0.3">
      <c r="A369" t="s">
        <v>530</v>
      </c>
      <c r="B369" t="s">
        <v>1625</v>
      </c>
      <c r="C369" t="s">
        <v>1107</v>
      </c>
      <c r="D369" t="str">
        <f t="shared" si="55"/>
        <v>Marlboro township, Monmouth County</v>
      </c>
      <c r="E369" t="s">
        <v>1829</v>
      </c>
      <c r="F369" t="s">
        <v>1817</v>
      </c>
      <c r="G369" s="22">
        <f>COUNTIFS('Raw Data from UFBs'!$A$3:$A$3000,'Summary By Town'!$A369,'Raw Data from UFBs'!$E$3:$E$3000,'Summary By Town'!$G$2)</f>
        <v>1</v>
      </c>
      <c r="H369" s="5">
        <f>SUMIFS('Raw Data from UFBs'!F$3:F$3000,'Raw Data from UFBs'!$A$3:$A$3000,'Summary By Town'!$A369,'Raw Data from UFBs'!$E$3:$E$3000,'Summary By Town'!$G$2)</f>
        <v>589198.70200000005</v>
      </c>
      <c r="I369" s="5">
        <f>SUMIFS('Raw Data from UFBs'!G$3:G$3000,'Raw Data from UFBs'!$A$3:$A$3000,'Summary By Town'!$A369,'Raw Data from UFBs'!$E$3:$E$3000,'Summary By Town'!$G$2)</f>
        <v>21688500</v>
      </c>
      <c r="J369" s="23">
        <f t="shared" si="56"/>
        <v>508023.7222973106</v>
      </c>
      <c r="K369" s="22">
        <f>COUNTIFS('Raw Data from UFBs'!$A$3:$A$3000,'Summary By Town'!$A369,'Raw Data from UFBs'!$E$3:$E$3000,'Summary By Town'!$K$2)</f>
        <v>0</v>
      </c>
      <c r="L369" s="5">
        <f>SUMIFS('Raw Data from UFBs'!F$3:F$3000,'Raw Data from UFBs'!$A$3:$A$3000,'Summary By Town'!$A369,'Raw Data from UFBs'!$E$3:$E$3000,'Summary By Town'!$K$2)</f>
        <v>0</v>
      </c>
      <c r="M369" s="5">
        <f>SUMIFS('Raw Data from UFBs'!G$3:G$3000,'Raw Data from UFBs'!$A$3:$A$3000,'Summary By Town'!$A369,'Raw Data from UFBs'!$E$3:$E$3000,'Summary By Town'!$K$2)</f>
        <v>0</v>
      </c>
      <c r="N369" s="23">
        <f t="shared" si="57"/>
        <v>0</v>
      </c>
      <c r="O369" s="22">
        <f>COUNTIFS('Raw Data from UFBs'!$A$3:$A$3000,'Summary By Town'!$A369,'Raw Data from UFBs'!$E$3:$E$3000,'Summary By Town'!$O$2)</f>
        <v>0</v>
      </c>
      <c r="P369" s="5">
        <f>SUMIFS('Raw Data from UFBs'!F$3:F$3000,'Raw Data from UFBs'!$A$3:$A$3000,'Summary By Town'!$A369,'Raw Data from UFBs'!$E$3:$E$3000,'Summary By Town'!$O$2)</f>
        <v>0</v>
      </c>
      <c r="Q369" s="5">
        <f>SUMIFS('Raw Data from UFBs'!G$3:G$3000,'Raw Data from UFBs'!$A$3:$A$3000,'Summary By Town'!$A369,'Raw Data from UFBs'!$E$3:$E$3000,'Summary By Town'!$O$2)</f>
        <v>0</v>
      </c>
      <c r="R369" s="23">
        <f t="shared" si="58"/>
        <v>0</v>
      </c>
      <c r="S369" s="22">
        <f t="shared" si="59"/>
        <v>1</v>
      </c>
      <c r="T369" s="5">
        <f t="shared" si="60"/>
        <v>589198.70200000005</v>
      </c>
      <c r="U369" s="5">
        <f t="shared" si="61"/>
        <v>21688500</v>
      </c>
      <c r="V369" s="23">
        <f t="shared" si="62"/>
        <v>508023.7222973106</v>
      </c>
      <c r="W369" s="62">
        <v>7714627370</v>
      </c>
      <c r="X369" s="63">
        <v>2.3423644894635895</v>
      </c>
      <c r="Y369" s="64">
        <v>0.17776160854832845</v>
      </c>
      <c r="Z369" s="5">
        <f t="shared" si="63"/>
        <v>-14429.79496582799</v>
      </c>
      <c r="AA369" s="9">
        <f t="shared" si="64"/>
        <v>2.8113477112764293E-3</v>
      </c>
      <c r="AB369" s="62">
        <v>44321784.090000004</v>
      </c>
      <c r="AC369" s="7">
        <f t="shared" si="65"/>
        <v>-3.2556891068569773E-4</v>
      </c>
      <c r="AE369" s="6" t="s">
        <v>508</v>
      </c>
      <c r="AF369" s="6" t="s">
        <v>528</v>
      </c>
      <c r="AG369" s="6" t="s">
        <v>1112</v>
      </c>
      <c r="AH369" s="6" t="s">
        <v>511</v>
      </c>
      <c r="AI369" s="6" t="s">
        <v>532</v>
      </c>
      <c r="AJ369" s="6" t="s">
        <v>422</v>
      </c>
      <c r="AK369" s="6" t="s">
        <v>533</v>
      </c>
      <c r="AL369" s="6" t="s">
        <v>1857</v>
      </c>
      <c r="AM369" s="6" t="s">
        <v>1857</v>
      </c>
      <c r="AN369" s="6" t="s">
        <v>1857</v>
      </c>
      <c r="AO369" s="6" t="s">
        <v>1857</v>
      </c>
      <c r="AP369" s="6" t="s">
        <v>1857</v>
      </c>
      <c r="AQ369" s="6" t="s">
        <v>1857</v>
      </c>
      <c r="AR369" s="6" t="s">
        <v>1857</v>
      </c>
      <c r="AS369" s="6" t="s">
        <v>1857</v>
      </c>
      <c r="AT369" s="6" t="s">
        <v>1857</v>
      </c>
    </row>
    <row r="370" spans="1:46" ht="17.25" customHeight="1" x14ac:dyDescent="0.3">
      <c r="A370" t="s">
        <v>536</v>
      </c>
      <c r="B370" t="s">
        <v>1626</v>
      </c>
      <c r="C370" t="s">
        <v>1107</v>
      </c>
      <c r="D370" t="str">
        <f t="shared" si="55"/>
        <v>Middletown township, Monmouth County</v>
      </c>
      <c r="E370" t="s">
        <v>1829</v>
      </c>
      <c r="F370" t="s">
        <v>1815</v>
      </c>
      <c r="G370" s="22">
        <f>COUNTIFS('Raw Data from UFBs'!$A$3:$A$3000,'Summary By Town'!$A370,'Raw Data from UFBs'!$E$3:$E$3000,'Summary By Town'!$G$2)</f>
        <v>8</v>
      </c>
      <c r="H370" s="5">
        <f>SUMIFS('Raw Data from UFBs'!F$3:F$3000,'Raw Data from UFBs'!$A$3:$A$3000,'Summary By Town'!$A370,'Raw Data from UFBs'!$E$3:$E$3000,'Summary By Town'!$G$2)</f>
        <v>628337.73</v>
      </c>
      <c r="I370" s="5">
        <f>SUMIFS('Raw Data from UFBs'!G$3:G$3000,'Raw Data from UFBs'!$A$3:$A$3000,'Summary By Town'!$A370,'Raw Data from UFBs'!$E$3:$E$3000,'Summary By Town'!$G$2)</f>
        <v>91926200</v>
      </c>
      <c r="J370" s="23">
        <f t="shared" si="56"/>
        <v>1596875.9891314071</v>
      </c>
      <c r="K370" s="22">
        <f>COUNTIFS('Raw Data from UFBs'!$A$3:$A$3000,'Summary By Town'!$A370,'Raw Data from UFBs'!$E$3:$E$3000,'Summary By Town'!$K$2)</f>
        <v>0</v>
      </c>
      <c r="L370" s="5">
        <f>SUMIFS('Raw Data from UFBs'!F$3:F$3000,'Raw Data from UFBs'!$A$3:$A$3000,'Summary By Town'!$A370,'Raw Data from UFBs'!$E$3:$E$3000,'Summary By Town'!$K$2)</f>
        <v>0</v>
      </c>
      <c r="M370" s="5">
        <f>SUMIFS('Raw Data from UFBs'!G$3:G$3000,'Raw Data from UFBs'!$A$3:$A$3000,'Summary By Town'!$A370,'Raw Data from UFBs'!$E$3:$E$3000,'Summary By Town'!$K$2)</f>
        <v>0</v>
      </c>
      <c r="N370" s="23">
        <f t="shared" si="57"/>
        <v>0</v>
      </c>
      <c r="O370" s="22">
        <f>COUNTIFS('Raw Data from UFBs'!$A$3:$A$3000,'Summary By Town'!$A370,'Raw Data from UFBs'!$E$3:$E$3000,'Summary By Town'!$O$2)</f>
        <v>1</v>
      </c>
      <c r="P370" s="5">
        <f>SUMIFS('Raw Data from UFBs'!F$3:F$3000,'Raw Data from UFBs'!$A$3:$A$3000,'Summary By Town'!$A370,'Raw Data from UFBs'!$E$3:$E$3000,'Summary By Town'!$O$2)</f>
        <v>193979.86</v>
      </c>
      <c r="Q370" s="5">
        <f>SUMIFS('Raw Data from UFBs'!G$3:G$3000,'Raw Data from UFBs'!$A$3:$A$3000,'Summary By Town'!$A370,'Raw Data from UFBs'!$E$3:$E$3000,'Summary By Town'!$O$2)</f>
        <v>36069700</v>
      </c>
      <c r="R370" s="23">
        <f t="shared" si="58"/>
        <v>626576.94830389065</v>
      </c>
      <c r="S370" s="22">
        <f t="shared" si="59"/>
        <v>9</v>
      </c>
      <c r="T370" s="5">
        <f t="shared" si="60"/>
        <v>822317.59</v>
      </c>
      <c r="U370" s="5">
        <f t="shared" si="61"/>
        <v>127995900</v>
      </c>
      <c r="V370" s="23">
        <f t="shared" si="62"/>
        <v>2223452.9374352978</v>
      </c>
      <c r="W370" s="62">
        <v>16413670990</v>
      </c>
      <c r="X370" s="63">
        <v>1.7371282497605764</v>
      </c>
      <c r="Y370" s="64">
        <v>0.26711416730000198</v>
      </c>
      <c r="Z370" s="5">
        <f t="shared" si="63"/>
        <v>374263.10160477855</v>
      </c>
      <c r="AA370" s="9">
        <f t="shared" si="64"/>
        <v>7.7981275534267308E-3</v>
      </c>
      <c r="AB370" s="62">
        <v>91183116.810000002</v>
      </c>
      <c r="AC370" s="7">
        <f t="shared" si="65"/>
        <v>4.1045219191688494E-3</v>
      </c>
      <c r="AE370" s="6" t="s">
        <v>541</v>
      </c>
      <c r="AF370" s="6" t="s">
        <v>1112</v>
      </c>
      <c r="AG370" s="6" t="s">
        <v>552</v>
      </c>
      <c r="AH370" s="6" t="s">
        <v>1115</v>
      </c>
      <c r="AI370" s="6" t="s">
        <v>1125</v>
      </c>
      <c r="AJ370" s="6" t="s">
        <v>1126</v>
      </c>
      <c r="AK370" s="6" t="s">
        <v>510</v>
      </c>
      <c r="AL370" s="6" t="s">
        <v>478</v>
      </c>
      <c r="AM370" s="6" t="s">
        <v>511</v>
      </c>
      <c r="AN370" s="6" t="s">
        <v>549</v>
      </c>
      <c r="AO370" s="6" t="s">
        <v>514</v>
      </c>
      <c r="AP370" s="6" t="s">
        <v>1857</v>
      </c>
      <c r="AQ370" s="6" t="s">
        <v>1857</v>
      </c>
      <c r="AR370" s="6" t="s">
        <v>1857</v>
      </c>
      <c r="AS370" s="6" t="s">
        <v>1857</v>
      </c>
      <c r="AT370" s="6" t="s">
        <v>1857</v>
      </c>
    </row>
    <row r="371" spans="1:46" ht="17.25" customHeight="1" x14ac:dyDescent="0.3">
      <c r="A371" t="s">
        <v>1121</v>
      </c>
      <c r="B371" t="s">
        <v>1627</v>
      </c>
      <c r="C371" t="s">
        <v>1107</v>
      </c>
      <c r="D371" t="str">
        <f t="shared" si="55"/>
        <v>Millstone township, Monmouth County</v>
      </c>
      <c r="E371" t="s">
        <v>1829</v>
      </c>
      <c r="F371" t="s">
        <v>1818</v>
      </c>
      <c r="G371" s="22">
        <f>COUNTIFS('Raw Data from UFBs'!$A$3:$A$3000,'Summary By Town'!$A371,'Raw Data from UFBs'!$E$3:$E$3000,'Summary By Town'!$G$2)</f>
        <v>0</v>
      </c>
      <c r="H371" s="5">
        <f>SUMIFS('Raw Data from UFBs'!F$3:F$3000,'Raw Data from UFBs'!$A$3:$A$3000,'Summary By Town'!$A371,'Raw Data from UFBs'!$E$3:$E$3000,'Summary By Town'!$G$2)</f>
        <v>0</v>
      </c>
      <c r="I371" s="5">
        <f>SUMIFS('Raw Data from UFBs'!G$3:G$3000,'Raw Data from UFBs'!$A$3:$A$3000,'Summary By Town'!$A371,'Raw Data from UFBs'!$E$3:$E$3000,'Summary By Town'!$G$2)</f>
        <v>0</v>
      </c>
      <c r="J371" s="23">
        <f t="shared" si="56"/>
        <v>0</v>
      </c>
      <c r="K371" s="22">
        <f>COUNTIFS('Raw Data from UFBs'!$A$3:$A$3000,'Summary By Town'!$A371,'Raw Data from UFBs'!$E$3:$E$3000,'Summary By Town'!$K$2)</f>
        <v>0</v>
      </c>
      <c r="L371" s="5">
        <f>SUMIFS('Raw Data from UFBs'!F$3:F$3000,'Raw Data from UFBs'!$A$3:$A$3000,'Summary By Town'!$A371,'Raw Data from UFBs'!$E$3:$E$3000,'Summary By Town'!$K$2)</f>
        <v>0</v>
      </c>
      <c r="M371" s="5">
        <f>SUMIFS('Raw Data from UFBs'!G$3:G$3000,'Raw Data from UFBs'!$A$3:$A$3000,'Summary By Town'!$A371,'Raw Data from UFBs'!$E$3:$E$3000,'Summary By Town'!$K$2)</f>
        <v>0</v>
      </c>
      <c r="N371" s="23">
        <f t="shared" si="57"/>
        <v>0</v>
      </c>
      <c r="O371" s="22">
        <f>COUNTIFS('Raw Data from UFBs'!$A$3:$A$3000,'Summary By Town'!$A371,'Raw Data from UFBs'!$E$3:$E$3000,'Summary By Town'!$O$2)</f>
        <v>0</v>
      </c>
      <c r="P371" s="5">
        <f>SUMIFS('Raw Data from UFBs'!F$3:F$3000,'Raw Data from UFBs'!$A$3:$A$3000,'Summary By Town'!$A371,'Raw Data from UFBs'!$E$3:$E$3000,'Summary By Town'!$O$2)</f>
        <v>0</v>
      </c>
      <c r="Q371" s="5">
        <f>SUMIFS('Raw Data from UFBs'!G$3:G$3000,'Raw Data from UFBs'!$A$3:$A$3000,'Summary By Town'!$A371,'Raw Data from UFBs'!$E$3:$E$3000,'Summary By Town'!$O$2)</f>
        <v>0</v>
      </c>
      <c r="R371" s="23">
        <f t="shared" si="58"/>
        <v>0</v>
      </c>
      <c r="S371" s="22">
        <f t="shared" si="59"/>
        <v>0</v>
      </c>
      <c r="T371" s="5">
        <f t="shared" si="60"/>
        <v>0</v>
      </c>
      <c r="U371" s="5">
        <f t="shared" si="61"/>
        <v>0</v>
      </c>
      <c r="V371" s="23">
        <f t="shared" si="62"/>
        <v>0</v>
      </c>
      <c r="W371" s="62">
        <v>2076100948</v>
      </c>
      <c r="X371" s="63">
        <v>2.3579598167834894</v>
      </c>
      <c r="Y371" s="64">
        <v>0.1198473663628723</v>
      </c>
      <c r="Z371" s="5">
        <f t="shared" si="63"/>
        <v>0</v>
      </c>
      <c r="AA371" s="9">
        <f t="shared" si="64"/>
        <v>0</v>
      </c>
      <c r="AB371" s="62">
        <v>10016154.550000001</v>
      </c>
      <c r="AC371" s="7">
        <f t="shared" si="65"/>
        <v>0</v>
      </c>
      <c r="AE371" s="6" t="s">
        <v>590</v>
      </c>
      <c r="AF371" s="6" t="s">
        <v>1133</v>
      </c>
      <c r="AG371" s="6" t="s">
        <v>1124</v>
      </c>
      <c r="AH371" s="6" t="s">
        <v>378</v>
      </c>
      <c r="AI371" s="6" t="s">
        <v>508</v>
      </c>
      <c r="AJ371" s="6" t="s">
        <v>363</v>
      </c>
      <c r="AK371" s="6" t="s">
        <v>528</v>
      </c>
      <c r="AL371" s="6" t="s">
        <v>1103</v>
      </c>
      <c r="AM371" s="6" t="s">
        <v>1857</v>
      </c>
      <c r="AN371" s="6" t="s">
        <v>1857</v>
      </c>
      <c r="AO371" s="6" t="s">
        <v>1857</v>
      </c>
      <c r="AP371" s="6" t="s">
        <v>1857</v>
      </c>
      <c r="AQ371" s="6" t="s">
        <v>1857</v>
      </c>
      <c r="AR371" s="6" t="s">
        <v>1857</v>
      </c>
      <c r="AS371" s="6" t="s">
        <v>1857</v>
      </c>
      <c r="AT371" s="6" t="s">
        <v>1857</v>
      </c>
    </row>
    <row r="372" spans="1:46" ht="17.25" customHeight="1" x14ac:dyDescent="0.3">
      <c r="A372" t="s">
        <v>537</v>
      </c>
      <c r="B372" t="s">
        <v>1628</v>
      </c>
      <c r="C372" t="s">
        <v>1107</v>
      </c>
      <c r="D372" t="str">
        <f t="shared" si="55"/>
        <v>Neptune township, Monmouth County</v>
      </c>
      <c r="E372" t="s">
        <v>1829</v>
      </c>
      <c r="F372" t="s">
        <v>1815</v>
      </c>
      <c r="G372" s="22">
        <f>COUNTIFS('Raw Data from UFBs'!$A$3:$A$3000,'Summary By Town'!$A372,'Raw Data from UFBs'!$E$3:$E$3000,'Summary By Town'!$G$2)</f>
        <v>6</v>
      </c>
      <c r="H372" s="5">
        <f>SUMIFS('Raw Data from UFBs'!F$3:F$3000,'Raw Data from UFBs'!$A$3:$A$3000,'Summary By Town'!$A372,'Raw Data from UFBs'!$E$3:$E$3000,'Summary By Town'!$G$2)</f>
        <v>0</v>
      </c>
      <c r="I372" s="5">
        <f>SUMIFS('Raw Data from UFBs'!G$3:G$3000,'Raw Data from UFBs'!$A$3:$A$3000,'Summary By Town'!$A372,'Raw Data from UFBs'!$E$3:$E$3000,'Summary By Town'!$G$2)</f>
        <v>68786500</v>
      </c>
      <c r="J372" s="23">
        <f t="shared" si="56"/>
        <v>1187594.7973873666</v>
      </c>
      <c r="K372" s="22">
        <f>COUNTIFS('Raw Data from UFBs'!$A$3:$A$3000,'Summary By Town'!$A372,'Raw Data from UFBs'!$E$3:$E$3000,'Summary By Town'!$K$2)</f>
        <v>0</v>
      </c>
      <c r="L372" s="5">
        <f>SUMIFS('Raw Data from UFBs'!F$3:F$3000,'Raw Data from UFBs'!$A$3:$A$3000,'Summary By Town'!$A372,'Raw Data from UFBs'!$E$3:$E$3000,'Summary By Town'!$K$2)</f>
        <v>0</v>
      </c>
      <c r="M372" s="5">
        <f>SUMIFS('Raw Data from UFBs'!G$3:G$3000,'Raw Data from UFBs'!$A$3:$A$3000,'Summary By Town'!$A372,'Raw Data from UFBs'!$E$3:$E$3000,'Summary By Town'!$K$2)</f>
        <v>0</v>
      </c>
      <c r="N372" s="23">
        <f t="shared" si="57"/>
        <v>0</v>
      </c>
      <c r="O372" s="22">
        <f>COUNTIFS('Raw Data from UFBs'!$A$3:$A$3000,'Summary By Town'!$A372,'Raw Data from UFBs'!$E$3:$E$3000,'Summary By Town'!$O$2)</f>
        <v>0</v>
      </c>
      <c r="P372" s="5">
        <f>SUMIFS('Raw Data from UFBs'!F$3:F$3000,'Raw Data from UFBs'!$A$3:$A$3000,'Summary By Town'!$A372,'Raw Data from UFBs'!$E$3:$E$3000,'Summary By Town'!$O$2)</f>
        <v>0</v>
      </c>
      <c r="Q372" s="5">
        <f>SUMIFS('Raw Data from UFBs'!G$3:G$3000,'Raw Data from UFBs'!$A$3:$A$3000,'Summary By Town'!$A372,'Raw Data from UFBs'!$E$3:$E$3000,'Summary By Town'!$O$2)</f>
        <v>0</v>
      </c>
      <c r="R372" s="23">
        <f t="shared" si="58"/>
        <v>0</v>
      </c>
      <c r="S372" s="22">
        <f t="shared" si="59"/>
        <v>6</v>
      </c>
      <c r="T372" s="5">
        <f t="shared" si="60"/>
        <v>0</v>
      </c>
      <c r="U372" s="5">
        <f t="shared" si="61"/>
        <v>68786500</v>
      </c>
      <c r="V372" s="23">
        <f t="shared" si="62"/>
        <v>1187594.7973873666</v>
      </c>
      <c r="W372" s="62">
        <v>6522022300</v>
      </c>
      <c r="X372" s="63">
        <v>1.7264940030200209</v>
      </c>
      <c r="Y372" s="64">
        <v>0.35759204801523942</v>
      </c>
      <c r="Z372" s="5">
        <f t="shared" si="63"/>
        <v>424674.45580999175</v>
      </c>
      <c r="AA372" s="9">
        <f t="shared" si="64"/>
        <v>1.0546805398074153E-2</v>
      </c>
      <c r="AB372" s="62">
        <v>50071083.510000005</v>
      </c>
      <c r="AC372" s="7">
        <f t="shared" si="65"/>
        <v>8.4814313180416271E-3</v>
      </c>
      <c r="AE372" s="6" t="s">
        <v>480</v>
      </c>
      <c r="AF372" s="6" t="s">
        <v>1109</v>
      </c>
      <c r="AG372" s="6" t="s">
        <v>1123</v>
      </c>
      <c r="AH372" s="6" t="s">
        <v>469</v>
      </c>
      <c r="AI372" s="6" t="s">
        <v>547</v>
      </c>
      <c r="AJ372" s="6" t="s">
        <v>541</v>
      </c>
      <c r="AK372" s="6" t="s">
        <v>1110</v>
      </c>
      <c r="AL372" s="6" t="s">
        <v>557</v>
      </c>
      <c r="AM372" s="6" t="s">
        <v>1857</v>
      </c>
      <c r="AN372" s="6" t="s">
        <v>1857</v>
      </c>
      <c r="AO372" s="6" t="s">
        <v>1857</v>
      </c>
      <c r="AP372" s="6" t="s">
        <v>1857</v>
      </c>
      <c r="AQ372" s="6" t="s">
        <v>1857</v>
      </c>
      <c r="AR372" s="6" t="s">
        <v>1857</v>
      </c>
      <c r="AS372" s="6" t="s">
        <v>1857</v>
      </c>
      <c r="AT372" s="6" t="s">
        <v>1857</v>
      </c>
    </row>
    <row r="373" spans="1:46" ht="17.25" customHeight="1" x14ac:dyDescent="0.3">
      <c r="A373" t="s">
        <v>547</v>
      </c>
      <c r="B373" t="s">
        <v>1629</v>
      </c>
      <c r="C373" t="s">
        <v>1107</v>
      </c>
      <c r="D373" t="str">
        <f t="shared" si="55"/>
        <v>Ocean township, Monmouth County</v>
      </c>
      <c r="E373" t="s">
        <v>1829</v>
      </c>
      <c r="F373" t="s">
        <v>1817</v>
      </c>
      <c r="G373" s="22">
        <f>COUNTIFS('Raw Data from UFBs'!$A$3:$A$3000,'Summary By Town'!$A373,'Raw Data from UFBs'!$E$3:$E$3000,'Summary By Town'!$G$2)</f>
        <v>4</v>
      </c>
      <c r="H373" s="5">
        <f>SUMIFS('Raw Data from UFBs'!F$3:F$3000,'Raw Data from UFBs'!$A$3:$A$3000,'Summary By Town'!$A373,'Raw Data from UFBs'!$E$3:$E$3000,'Summary By Town'!$G$2)</f>
        <v>157382.12</v>
      </c>
      <c r="I373" s="5">
        <f>SUMIFS('Raw Data from UFBs'!G$3:G$3000,'Raw Data from UFBs'!$A$3:$A$3000,'Summary By Town'!$A373,'Raw Data from UFBs'!$E$3:$E$3000,'Summary By Town'!$G$2)</f>
        <v>28038900</v>
      </c>
      <c r="J373" s="23">
        <f t="shared" si="56"/>
        <v>417706.20232665539</v>
      </c>
      <c r="K373" s="22">
        <f>COUNTIFS('Raw Data from UFBs'!$A$3:$A$3000,'Summary By Town'!$A373,'Raw Data from UFBs'!$E$3:$E$3000,'Summary By Town'!$K$2)</f>
        <v>0</v>
      </c>
      <c r="L373" s="5">
        <f>SUMIFS('Raw Data from UFBs'!F$3:F$3000,'Raw Data from UFBs'!$A$3:$A$3000,'Summary By Town'!$A373,'Raw Data from UFBs'!$E$3:$E$3000,'Summary By Town'!$K$2)</f>
        <v>0</v>
      </c>
      <c r="M373" s="5">
        <f>SUMIFS('Raw Data from UFBs'!G$3:G$3000,'Raw Data from UFBs'!$A$3:$A$3000,'Summary By Town'!$A373,'Raw Data from UFBs'!$E$3:$E$3000,'Summary By Town'!$K$2)</f>
        <v>0</v>
      </c>
      <c r="N373" s="23">
        <f t="shared" si="57"/>
        <v>0</v>
      </c>
      <c r="O373" s="22">
        <f>COUNTIFS('Raw Data from UFBs'!$A$3:$A$3000,'Summary By Town'!$A373,'Raw Data from UFBs'!$E$3:$E$3000,'Summary By Town'!$O$2)</f>
        <v>0</v>
      </c>
      <c r="P373" s="5">
        <f>SUMIFS('Raw Data from UFBs'!F$3:F$3000,'Raw Data from UFBs'!$A$3:$A$3000,'Summary By Town'!$A373,'Raw Data from UFBs'!$E$3:$E$3000,'Summary By Town'!$O$2)</f>
        <v>0</v>
      </c>
      <c r="Q373" s="5">
        <f>SUMIFS('Raw Data from UFBs'!G$3:G$3000,'Raw Data from UFBs'!$A$3:$A$3000,'Summary By Town'!$A373,'Raw Data from UFBs'!$E$3:$E$3000,'Summary By Town'!$O$2)</f>
        <v>0</v>
      </c>
      <c r="R373" s="23">
        <f t="shared" si="58"/>
        <v>0</v>
      </c>
      <c r="S373" s="22">
        <f t="shared" si="59"/>
        <v>4</v>
      </c>
      <c r="T373" s="5">
        <f t="shared" si="60"/>
        <v>157382.12</v>
      </c>
      <c r="U373" s="5">
        <f t="shared" si="61"/>
        <v>28038900</v>
      </c>
      <c r="V373" s="23">
        <f t="shared" si="62"/>
        <v>417706.20232665539</v>
      </c>
      <c r="W373" s="62">
        <v>8187046098</v>
      </c>
      <c r="X373" s="63">
        <v>1.4897381934621379</v>
      </c>
      <c r="Y373" s="64">
        <v>0.22272174210229168</v>
      </c>
      <c r="Z373" s="5">
        <f t="shared" si="63"/>
        <v>57979.833126973092</v>
      </c>
      <c r="AA373" s="9">
        <f t="shared" si="64"/>
        <v>3.4247883381100758E-3</v>
      </c>
      <c r="AB373" s="62">
        <v>42296462.759999998</v>
      </c>
      <c r="AC373" s="7">
        <f t="shared" si="65"/>
        <v>1.3707962638853323E-3</v>
      </c>
      <c r="AE373" s="6" t="s">
        <v>469</v>
      </c>
      <c r="AF373" s="6" t="s">
        <v>1106</v>
      </c>
      <c r="AG373" s="6" t="s">
        <v>1117</v>
      </c>
      <c r="AH373" s="6" t="s">
        <v>1113</v>
      </c>
      <c r="AI373" s="6" t="s">
        <v>1134</v>
      </c>
      <c r="AJ373" s="6" t="s">
        <v>502</v>
      </c>
      <c r="AK373" s="6" t="s">
        <v>520</v>
      </c>
      <c r="AL373" s="6" t="s">
        <v>541</v>
      </c>
      <c r="AM373" s="6" t="s">
        <v>537</v>
      </c>
      <c r="AN373" s="6" t="s">
        <v>1857</v>
      </c>
      <c r="AO373" s="6" t="s">
        <v>1857</v>
      </c>
      <c r="AP373" s="6" t="s">
        <v>1857</v>
      </c>
      <c r="AQ373" s="6" t="s">
        <v>1857</v>
      </c>
      <c r="AR373" s="6" t="s">
        <v>1857</v>
      </c>
      <c r="AS373" s="6" t="s">
        <v>1857</v>
      </c>
      <c r="AT373" s="6" t="s">
        <v>1857</v>
      </c>
    </row>
    <row r="374" spans="1:46" ht="17.25" customHeight="1" x14ac:dyDescent="0.3">
      <c r="A374" t="s">
        <v>1128</v>
      </c>
      <c r="B374" t="s">
        <v>1630</v>
      </c>
      <c r="C374" t="s">
        <v>1107</v>
      </c>
      <c r="D374" t="str">
        <f t="shared" si="55"/>
        <v>Shrewsbury township, Monmouth County</v>
      </c>
      <c r="E374" t="s">
        <v>1829</v>
      </c>
      <c r="F374" t="s">
        <v>1819</v>
      </c>
      <c r="G374" s="22">
        <f>COUNTIFS('Raw Data from UFBs'!$A$3:$A$3000,'Summary By Town'!$A374,'Raw Data from UFBs'!$E$3:$E$3000,'Summary By Town'!$G$2)</f>
        <v>0</v>
      </c>
      <c r="H374" s="5">
        <f>SUMIFS('Raw Data from UFBs'!F$3:F$3000,'Raw Data from UFBs'!$A$3:$A$3000,'Summary By Town'!$A374,'Raw Data from UFBs'!$E$3:$E$3000,'Summary By Town'!$G$2)</f>
        <v>0</v>
      </c>
      <c r="I374" s="5">
        <f>SUMIFS('Raw Data from UFBs'!G$3:G$3000,'Raw Data from UFBs'!$A$3:$A$3000,'Summary By Town'!$A374,'Raw Data from UFBs'!$E$3:$E$3000,'Summary By Town'!$G$2)</f>
        <v>0</v>
      </c>
      <c r="J374" s="23">
        <f t="shared" si="56"/>
        <v>0</v>
      </c>
      <c r="K374" s="22">
        <f>COUNTIFS('Raw Data from UFBs'!$A$3:$A$3000,'Summary By Town'!$A374,'Raw Data from UFBs'!$E$3:$E$3000,'Summary By Town'!$K$2)</f>
        <v>0</v>
      </c>
      <c r="L374" s="5">
        <f>SUMIFS('Raw Data from UFBs'!F$3:F$3000,'Raw Data from UFBs'!$A$3:$A$3000,'Summary By Town'!$A374,'Raw Data from UFBs'!$E$3:$E$3000,'Summary By Town'!$K$2)</f>
        <v>0</v>
      </c>
      <c r="M374" s="5">
        <f>SUMIFS('Raw Data from UFBs'!G$3:G$3000,'Raw Data from UFBs'!$A$3:$A$3000,'Summary By Town'!$A374,'Raw Data from UFBs'!$E$3:$E$3000,'Summary By Town'!$K$2)</f>
        <v>0</v>
      </c>
      <c r="N374" s="23">
        <f t="shared" si="57"/>
        <v>0</v>
      </c>
      <c r="O374" s="22">
        <f>COUNTIFS('Raw Data from UFBs'!$A$3:$A$3000,'Summary By Town'!$A374,'Raw Data from UFBs'!$E$3:$E$3000,'Summary By Town'!$O$2)</f>
        <v>0</v>
      </c>
      <c r="P374" s="5">
        <f>SUMIFS('Raw Data from UFBs'!F$3:F$3000,'Raw Data from UFBs'!$A$3:$A$3000,'Summary By Town'!$A374,'Raw Data from UFBs'!$E$3:$E$3000,'Summary By Town'!$O$2)</f>
        <v>0</v>
      </c>
      <c r="Q374" s="5">
        <f>SUMIFS('Raw Data from UFBs'!G$3:G$3000,'Raw Data from UFBs'!$A$3:$A$3000,'Summary By Town'!$A374,'Raw Data from UFBs'!$E$3:$E$3000,'Summary By Town'!$O$2)</f>
        <v>0</v>
      </c>
      <c r="R374" s="23">
        <f t="shared" si="58"/>
        <v>0</v>
      </c>
      <c r="S374" s="22">
        <f t="shared" si="59"/>
        <v>0</v>
      </c>
      <c r="T374" s="5">
        <f t="shared" si="60"/>
        <v>0</v>
      </c>
      <c r="U374" s="5">
        <f t="shared" si="61"/>
        <v>0</v>
      </c>
      <c r="V374" s="23">
        <f t="shared" si="62"/>
        <v>0</v>
      </c>
      <c r="W374" s="62">
        <v>96230634</v>
      </c>
      <c r="X374" s="63">
        <v>1.7934009943140179</v>
      </c>
      <c r="Y374" s="64">
        <v>0.528282418406822</v>
      </c>
      <c r="Z374" s="5">
        <f t="shared" si="63"/>
        <v>0</v>
      </c>
      <c r="AA374" s="9">
        <f t="shared" si="64"/>
        <v>0</v>
      </c>
      <c r="AB374" s="62">
        <v>1197962.5</v>
      </c>
      <c r="AC374" s="7">
        <f t="shared" si="65"/>
        <v>0</v>
      </c>
      <c r="AE374" s="6" t="s">
        <v>541</v>
      </c>
      <c r="AF374" s="6" t="s">
        <v>556</v>
      </c>
      <c r="AG374" s="6" t="s">
        <v>1857</v>
      </c>
      <c r="AH374" s="6" t="s">
        <v>1857</v>
      </c>
      <c r="AI374" s="6" t="s">
        <v>1857</v>
      </c>
      <c r="AJ374" s="6" t="s">
        <v>1857</v>
      </c>
      <c r="AK374" s="6" t="s">
        <v>1857</v>
      </c>
      <c r="AL374" s="6" t="s">
        <v>1857</v>
      </c>
      <c r="AM374" s="6" t="s">
        <v>1857</v>
      </c>
      <c r="AN374" s="6" t="s">
        <v>1857</v>
      </c>
      <c r="AO374" s="6" t="s">
        <v>1857</v>
      </c>
      <c r="AP374" s="6" t="s">
        <v>1857</v>
      </c>
      <c r="AQ374" s="6" t="s">
        <v>1857</v>
      </c>
      <c r="AR374" s="6" t="s">
        <v>1857</v>
      </c>
      <c r="AS374" s="6" t="s">
        <v>1857</v>
      </c>
      <c r="AT374" s="6" t="s">
        <v>1857</v>
      </c>
    </row>
    <row r="375" spans="1:46" ht="17.25" customHeight="1" x14ac:dyDescent="0.3">
      <c r="A375" t="s">
        <v>1133</v>
      </c>
      <c r="B375" t="s">
        <v>1631</v>
      </c>
      <c r="C375" t="s">
        <v>1107</v>
      </c>
      <c r="D375" t="str">
        <f t="shared" si="55"/>
        <v>Upper Freehold township, Monmouth County</v>
      </c>
      <c r="E375" t="s">
        <v>1829</v>
      </c>
      <c r="F375" t="s">
        <v>1818</v>
      </c>
      <c r="G375" s="22">
        <f>COUNTIFS('Raw Data from UFBs'!$A$3:$A$3000,'Summary By Town'!$A375,'Raw Data from UFBs'!$E$3:$E$3000,'Summary By Town'!$G$2)</f>
        <v>0</v>
      </c>
      <c r="H375" s="5">
        <f>SUMIFS('Raw Data from UFBs'!F$3:F$3000,'Raw Data from UFBs'!$A$3:$A$3000,'Summary By Town'!$A375,'Raw Data from UFBs'!$E$3:$E$3000,'Summary By Town'!$G$2)</f>
        <v>0</v>
      </c>
      <c r="I375" s="5">
        <f>SUMIFS('Raw Data from UFBs'!G$3:G$3000,'Raw Data from UFBs'!$A$3:$A$3000,'Summary By Town'!$A375,'Raw Data from UFBs'!$E$3:$E$3000,'Summary By Town'!$G$2)</f>
        <v>0</v>
      </c>
      <c r="J375" s="23">
        <f t="shared" si="56"/>
        <v>0</v>
      </c>
      <c r="K375" s="22">
        <f>COUNTIFS('Raw Data from UFBs'!$A$3:$A$3000,'Summary By Town'!$A375,'Raw Data from UFBs'!$E$3:$E$3000,'Summary By Town'!$K$2)</f>
        <v>0</v>
      </c>
      <c r="L375" s="5">
        <f>SUMIFS('Raw Data from UFBs'!F$3:F$3000,'Raw Data from UFBs'!$A$3:$A$3000,'Summary By Town'!$A375,'Raw Data from UFBs'!$E$3:$E$3000,'Summary By Town'!$K$2)</f>
        <v>0</v>
      </c>
      <c r="M375" s="5">
        <f>SUMIFS('Raw Data from UFBs'!G$3:G$3000,'Raw Data from UFBs'!$A$3:$A$3000,'Summary By Town'!$A375,'Raw Data from UFBs'!$E$3:$E$3000,'Summary By Town'!$K$2)</f>
        <v>0</v>
      </c>
      <c r="N375" s="23">
        <f t="shared" si="57"/>
        <v>0</v>
      </c>
      <c r="O375" s="22">
        <f>COUNTIFS('Raw Data from UFBs'!$A$3:$A$3000,'Summary By Town'!$A375,'Raw Data from UFBs'!$E$3:$E$3000,'Summary By Town'!$O$2)</f>
        <v>0</v>
      </c>
      <c r="P375" s="5">
        <f>SUMIFS('Raw Data from UFBs'!F$3:F$3000,'Raw Data from UFBs'!$A$3:$A$3000,'Summary By Town'!$A375,'Raw Data from UFBs'!$E$3:$E$3000,'Summary By Town'!$O$2)</f>
        <v>0</v>
      </c>
      <c r="Q375" s="5">
        <f>SUMIFS('Raw Data from UFBs'!G$3:G$3000,'Raw Data from UFBs'!$A$3:$A$3000,'Summary By Town'!$A375,'Raw Data from UFBs'!$E$3:$E$3000,'Summary By Town'!$O$2)</f>
        <v>0</v>
      </c>
      <c r="R375" s="23">
        <f t="shared" si="58"/>
        <v>0</v>
      </c>
      <c r="S375" s="22">
        <f t="shared" si="59"/>
        <v>0</v>
      </c>
      <c r="T375" s="5">
        <f t="shared" si="60"/>
        <v>0</v>
      </c>
      <c r="U375" s="5">
        <f t="shared" si="61"/>
        <v>0</v>
      </c>
      <c r="V375" s="23">
        <f t="shared" si="62"/>
        <v>0</v>
      </c>
      <c r="W375" s="62">
        <v>1813367800</v>
      </c>
      <c r="X375" s="63">
        <v>2.2205191781902847</v>
      </c>
      <c r="Y375" s="64">
        <v>0.13455272111204833</v>
      </c>
      <c r="Z375" s="5">
        <f t="shared" si="63"/>
        <v>0</v>
      </c>
      <c r="AA375" s="9">
        <f t="shared" si="64"/>
        <v>0</v>
      </c>
      <c r="AB375" s="62">
        <v>6318871</v>
      </c>
      <c r="AC375" s="7">
        <f t="shared" si="65"/>
        <v>0</v>
      </c>
      <c r="AE375" s="6" t="s">
        <v>590</v>
      </c>
      <c r="AF375" s="6" t="s">
        <v>1108</v>
      </c>
      <c r="AG375" s="6" t="s">
        <v>1124</v>
      </c>
      <c r="AH375" s="6" t="s">
        <v>378</v>
      </c>
      <c r="AI375" s="6" t="s">
        <v>368</v>
      </c>
      <c r="AJ375" s="6" t="s">
        <v>1121</v>
      </c>
      <c r="AK375" s="6" t="s">
        <v>363</v>
      </c>
      <c r="AL375" s="6" t="s">
        <v>1176</v>
      </c>
      <c r="AM375" s="6" t="s">
        <v>985</v>
      </c>
      <c r="AN375" s="6" t="s">
        <v>1857</v>
      </c>
      <c r="AO375" s="6" t="s">
        <v>1857</v>
      </c>
      <c r="AP375" s="6" t="s">
        <v>1857</v>
      </c>
      <c r="AQ375" s="6" t="s">
        <v>1857</v>
      </c>
      <c r="AR375" s="6" t="s">
        <v>1857</v>
      </c>
      <c r="AS375" s="6" t="s">
        <v>1857</v>
      </c>
      <c r="AT375" s="6" t="s">
        <v>1857</v>
      </c>
    </row>
    <row r="376" spans="1:46" ht="17.25" customHeight="1" x14ac:dyDescent="0.3">
      <c r="A376" t="s">
        <v>557</v>
      </c>
      <c r="B376" t="s">
        <v>1632</v>
      </c>
      <c r="C376" t="s">
        <v>1107</v>
      </c>
      <c r="D376" t="str">
        <f t="shared" si="55"/>
        <v>Wall township, Monmouth County</v>
      </c>
      <c r="E376" t="s">
        <v>1829</v>
      </c>
      <c r="F376" t="s">
        <v>1817</v>
      </c>
      <c r="G376" s="22">
        <f>COUNTIFS('Raw Data from UFBs'!$A$3:$A$3000,'Summary By Town'!$A376,'Raw Data from UFBs'!$E$3:$E$3000,'Summary By Town'!$G$2)</f>
        <v>3</v>
      </c>
      <c r="H376" s="5">
        <f>SUMIFS('Raw Data from UFBs'!F$3:F$3000,'Raw Data from UFBs'!$A$3:$A$3000,'Summary By Town'!$A376,'Raw Data from UFBs'!$E$3:$E$3000,'Summary By Town'!$G$2)</f>
        <v>145029</v>
      </c>
      <c r="I376" s="5">
        <f>SUMIFS('Raw Data from UFBs'!G$3:G$3000,'Raw Data from UFBs'!$A$3:$A$3000,'Summary By Town'!$A376,'Raw Data from UFBs'!$E$3:$E$3000,'Summary By Town'!$G$2)</f>
        <v>27665800</v>
      </c>
      <c r="J376" s="23">
        <f t="shared" si="56"/>
        <v>548638.63517855457</v>
      </c>
      <c r="K376" s="22">
        <f>COUNTIFS('Raw Data from UFBs'!$A$3:$A$3000,'Summary By Town'!$A376,'Raw Data from UFBs'!$E$3:$E$3000,'Summary By Town'!$K$2)</f>
        <v>0</v>
      </c>
      <c r="L376" s="5">
        <f>SUMIFS('Raw Data from UFBs'!F$3:F$3000,'Raw Data from UFBs'!$A$3:$A$3000,'Summary By Town'!$A376,'Raw Data from UFBs'!$E$3:$E$3000,'Summary By Town'!$K$2)</f>
        <v>0</v>
      </c>
      <c r="M376" s="5">
        <f>SUMIFS('Raw Data from UFBs'!G$3:G$3000,'Raw Data from UFBs'!$A$3:$A$3000,'Summary By Town'!$A376,'Raw Data from UFBs'!$E$3:$E$3000,'Summary By Town'!$K$2)</f>
        <v>0</v>
      </c>
      <c r="N376" s="23">
        <f t="shared" si="57"/>
        <v>0</v>
      </c>
      <c r="O376" s="22">
        <f>COUNTIFS('Raw Data from UFBs'!$A$3:$A$3000,'Summary By Town'!$A376,'Raw Data from UFBs'!$E$3:$E$3000,'Summary By Town'!$O$2)</f>
        <v>2</v>
      </c>
      <c r="P376" s="5">
        <f>SUMIFS('Raw Data from UFBs'!F$3:F$3000,'Raw Data from UFBs'!$A$3:$A$3000,'Summary By Town'!$A376,'Raw Data from UFBs'!$E$3:$E$3000,'Summary By Town'!$O$2)</f>
        <v>199235.51</v>
      </c>
      <c r="Q376" s="5">
        <f>SUMIFS('Raw Data from UFBs'!G$3:G$3000,'Raw Data from UFBs'!$A$3:$A$3000,'Summary By Town'!$A376,'Raw Data from UFBs'!$E$3:$E$3000,'Summary By Town'!$O$2)</f>
        <v>33277700</v>
      </c>
      <c r="R376" s="23">
        <f t="shared" si="58"/>
        <v>659927.84990426397</v>
      </c>
      <c r="S376" s="22">
        <f t="shared" si="59"/>
        <v>5</v>
      </c>
      <c r="T376" s="5">
        <f t="shared" si="60"/>
        <v>344264.51</v>
      </c>
      <c r="U376" s="5">
        <f t="shared" si="61"/>
        <v>60943500</v>
      </c>
      <c r="V376" s="23">
        <f t="shared" si="62"/>
        <v>1208566.4850828187</v>
      </c>
      <c r="W376" s="62">
        <v>6843030900</v>
      </c>
      <c r="X376" s="63">
        <v>1.9830933324847089</v>
      </c>
      <c r="Y376" s="64">
        <v>0.24531299752114166</v>
      </c>
      <c r="Z376" s="5">
        <f t="shared" si="63"/>
        <v>212024.50827100934</v>
      </c>
      <c r="AA376" s="9">
        <f t="shared" si="64"/>
        <v>8.9059220819827072E-3</v>
      </c>
      <c r="AB376" s="62">
        <v>46884102.740000002</v>
      </c>
      <c r="AC376" s="7">
        <f t="shared" si="65"/>
        <v>4.5223113140675907E-3</v>
      </c>
      <c r="AE376" s="6" t="s">
        <v>1130</v>
      </c>
      <c r="AF376" s="6" t="s">
        <v>1129</v>
      </c>
      <c r="AG376" s="6" t="s">
        <v>480</v>
      </c>
      <c r="AH376" s="6" t="s">
        <v>513</v>
      </c>
      <c r="AI376" s="6" t="s">
        <v>541</v>
      </c>
      <c r="AJ376" s="6" t="s">
        <v>1112</v>
      </c>
      <c r="AK376" s="6" t="s">
        <v>537</v>
      </c>
      <c r="AL376" s="6" t="s">
        <v>1120</v>
      </c>
      <c r="AM376" s="6" t="s">
        <v>1177</v>
      </c>
      <c r="AN376" s="6" t="s">
        <v>1131</v>
      </c>
      <c r="AO376" s="6" t="s">
        <v>1111</v>
      </c>
      <c r="AP376" s="6" t="s">
        <v>1167</v>
      </c>
      <c r="AQ376" s="6" t="s">
        <v>1127</v>
      </c>
      <c r="AR376" s="6" t="s">
        <v>1857</v>
      </c>
      <c r="AS376" s="6" t="s">
        <v>1857</v>
      </c>
      <c r="AT376" s="6" t="s">
        <v>1857</v>
      </c>
    </row>
    <row r="377" spans="1:46" ht="17.25" customHeight="1" x14ac:dyDescent="0.3">
      <c r="A377" t="s">
        <v>1135</v>
      </c>
      <c r="B377" t="s">
        <v>1633</v>
      </c>
      <c r="C377" t="s">
        <v>1136</v>
      </c>
      <c r="D377" t="str">
        <f t="shared" si="55"/>
        <v>Boonton town, Morris County</v>
      </c>
      <c r="E377" t="s">
        <v>1828</v>
      </c>
      <c r="F377" t="s">
        <v>1815</v>
      </c>
      <c r="G377" s="22">
        <f>COUNTIFS('Raw Data from UFBs'!$A$3:$A$3000,'Summary By Town'!$A377,'Raw Data from UFBs'!$E$3:$E$3000,'Summary By Town'!$G$2)</f>
        <v>0</v>
      </c>
      <c r="H377" s="5">
        <f>SUMIFS('Raw Data from UFBs'!F$3:F$3000,'Raw Data from UFBs'!$A$3:$A$3000,'Summary By Town'!$A377,'Raw Data from UFBs'!$E$3:$E$3000,'Summary By Town'!$G$2)</f>
        <v>0</v>
      </c>
      <c r="I377" s="5">
        <f>SUMIFS('Raw Data from UFBs'!G$3:G$3000,'Raw Data from UFBs'!$A$3:$A$3000,'Summary By Town'!$A377,'Raw Data from UFBs'!$E$3:$E$3000,'Summary By Town'!$G$2)</f>
        <v>0</v>
      </c>
      <c r="J377" s="23">
        <f t="shared" si="56"/>
        <v>0</v>
      </c>
      <c r="K377" s="22">
        <f>COUNTIFS('Raw Data from UFBs'!$A$3:$A$3000,'Summary By Town'!$A377,'Raw Data from UFBs'!$E$3:$E$3000,'Summary By Town'!$K$2)</f>
        <v>0</v>
      </c>
      <c r="L377" s="5">
        <f>SUMIFS('Raw Data from UFBs'!F$3:F$3000,'Raw Data from UFBs'!$A$3:$A$3000,'Summary By Town'!$A377,'Raw Data from UFBs'!$E$3:$E$3000,'Summary By Town'!$K$2)</f>
        <v>0</v>
      </c>
      <c r="M377" s="5">
        <f>SUMIFS('Raw Data from UFBs'!G$3:G$3000,'Raw Data from UFBs'!$A$3:$A$3000,'Summary By Town'!$A377,'Raw Data from UFBs'!$E$3:$E$3000,'Summary By Town'!$K$2)</f>
        <v>0</v>
      </c>
      <c r="N377" s="23">
        <f t="shared" si="57"/>
        <v>0</v>
      </c>
      <c r="O377" s="22">
        <f>COUNTIFS('Raw Data from UFBs'!$A$3:$A$3000,'Summary By Town'!$A377,'Raw Data from UFBs'!$E$3:$E$3000,'Summary By Town'!$O$2)</f>
        <v>1</v>
      </c>
      <c r="P377" s="5">
        <f>SUMIFS('Raw Data from UFBs'!F$3:F$3000,'Raw Data from UFBs'!$A$3:$A$3000,'Summary By Town'!$A377,'Raw Data from UFBs'!$E$3:$E$3000,'Summary By Town'!$O$2)</f>
        <v>850000</v>
      </c>
      <c r="Q377" s="5">
        <f>SUMIFS('Raw Data from UFBs'!G$3:G$3000,'Raw Data from UFBs'!$A$3:$A$3000,'Summary By Town'!$A377,'Raw Data from UFBs'!$E$3:$E$3000,'Summary By Town'!$O$2)</f>
        <v>45000000</v>
      </c>
      <c r="R377" s="23">
        <f t="shared" si="58"/>
        <v>1480638.8074394341</v>
      </c>
      <c r="S377" s="22">
        <f t="shared" si="59"/>
        <v>1</v>
      </c>
      <c r="T377" s="5">
        <f t="shared" si="60"/>
        <v>850000</v>
      </c>
      <c r="U377" s="5">
        <f t="shared" si="61"/>
        <v>45000000</v>
      </c>
      <c r="V377" s="23">
        <f t="shared" si="62"/>
        <v>1480638.8074394341</v>
      </c>
      <c r="W377" s="62">
        <v>1253643900</v>
      </c>
      <c r="X377" s="63">
        <v>3.2903084609765201</v>
      </c>
      <c r="Y377" s="64">
        <v>0.27956434791911833</v>
      </c>
      <c r="Z377" s="5">
        <f t="shared" si="63"/>
        <v>176304.12697429582</v>
      </c>
      <c r="AA377" s="9">
        <f t="shared" si="64"/>
        <v>3.5895360716069372E-2</v>
      </c>
      <c r="AB377" s="62">
        <v>19120007.32</v>
      </c>
      <c r="AC377" s="7">
        <f t="shared" si="65"/>
        <v>9.2209236128208676E-3</v>
      </c>
      <c r="AE377" s="6" t="s">
        <v>559</v>
      </c>
      <c r="AF377" s="6" t="s">
        <v>1148</v>
      </c>
      <c r="AG377" s="6" t="s">
        <v>580</v>
      </c>
      <c r="AH377" s="6" t="s">
        <v>1150</v>
      </c>
      <c r="AI377" s="6" t="s">
        <v>1857</v>
      </c>
      <c r="AJ377" s="6" t="s">
        <v>1857</v>
      </c>
      <c r="AK377" s="6" t="s">
        <v>1857</v>
      </c>
      <c r="AL377" s="6" t="s">
        <v>1857</v>
      </c>
      <c r="AM377" s="6" t="s">
        <v>1857</v>
      </c>
      <c r="AN377" s="6" t="s">
        <v>1857</v>
      </c>
      <c r="AO377" s="6" t="s">
        <v>1857</v>
      </c>
      <c r="AP377" s="6" t="s">
        <v>1857</v>
      </c>
      <c r="AQ377" s="6" t="s">
        <v>1857</v>
      </c>
      <c r="AR377" s="6" t="s">
        <v>1857</v>
      </c>
      <c r="AS377" s="6" t="s">
        <v>1857</v>
      </c>
      <c r="AT377" s="6" t="s">
        <v>1857</v>
      </c>
    </row>
    <row r="378" spans="1:46" ht="17.25" customHeight="1" x14ac:dyDescent="0.3">
      <c r="A378" t="s">
        <v>560</v>
      </c>
      <c r="B378" t="s">
        <v>1634</v>
      </c>
      <c r="C378" t="s">
        <v>1136</v>
      </c>
      <c r="D378" t="str">
        <f t="shared" si="55"/>
        <v>Butler borough, Morris County</v>
      </c>
      <c r="E378" t="s">
        <v>1828</v>
      </c>
      <c r="F378" t="s">
        <v>1815</v>
      </c>
      <c r="G378" s="22">
        <f>COUNTIFS('Raw Data from UFBs'!$A$3:$A$3000,'Summary By Town'!$A378,'Raw Data from UFBs'!$E$3:$E$3000,'Summary By Town'!$G$2)</f>
        <v>1</v>
      </c>
      <c r="H378" s="5">
        <f>SUMIFS('Raw Data from UFBs'!F$3:F$3000,'Raw Data from UFBs'!$A$3:$A$3000,'Summary By Town'!$A378,'Raw Data from UFBs'!$E$3:$E$3000,'Summary By Town'!$G$2)</f>
        <v>78983.960000000006</v>
      </c>
      <c r="I378" s="5">
        <f>SUMIFS('Raw Data from UFBs'!G$3:G$3000,'Raw Data from UFBs'!$A$3:$A$3000,'Summary By Town'!$A378,'Raw Data from UFBs'!$E$3:$E$3000,'Summary By Town'!$G$2)</f>
        <v>10787700</v>
      </c>
      <c r="J378" s="23">
        <f t="shared" si="56"/>
        <v>286217.70792309276</v>
      </c>
      <c r="K378" s="22">
        <f>COUNTIFS('Raw Data from UFBs'!$A$3:$A$3000,'Summary By Town'!$A378,'Raw Data from UFBs'!$E$3:$E$3000,'Summary By Town'!$K$2)</f>
        <v>0</v>
      </c>
      <c r="L378" s="5">
        <f>SUMIFS('Raw Data from UFBs'!F$3:F$3000,'Raw Data from UFBs'!$A$3:$A$3000,'Summary By Town'!$A378,'Raw Data from UFBs'!$E$3:$E$3000,'Summary By Town'!$K$2)</f>
        <v>0</v>
      </c>
      <c r="M378" s="5">
        <f>SUMIFS('Raw Data from UFBs'!G$3:G$3000,'Raw Data from UFBs'!$A$3:$A$3000,'Summary By Town'!$A378,'Raw Data from UFBs'!$E$3:$E$3000,'Summary By Town'!$K$2)</f>
        <v>0</v>
      </c>
      <c r="N378" s="23">
        <f t="shared" si="57"/>
        <v>0</v>
      </c>
      <c r="O378" s="22">
        <f>COUNTIFS('Raw Data from UFBs'!$A$3:$A$3000,'Summary By Town'!$A378,'Raw Data from UFBs'!$E$3:$E$3000,'Summary By Town'!$O$2)</f>
        <v>0</v>
      </c>
      <c r="P378" s="5">
        <f>SUMIFS('Raw Data from UFBs'!F$3:F$3000,'Raw Data from UFBs'!$A$3:$A$3000,'Summary By Town'!$A378,'Raw Data from UFBs'!$E$3:$E$3000,'Summary By Town'!$O$2)</f>
        <v>0</v>
      </c>
      <c r="Q378" s="5">
        <f>SUMIFS('Raw Data from UFBs'!G$3:G$3000,'Raw Data from UFBs'!$A$3:$A$3000,'Summary By Town'!$A378,'Raw Data from UFBs'!$E$3:$E$3000,'Summary By Town'!$O$2)</f>
        <v>0</v>
      </c>
      <c r="R378" s="23">
        <f t="shared" si="58"/>
        <v>0</v>
      </c>
      <c r="S378" s="22">
        <f t="shared" si="59"/>
        <v>1</v>
      </c>
      <c r="T378" s="5">
        <f t="shared" si="60"/>
        <v>78983.960000000006</v>
      </c>
      <c r="U378" s="5">
        <f t="shared" si="61"/>
        <v>10787700</v>
      </c>
      <c r="V378" s="23">
        <f t="shared" si="62"/>
        <v>286217.70792309276</v>
      </c>
      <c r="W378" s="62">
        <v>1284090405</v>
      </c>
      <c r="X378" s="63">
        <v>2.6531856459031373</v>
      </c>
      <c r="Y378" s="64">
        <v>0.27447950472546634</v>
      </c>
      <c r="Z378" s="5">
        <f t="shared" si="63"/>
        <v>56881.416492332632</v>
      </c>
      <c r="AA378" s="9">
        <f t="shared" si="64"/>
        <v>8.4010440059319649E-3</v>
      </c>
      <c r="AB378" s="62">
        <v>17272853.490000002</v>
      </c>
      <c r="AC378" s="7">
        <f t="shared" si="65"/>
        <v>3.2931105752308809E-3</v>
      </c>
      <c r="AE378" s="6" t="s">
        <v>1156</v>
      </c>
      <c r="AF378" s="6" t="s">
        <v>612</v>
      </c>
      <c r="AG378" s="6" t="s">
        <v>1196</v>
      </c>
      <c r="AH378" s="6" t="s">
        <v>1143</v>
      </c>
      <c r="AI378" s="6" t="s">
        <v>1857</v>
      </c>
      <c r="AJ378" s="6" t="s">
        <v>1857</v>
      </c>
      <c r="AK378" s="6" t="s">
        <v>1857</v>
      </c>
      <c r="AL378" s="6" t="s">
        <v>1857</v>
      </c>
      <c r="AM378" s="6" t="s">
        <v>1857</v>
      </c>
      <c r="AN378" s="6" t="s">
        <v>1857</v>
      </c>
      <c r="AO378" s="6" t="s">
        <v>1857</v>
      </c>
      <c r="AP378" s="6" t="s">
        <v>1857</v>
      </c>
      <c r="AQ378" s="6" t="s">
        <v>1857</v>
      </c>
      <c r="AR378" s="6" t="s">
        <v>1857</v>
      </c>
      <c r="AS378" s="6" t="s">
        <v>1857</v>
      </c>
      <c r="AT378" s="6" t="s">
        <v>1857</v>
      </c>
    </row>
    <row r="379" spans="1:46" ht="17.25" customHeight="1" x14ac:dyDescent="0.3">
      <c r="A379" t="s">
        <v>1137</v>
      </c>
      <c r="B379" t="s">
        <v>1635</v>
      </c>
      <c r="C379" t="s">
        <v>1136</v>
      </c>
      <c r="D379" t="str">
        <f t="shared" si="55"/>
        <v>Chatham borough, Morris County</v>
      </c>
      <c r="E379" t="s">
        <v>1828</v>
      </c>
      <c r="F379" t="s">
        <v>1815</v>
      </c>
      <c r="G379" s="22">
        <f>COUNTIFS('Raw Data from UFBs'!$A$3:$A$3000,'Summary By Town'!$A379,'Raw Data from UFBs'!$E$3:$E$3000,'Summary By Town'!$G$2)</f>
        <v>0</v>
      </c>
      <c r="H379" s="5">
        <f>SUMIFS('Raw Data from UFBs'!F$3:F$3000,'Raw Data from UFBs'!$A$3:$A$3000,'Summary By Town'!$A379,'Raw Data from UFBs'!$E$3:$E$3000,'Summary By Town'!$G$2)</f>
        <v>0</v>
      </c>
      <c r="I379" s="5">
        <f>SUMIFS('Raw Data from UFBs'!G$3:G$3000,'Raw Data from UFBs'!$A$3:$A$3000,'Summary By Town'!$A379,'Raw Data from UFBs'!$E$3:$E$3000,'Summary By Town'!$G$2)</f>
        <v>0</v>
      </c>
      <c r="J379" s="23">
        <f t="shared" si="56"/>
        <v>0</v>
      </c>
      <c r="K379" s="22">
        <f>COUNTIFS('Raw Data from UFBs'!$A$3:$A$3000,'Summary By Town'!$A379,'Raw Data from UFBs'!$E$3:$E$3000,'Summary By Town'!$K$2)</f>
        <v>0</v>
      </c>
      <c r="L379" s="5">
        <f>SUMIFS('Raw Data from UFBs'!F$3:F$3000,'Raw Data from UFBs'!$A$3:$A$3000,'Summary By Town'!$A379,'Raw Data from UFBs'!$E$3:$E$3000,'Summary By Town'!$K$2)</f>
        <v>0</v>
      </c>
      <c r="M379" s="5">
        <f>SUMIFS('Raw Data from UFBs'!G$3:G$3000,'Raw Data from UFBs'!$A$3:$A$3000,'Summary By Town'!$A379,'Raw Data from UFBs'!$E$3:$E$3000,'Summary By Town'!$K$2)</f>
        <v>0</v>
      </c>
      <c r="N379" s="23">
        <f t="shared" si="57"/>
        <v>0</v>
      </c>
      <c r="O379" s="22">
        <f>COUNTIFS('Raw Data from UFBs'!$A$3:$A$3000,'Summary By Town'!$A379,'Raw Data from UFBs'!$E$3:$E$3000,'Summary By Town'!$O$2)</f>
        <v>0</v>
      </c>
      <c r="P379" s="5">
        <f>SUMIFS('Raw Data from UFBs'!F$3:F$3000,'Raw Data from UFBs'!$A$3:$A$3000,'Summary By Town'!$A379,'Raw Data from UFBs'!$E$3:$E$3000,'Summary By Town'!$O$2)</f>
        <v>0</v>
      </c>
      <c r="Q379" s="5">
        <f>SUMIFS('Raw Data from UFBs'!G$3:G$3000,'Raw Data from UFBs'!$A$3:$A$3000,'Summary By Town'!$A379,'Raw Data from UFBs'!$E$3:$E$3000,'Summary By Town'!$O$2)</f>
        <v>0</v>
      </c>
      <c r="R379" s="23">
        <f t="shared" si="58"/>
        <v>0</v>
      </c>
      <c r="S379" s="22">
        <f t="shared" si="59"/>
        <v>0</v>
      </c>
      <c r="T379" s="5">
        <f t="shared" si="60"/>
        <v>0</v>
      </c>
      <c r="U379" s="5">
        <f t="shared" si="61"/>
        <v>0</v>
      </c>
      <c r="V379" s="23">
        <f t="shared" si="62"/>
        <v>0</v>
      </c>
      <c r="W379" s="62">
        <v>3335376250</v>
      </c>
      <c r="X379" s="63">
        <v>1.5531258787964486</v>
      </c>
      <c r="Y379" s="64">
        <v>0.21728681799821847</v>
      </c>
      <c r="Z379" s="5">
        <f t="shared" si="63"/>
        <v>0</v>
      </c>
      <c r="AA379" s="9">
        <f t="shared" si="64"/>
        <v>0</v>
      </c>
      <c r="AB379" s="62">
        <v>19927471.73</v>
      </c>
      <c r="AC379" s="7">
        <f t="shared" si="65"/>
        <v>0</v>
      </c>
      <c r="AE379" s="6" t="s">
        <v>1138</v>
      </c>
      <c r="AF379" s="6" t="s">
        <v>712</v>
      </c>
      <c r="AG379" s="6" t="s">
        <v>1141</v>
      </c>
      <c r="AH379" s="6" t="s">
        <v>1249</v>
      </c>
      <c r="AI379" s="6" t="s">
        <v>1044</v>
      </c>
      <c r="AJ379" s="6" t="s">
        <v>1857</v>
      </c>
      <c r="AK379" s="6" t="s">
        <v>1857</v>
      </c>
      <c r="AL379" s="6" t="s">
        <v>1857</v>
      </c>
      <c r="AM379" s="6" t="s">
        <v>1857</v>
      </c>
      <c r="AN379" s="6" t="s">
        <v>1857</v>
      </c>
      <c r="AO379" s="6" t="s">
        <v>1857</v>
      </c>
      <c r="AP379" s="6" t="s">
        <v>1857</v>
      </c>
      <c r="AQ379" s="6" t="s">
        <v>1857</v>
      </c>
      <c r="AR379" s="6" t="s">
        <v>1857</v>
      </c>
      <c r="AS379" s="6" t="s">
        <v>1857</v>
      </c>
      <c r="AT379" s="6" t="s">
        <v>1857</v>
      </c>
    </row>
    <row r="380" spans="1:46" ht="17.25" customHeight="1" x14ac:dyDescent="0.3">
      <c r="A380" t="s">
        <v>562</v>
      </c>
      <c r="B380" t="s">
        <v>1636</v>
      </c>
      <c r="C380" t="s">
        <v>1136</v>
      </c>
      <c r="D380" t="str">
        <f t="shared" si="55"/>
        <v>Chester borough, Morris County</v>
      </c>
      <c r="E380" t="s">
        <v>1828</v>
      </c>
      <c r="F380" t="s">
        <v>1820</v>
      </c>
      <c r="G380" s="22">
        <f>COUNTIFS('Raw Data from UFBs'!$A$3:$A$3000,'Summary By Town'!$A380,'Raw Data from UFBs'!$E$3:$E$3000,'Summary By Town'!$G$2)</f>
        <v>1</v>
      </c>
      <c r="H380" s="5">
        <f>SUMIFS('Raw Data from UFBs'!F$3:F$3000,'Raw Data from UFBs'!$A$3:$A$3000,'Summary By Town'!$A380,'Raw Data from UFBs'!$E$3:$E$3000,'Summary By Town'!$G$2)</f>
        <v>27439.919999999998</v>
      </c>
      <c r="I380" s="5">
        <f>SUMIFS('Raw Data from UFBs'!G$3:G$3000,'Raw Data from UFBs'!$A$3:$A$3000,'Summary By Town'!$A380,'Raw Data from UFBs'!$E$3:$E$3000,'Summary By Town'!$G$2)</f>
        <v>2671500</v>
      </c>
      <c r="J380" s="23">
        <f t="shared" si="56"/>
        <v>70213.864792829365</v>
      </c>
      <c r="K380" s="22">
        <f>COUNTIFS('Raw Data from UFBs'!$A$3:$A$3000,'Summary By Town'!$A380,'Raw Data from UFBs'!$E$3:$E$3000,'Summary By Town'!$K$2)</f>
        <v>0</v>
      </c>
      <c r="L380" s="5">
        <f>SUMIFS('Raw Data from UFBs'!F$3:F$3000,'Raw Data from UFBs'!$A$3:$A$3000,'Summary By Town'!$A380,'Raw Data from UFBs'!$E$3:$E$3000,'Summary By Town'!$K$2)</f>
        <v>0</v>
      </c>
      <c r="M380" s="5">
        <f>SUMIFS('Raw Data from UFBs'!G$3:G$3000,'Raw Data from UFBs'!$A$3:$A$3000,'Summary By Town'!$A380,'Raw Data from UFBs'!$E$3:$E$3000,'Summary By Town'!$K$2)</f>
        <v>0</v>
      </c>
      <c r="N380" s="23">
        <f t="shared" si="57"/>
        <v>0</v>
      </c>
      <c r="O380" s="22">
        <f>COUNTIFS('Raw Data from UFBs'!$A$3:$A$3000,'Summary By Town'!$A380,'Raw Data from UFBs'!$E$3:$E$3000,'Summary By Town'!$O$2)</f>
        <v>0</v>
      </c>
      <c r="P380" s="5">
        <f>SUMIFS('Raw Data from UFBs'!F$3:F$3000,'Raw Data from UFBs'!$A$3:$A$3000,'Summary By Town'!$A380,'Raw Data from UFBs'!$E$3:$E$3000,'Summary By Town'!$O$2)</f>
        <v>0</v>
      </c>
      <c r="Q380" s="5">
        <f>SUMIFS('Raw Data from UFBs'!G$3:G$3000,'Raw Data from UFBs'!$A$3:$A$3000,'Summary By Town'!$A380,'Raw Data from UFBs'!$E$3:$E$3000,'Summary By Town'!$O$2)</f>
        <v>0</v>
      </c>
      <c r="R380" s="23">
        <f t="shared" si="58"/>
        <v>0</v>
      </c>
      <c r="S380" s="22">
        <f t="shared" si="59"/>
        <v>1</v>
      </c>
      <c r="T380" s="5">
        <f t="shared" si="60"/>
        <v>27439.919999999998</v>
      </c>
      <c r="U380" s="5">
        <f t="shared" si="61"/>
        <v>2671500</v>
      </c>
      <c r="V380" s="23">
        <f t="shared" si="62"/>
        <v>70213.864792829365</v>
      </c>
      <c r="W380" s="62">
        <v>488212434</v>
      </c>
      <c r="X380" s="63">
        <v>2.6282562153407958</v>
      </c>
      <c r="Y380" s="64">
        <v>0.34761977260052523</v>
      </c>
      <c r="Z380" s="5">
        <f t="shared" si="63"/>
        <v>14869.068962110765</v>
      </c>
      <c r="AA380" s="9">
        <f t="shared" si="64"/>
        <v>5.4720031976899629E-3</v>
      </c>
      <c r="AB380" s="62">
        <v>5544713.2200000007</v>
      </c>
      <c r="AC380" s="7">
        <f t="shared" si="65"/>
        <v>2.6816660072657037E-3</v>
      </c>
      <c r="AE380" s="6" t="s">
        <v>1139</v>
      </c>
      <c r="AF380" s="6" t="s">
        <v>1857</v>
      </c>
      <c r="AG380" s="6" t="s">
        <v>1857</v>
      </c>
      <c r="AH380" s="6" t="s">
        <v>1857</v>
      </c>
      <c r="AI380" s="6" t="s">
        <v>1857</v>
      </c>
      <c r="AJ380" s="6" t="s">
        <v>1857</v>
      </c>
      <c r="AK380" s="6" t="s">
        <v>1857</v>
      </c>
      <c r="AL380" s="6" t="s">
        <v>1857</v>
      </c>
      <c r="AM380" s="6" t="s">
        <v>1857</v>
      </c>
      <c r="AN380" s="6" t="s">
        <v>1857</v>
      </c>
      <c r="AO380" s="6" t="s">
        <v>1857</v>
      </c>
      <c r="AP380" s="6" t="s">
        <v>1857</v>
      </c>
      <c r="AQ380" s="6" t="s">
        <v>1857</v>
      </c>
      <c r="AR380" s="6" t="s">
        <v>1857</v>
      </c>
      <c r="AS380" s="6" t="s">
        <v>1857</v>
      </c>
      <c r="AT380" s="6" t="s">
        <v>1857</v>
      </c>
    </row>
    <row r="381" spans="1:46" ht="17.25" customHeight="1" x14ac:dyDescent="0.3">
      <c r="A381" t="s">
        <v>565</v>
      </c>
      <c r="B381" t="s">
        <v>1637</v>
      </c>
      <c r="C381" t="s">
        <v>1136</v>
      </c>
      <c r="D381" t="str">
        <f t="shared" si="55"/>
        <v>Dover town, Morris County</v>
      </c>
      <c r="E381" t="s">
        <v>1828</v>
      </c>
      <c r="F381" t="s">
        <v>1815</v>
      </c>
      <c r="G381" s="22">
        <f>COUNTIFS('Raw Data from UFBs'!$A$3:$A$3000,'Summary By Town'!$A381,'Raw Data from UFBs'!$E$3:$E$3000,'Summary By Town'!$G$2)</f>
        <v>1</v>
      </c>
      <c r="H381" s="5">
        <f>SUMIFS('Raw Data from UFBs'!F$3:F$3000,'Raw Data from UFBs'!$A$3:$A$3000,'Summary By Town'!$A381,'Raw Data from UFBs'!$E$3:$E$3000,'Summary By Town'!$G$2)</f>
        <v>181232</v>
      </c>
      <c r="I381" s="5">
        <f>SUMIFS('Raw Data from UFBs'!G$3:G$3000,'Raw Data from UFBs'!$A$3:$A$3000,'Summary By Town'!$A381,'Raw Data from UFBs'!$E$3:$E$3000,'Summary By Town'!$G$2)</f>
        <v>8485000</v>
      </c>
      <c r="J381" s="23">
        <f t="shared" si="56"/>
        <v>267814.14189879171</v>
      </c>
      <c r="K381" s="22">
        <f>COUNTIFS('Raw Data from UFBs'!$A$3:$A$3000,'Summary By Town'!$A381,'Raw Data from UFBs'!$E$3:$E$3000,'Summary By Town'!$K$2)</f>
        <v>0</v>
      </c>
      <c r="L381" s="5">
        <f>SUMIFS('Raw Data from UFBs'!F$3:F$3000,'Raw Data from UFBs'!$A$3:$A$3000,'Summary By Town'!$A381,'Raw Data from UFBs'!$E$3:$E$3000,'Summary By Town'!$K$2)</f>
        <v>0</v>
      </c>
      <c r="M381" s="5">
        <f>SUMIFS('Raw Data from UFBs'!G$3:G$3000,'Raw Data from UFBs'!$A$3:$A$3000,'Summary By Town'!$A381,'Raw Data from UFBs'!$E$3:$E$3000,'Summary By Town'!$K$2)</f>
        <v>0</v>
      </c>
      <c r="N381" s="23">
        <f t="shared" si="57"/>
        <v>0</v>
      </c>
      <c r="O381" s="22">
        <f>COUNTIFS('Raw Data from UFBs'!$A$3:$A$3000,'Summary By Town'!$A381,'Raw Data from UFBs'!$E$3:$E$3000,'Summary By Town'!$O$2)</f>
        <v>0</v>
      </c>
      <c r="P381" s="5">
        <f>SUMIFS('Raw Data from UFBs'!F$3:F$3000,'Raw Data from UFBs'!$A$3:$A$3000,'Summary By Town'!$A381,'Raw Data from UFBs'!$E$3:$E$3000,'Summary By Town'!$O$2)</f>
        <v>0</v>
      </c>
      <c r="Q381" s="5">
        <f>SUMIFS('Raw Data from UFBs'!G$3:G$3000,'Raw Data from UFBs'!$A$3:$A$3000,'Summary By Town'!$A381,'Raw Data from UFBs'!$E$3:$E$3000,'Summary By Town'!$O$2)</f>
        <v>0</v>
      </c>
      <c r="R381" s="23">
        <f t="shared" si="58"/>
        <v>0</v>
      </c>
      <c r="S381" s="22">
        <f t="shared" si="59"/>
        <v>1</v>
      </c>
      <c r="T381" s="5">
        <f t="shared" si="60"/>
        <v>181232</v>
      </c>
      <c r="U381" s="5">
        <f t="shared" si="61"/>
        <v>8485000</v>
      </c>
      <c r="V381" s="23">
        <f t="shared" si="62"/>
        <v>267814.14189879171</v>
      </c>
      <c r="W381" s="62">
        <v>1505896100</v>
      </c>
      <c r="X381" s="63">
        <v>3.1563245951537033</v>
      </c>
      <c r="Y381" s="64">
        <v>0.48775339029485865</v>
      </c>
      <c r="Z381" s="5">
        <f t="shared" si="63"/>
        <v>42230.733250126192</v>
      </c>
      <c r="AA381" s="9">
        <f t="shared" si="64"/>
        <v>5.6345188755054215E-3</v>
      </c>
      <c r="AB381" s="62">
        <v>36941752.549999997</v>
      </c>
      <c r="AC381" s="7">
        <f t="shared" si="65"/>
        <v>1.1431708117520319E-3</v>
      </c>
      <c r="AE381" s="6" t="s">
        <v>1159</v>
      </c>
      <c r="AF381" s="6" t="s">
        <v>1155</v>
      </c>
      <c r="AG381" s="6" t="s">
        <v>1147</v>
      </c>
      <c r="AH381" s="6" t="s">
        <v>583</v>
      </c>
      <c r="AI381" s="6" t="s">
        <v>713</v>
      </c>
      <c r="AJ381" s="6" t="s">
        <v>1857</v>
      </c>
      <c r="AK381" s="6" t="s">
        <v>1857</v>
      </c>
      <c r="AL381" s="6" t="s">
        <v>1857</v>
      </c>
      <c r="AM381" s="6" t="s">
        <v>1857</v>
      </c>
      <c r="AN381" s="6" t="s">
        <v>1857</v>
      </c>
      <c r="AO381" s="6" t="s">
        <v>1857</v>
      </c>
      <c r="AP381" s="6" t="s">
        <v>1857</v>
      </c>
      <c r="AQ381" s="6" t="s">
        <v>1857</v>
      </c>
      <c r="AR381" s="6" t="s">
        <v>1857</v>
      </c>
      <c r="AS381" s="6" t="s">
        <v>1857</v>
      </c>
      <c r="AT381" s="6" t="s">
        <v>1857</v>
      </c>
    </row>
    <row r="382" spans="1:46" ht="17.25" customHeight="1" x14ac:dyDescent="0.3">
      <c r="A382" t="s">
        <v>1141</v>
      </c>
      <c r="B382" t="s">
        <v>1638</v>
      </c>
      <c r="C382" t="s">
        <v>1136</v>
      </c>
      <c r="D382" t="str">
        <f t="shared" si="55"/>
        <v>Florham Park borough, Morris County</v>
      </c>
      <c r="E382" t="s">
        <v>1828</v>
      </c>
      <c r="F382" t="s">
        <v>1817</v>
      </c>
      <c r="G382" s="22">
        <f>COUNTIFS('Raw Data from UFBs'!$A$3:$A$3000,'Summary By Town'!$A382,'Raw Data from UFBs'!$E$3:$E$3000,'Summary By Town'!$G$2)</f>
        <v>0</v>
      </c>
      <c r="H382" s="5">
        <f>SUMIFS('Raw Data from UFBs'!F$3:F$3000,'Raw Data from UFBs'!$A$3:$A$3000,'Summary By Town'!$A382,'Raw Data from UFBs'!$E$3:$E$3000,'Summary By Town'!$G$2)</f>
        <v>0</v>
      </c>
      <c r="I382" s="5">
        <f>SUMIFS('Raw Data from UFBs'!G$3:G$3000,'Raw Data from UFBs'!$A$3:$A$3000,'Summary By Town'!$A382,'Raw Data from UFBs'!$E$3:$E$3000,'Summary By Town'!$G$2)</f>
        <v>0</v>
      </c>
      <c r="J382" s="23">
        <f t="shared" si="56"/>
        <v>0</v>
      </c>
      <c r="K382" s="22">
        <f>COUNTIFS('Raw Data from UFBs'!$A$3:$A$3000,'Summary By Town'!$A382,'Raw Data from UFBs'!$E$3:$E$3000,'Summary By Town'!$K$2)</f>
        <v>0</v>
      </c>
      <c r="L382" s="5">
        <f>SUMIFS('Raw Data from UFBs'!F$3:F$3000,'Raw Data from UFBs'!$A$3:$A$3000,'Summary By Town'!$A382,'Raw Data from UFBs'!$E$3:$E$3000,'Summary By Town'!$K$2)</f>
        <v>0</v>
      </c>
      <c r="M382" s="5">
        <f>SUMIFS('Raw Data from UFBs'!G$3:G$3000,'Raw Data from UFBs'!$A$3:$A$3000,'Summary By Town'!$A382,'Raw Data from UFBs'!$E$3:$E$3000,'Summary By Town'!$K$2)</f>
        <v>0</v>
      </c>
      <c r="N382" s="23">
        <f t="shared" si="57"/>
        <v>0</v>
      </c>
      <c r="O382" s="22">
        <f>COUNTIFS('Raw Data from UFBs'!$A$3:$A$3000,'Summary By Town'!$A382,'Raw Data from UFBs'!$E$3:$E$3000,'Summary By Town'!$O$2)</f>
        <v>0</v>
      </c>
      <c r="P382" s="5">
        <f>SUMIFS('Raw Data from UFBs'!F$3:F$3000,'Raw Data from UFBs'!$A$3:$A$3000,'Summary By Town'!$A382,'Raw Data from UFBs'!$E$3:$E$3000,'Summary By Town'!$O$2)</f>
        <v>0</v>
      </c>
      <c r="Q382" s="5">
        <f>SUMIFS('Raw Data from UFBs'!G$3:G$3000,'Raw Data from UFBs'!$A$3:$A$3000,'Summary By Town'!$A382,'Raw Data from UFBs'!$E$3:$E$3000,'Summary By Town'!$O$2)</f>
        <v>0</v>
      </c>
      <c r="R382" s="23">
        <f t="shared" si="58"/>
        <v>0</v>
      </c>
      <c r="S382" s="22">
        <f t="shared" si="59"/>
        <v>0</v>
      </c>
      <c r="T382" s="5">
        <f t="shared" si="60"/>
        <v>0</v>
      </c>
      <c r="U382" s="5">
        <f t="shared" si="61"/>
        <v>0</v>
      </c>
      <c r="V382" s="23">
        <f t="shared" si="62"/>
        <v>0</v>
      </c>
      <c r="W382" s="62">
        <v>4159143520</v>
      </c>
      <c r="X382" s="63">
        <v>1.5971514448759605</v>
      </c>
      <c r="Y382" s="64">
        <v>0.28356383925740752</v>
      </c>
      <c r="Z382" s="5">
        <f t="shared" si="63"/>
        <v>0</v>
      </c>
      <c r="AA382" s="9">
        <f t="shared" si="64"/>
        <v>0</v>
      </c>
      <c r="AB382" s="62">
        <v>29450795.460000001</v>
      </c>
      <c r="AC382" s="7">
        <f t="shared" si="65"/>
        <v>0</v>
      </c>
      <c r="AE382" s="6" t="s">
        <v>1137</v>
      </c>
      <c r="AF382" s="6" t="s">
        <v>712</v>
      </c>
      <c r="AG382" s="6" t="s">
        <v>571</v>
      </c>
      <c r="AH382" s="6" t="s">
        <v>566</v>
      </c>
      <c r="AI382" s="6" t="s">
        <v>1044</v>
      </c>
      <c r="AJ382" s="6" t="s">
        <v>236</v>
      </c>
      <c r="AK382" s="6" t="s">
        <v>1140</v>
      </c>
      <c r="AL382" s="6" t="s">
        <v>1857</v>
      </c>
      <c r="AM382" s="6" t="s">
        <v>1857</v>
      </c>
      <c r="AN382" s="6" t="s">
        <v>1857</v>
      </c>
      <c r="AO382" s="6" t="s">
        <v>1857</v>
      </c>
      <c r="AP382" s="6" t="s">
        <v>1857</v>
      </c>
      <c r="AQ382" s="6" t="s">
        <v>1857</v>
      </c>
      <c r="AR382" s="6" t="s">
        <v>1857</v>
      </c>
      <c r="AS382" s="6" t="s">
        <v>1857</v>
      </c>
      <c r="AT382" s="6" t="s">
        <v>1857</v>
      </c>
    </row>
    <row r="383" spans="1:46" ht="17.25" customHeight="1" x14ac:dyDescent="0.3">
      <c r="A383" t="s">
        <v>1143</v>
      </c>
      <c r="B383" t="s">
        <v>1639</v>
      </c>
      <c r="C383" t="s">
        <v>1136</v>
      </c>
      <c r="D383" t="str">
        <f t="shared" si="55"/>
        <v>Kinnelon borough, Morris County</v>
      </c>
      <c r="E383" t="s">
        <v>1828</v>
      </c>
      <c r="F383" t="s">
        <v>1815</v>
      </c>
      <c r="G383" s="22">
        <f>COUNTIFS('Raw Data from UFBs'!$A$3:$A$3000,'Summary By Town'!$A383,'Raw Data from UFBs'!$E$3:$E$3000,'Summary By Town'!$G$2)</f>
        <v>0</v>
      </c>
      <c r="H383" s="5">
        <f>SUMIFS('Raw Data from UFBs'!F$3:F$3000,'Raw Data from UFBs'!$A$3:$A$3000,'Summary By Town'!$A383,'Raw Data from UFBs'!$E$3:$E$3000,'Summary By Town'!$G$2)</f>
        <v>0</v>
      </c>
      <c r="I383" s="5">
        <f>SUMIFS('Raw Data from UFBs'!G$3:G$3000,'Raw Data from UFBs'!$A$3:$A$3000,'Summary By Town'!$A383,'Raw Data from UFBs'!$E$3:$E$3000,'Summary By Town'!$G$2)</f>
        <v>0</v>
      </c>
      <c r="J383" s="23">
        <f t="shared" si="56"/>
        <v>0</v>
      </c>
      <c r="K383" s="22">
        <f>COUNTIFS('Raw Data from UFBs'!$A$3:$A$3000,'Summary By Town'!$A383,'Raw Data from UFBs'!$E$3:$E$3000,'Summary By Town'!$K$2)</f>
        <v>0</v>
      </c>
      <c r="L383" s="5">
        <f>SUMIFS('Raw Data from UFBs'!F$3:F$3000,'Raw Data from UFBs'!$A$3:$A$3000,'Summary By Town'!$A383,'Raw Data from UFBs'!$E$3:$E$3000,'Summary By Town'!$K$2)</f>
        <v>0</v>
      </c>
      <c r="M383" s="5">
        <f>SUMIFS('Raw Data from UFBs'!G$3:G$3000,'Raw Data from UFBs'!$A$3:$A$3000,'Summary By Town'!$A383,'Raw Data from UFBs'!$E$3:$E$3000,'Summary By Town'!$K$2)</f>
        <v>0</v>
      </c>
      <c r="N383" s="23">
        <f t="shared" si="57"/>
        <v>0</v>
      </c>
      <c r="O383" s="22">
        <f>COUNTIFS('Raw Data from UFBs'!$A$3:$A$3000,'Summary By Town'!$A383,'Raw Data from UFBs'!$E$3:$E$3000,'Summary By Town'!$O$2)</f>
        <v>0</v>
      </c>
      <c r="P383" s="5">
        <f>SUMIFS('Raw Data from UFBs'!F$3:F$3000,'Raw Data from UFBs'!$A$3:$A$3000,'Summary By Town'!$A383,'Raw Data from UFBs'!$E$3:$E$3000,'Summary By Town'!$O$2)</f>
        <v>0</v>
      </c>
      <c r="Q383" s="5">
        <f>SUMIFS('Raw Data from UFBs'!G$3:G$3000,'Raw Data from UFBs'!$A$3:$A$3000,'Summary By Town'!$A383,'Raw Data from UFBs'!$E$3:$E$3000,'Summary By Town'!$O$2)</f>
        <v>0</v>
      </c>
      <c r="R383" s="23">
        <f t="shared" si="58"/>
        <v>0</v>
      </c>
      <c r="S383" s="22">
        <f t="shared" si="59"/>
        <v>0</v>
      </c>
      <c r="T383" s="5">
        <f t="shared" si="60"/>
        <v>0</v>
      </c>
      <c r="U383" s="5">
        <f t="shared" si="61"/>
        <v>0</v>
      </c>
      <c r="V383" s="23">
        <f t="shared" si="62"/>
        <v>0</v>
      </c>
      <c r="W383" s="62">
        <v>2238579600</v>
      </c>
      <c r="X383" s="63">
        <v>2.8362210840106714</v>
      </c>
      <c r="Y383" s="64">
        <v>0.21407146490788631</v>
      </c>
      <c r="Z383" s="5">
        <f t="shared" si="63"/>
        <v>0</v>
      </c>
      <c r="AA383" s="9">
        <f t="shared" si="64"/>
        <v>0</v>
      </c>
      <c r="AB383" s="62">
        <v>17233449.43</v>
      </c>
      <c r="AC383" s="7">
        <f t="shared" si="65"/>
        <v>0</v>
      </c>
      <c r="AE383" s="6" t="s">
        <v>1144</v>
      </c>
      <c r="AF383" s="6" t="s">
        <v>559</v>
      </c>
      <c r="AG383" s="6" t="s">
        <v>1148</v>
      </c>
      <c r="AH383" s="6" t="s">
        <v>1154</v>
      </c>
      <c r="AI383" s="6" t="s">
        <v>1156</v>
      </c>
      <c r="AJ383" s="6" t="s">
        <v>560</v>
      </c>
      <c r="AK383" s="6" t="s">
        <v>1196</v>
      </c>
      <c r="AL383" s="6" t="s">
        <v>713</v>
      </c>
      <c r="AM383" s="6" t="s">
        <v>1857</v>
      </c>
      <c r="AN383" s="6" t="s">
        <v>1857</v>
      </c>
      <c r="AO383" s="6" t="s">
        <v>1857</v>
      </c>
      <c r="AP383" s="6" t="s">
        <v>1857</v>
      </c>
      <c r="AQ383" s="6" t="s">
        <v>1857</v>
      </c>
      <c r="AR383" s="6" t="s">
        <v>1857</v>
      </c>
      <c r="AS383" s="6" t="s">
        <v>1857</v>
      </c>
      <c r="AT383" s="6" t="s">
        <v>1857</v>
      </c>
    </row>
    <row r="384" spans="1:46" ht="17.25" customHeight="1" x14ac:dyDescent="0.3">
      <c r="A384" t="s">
        <v>1144</v>
      </c>
      <c r="B384" t="s">
        <v>1640</v>
      </c>
      <c r="C384" t="s">
        <v>1136</v>
      </c>
      <c r="D384" t="str">
        <f t="shared" si="55"/>
        <v>Lincoln Park borough, Morris County</v>
      </c>
      <c r="E384" t="s">
        <v>1828</v>
      </c>
      <c r="F384" t="s">
        <v>1817</v>
      </c>
      <c r="G384" s="22">
        <f>COUNTIFS('Raw Data from UFBs'!$A$3:$A$3000,'Summary By Town'!$A384,'Raw Data from UFBs'!$E$3:$E$3000,'Summary By Town'!$G$2)</f>
        <v>0</v>
      </c>
      <c r="H384" s="5">
        <f>SUMIFS('Raw Data from UFBs'!F$3:F$3000,'Raw Data from UFBs'!$A$3:$A$3000,'Summary By Town'!$A384,'Raw Data from UFBs'!$E$3:$E$3000,'Summary By Town'!$G$2)</f>
        <v>0</v>
      </c>
      <c r="I384" s="5">
        <f>SUMIFS('Raw Data from UFBs'!G$3:G$3000,'Raw Data from UFBs'!$A$3:$A$3000,'Summary By Town'!$A384,'Raw Data from UFBs'!$E$3:$E$3000,'Summary By Town'!$G$2)</f>
        <v>0</v>
      </c>
      <c r="J384" s="23">
        <f t="shared" si="56"/>
        <v>0</v>
      </c>
      <c r="K384" s="22">
        <f>COUNTIFS('Raw Data from UFBs'!$A$3:$A$3000,'Summary By Town'!$A384,'Raw Data from UFBs'!$E$3:$E$3000,'Summary By Town'!$K$2)</f>
        <v>0</v>
      </c>
      <c r="L384" s="5">
        <f>SUMIFS('Raw Data from UFBs'!F$3:F$3000,'Raw Data from UFBs'!$A$3:$A$3000,'Summary By Town'!$A384,'Raw Data from UFBs'!$E$3:$E$3000,'Summary By Town'!$K$2)</f>
        <v>0</v>
      </c>
      <c r="M384" s="5">
        <f>SUMIFS('Raw Data from UFBs'!G$3:G$3000,'Raw Data from UFBs'!$A$3:$A$3000,'Summary By Town'!$A384,'Raw Data from UFBs'!$E$3:$E$3000,'Summary By Town'!$K$2)</f>
        <v>0</v>
      </c>
      <c r="N384" s="23">
        <f t="shared" si="57"/>
        <v>0</v>
      </c>
      <c r="O384" s="22">
        <f>COUNTIFS('Raw Data from UFBs'!$A$3:$A$3000,'Summary By Town'!$A384,'Raw Data from UFBs'!$E$3:$E$3000,'Summary By Town'!$O$2)</f>
        <v>0</v>
      </c>
      <c r="P384" s="5">
        <f>SUMIFS('Raw Data from UFBs'!F$3:F$3000,'Raw Data from UFBs'!$A$3:$A$3000,'Summary By Town'!$A384,'Raw Data from UFBs'!$E$3:$E$3000,'Summary By Town'!$O$2)</f>
        <v>0</v>
      </c>
      <c r="Q384" s="5">
        <f>SUMIFS('Raw Data from UFBs'!G$3:G$3000,'Raw Data from UFBs'!$A$3:$A$3000,'Summary By Town'!$A384,'Raw Data from UFBs'!$E$3:$E$3000,'Summary By Town'!$O$2)</f>
        <v>0</v>
      </c>
      <c r="R384" s="23">
        <f t="shared" si="58"/>
        <v>0</v>
      </c>
      <c r="S384" s="22">
        <f t="shared" si="59"/>
        <v>0</v>
      </c>
      <c r="T384" s="5">
        <f t="shared" si="60"/>
        <v>0</v>
      </c>
      <c r="U384" s="5">
        <f t="shared" si="61"/>
        <v>0</v>
      </c>
      <c r="V384" s="23">
        <f t="shared" si="62"/>
        <v>0</v>
      </c>
      <c r="W384" s="62">
        <v>1460281100</v>
      </c>
      <c r="X384" s="63">
        <v>3.044853211679063</v>
      </c>
      <c r="Y384" s="64">
        <v>0.36736063542133224</v>
      </c>
      <c r="Z384" s="5">
        <f t="shared" si="63"/>
        <v>0</v>
      </c>
      <c r="AA384" s="9">
        <f t="shared" si="64"/>
        <v>0</v>
      </c>
      <c r="AB384" s="62">
        <v>28008202.060000002</v>
      </c>
      <c r="AC384" s="7">
        <f t="shared" si="65"/>
        <v>0</v>
      </c>
      <c r="AE384" s="6" t="s">
        <v>1148</v>
      </c>
      <c r="AF384" s="6" t="s">
        <v>1154</v>
      </c>
      <c r="AG384" s="6" t="s">
        <v>1040</v>
      </c>
      <c r="AH384" s="6" t="s">
        <v>1195</v>
      </c>
      <c r="AI384" s="6" t="s">
        <v>1143</v>
      </c>
      <c r="AJ384" s="6" t="s">
        <v>1857</v>
      </c>
      <c r="AK384" s="6" t="s">
        <v>1857</v>
      </c>
      <c r="AL384" s="6" t="s">
        <v>1857</v>
      </c>
      <c r="AM384" s="6" t="s">
        <v>1857</v>
      </c>
      <c r="AN384" s="6" t="s">
        <v>1857</v>
      </c>
      <c r="AO384" s="6" t="s">
        <v>1857</v>
      </c>
      <c r="AP384" s="6" t="s">
        <v>1857</v>
      </c>
      <c r="AQ384" s="6" t="s">
        <v>1857</v>
      </c>
      <c r="AR384" s="6" t="s">
        <v>1857</v>
      </c>
      <c r="AS384" s="6" t="s">
        <v>1857</v>
      </c>
      <c r="AT384" s="6" t="s">
        <v>1857</v>
      </c>
    </row>
    <row r="385" spans="1:46" ht="17.25" customHeight="1" x14ac:dyDescent="0.3">
      <c r="A385" t="s">
        <v>712</v>
      </c>
      <c r="B385" t="s">
        <v>1641</v>
      </c>
      <c r="C385" t="s">
        <v>1136</v>
      </c>
      <c r="D385" t="str">
        <f t="shared" si="55"/>
        <v>Madison borough, Morris County</v>
      </c>
      <c r="E385" t="s">
        <v>1828</v>
      </c>
      <c r="F385" t="s">
        <v>1815</v>
      </c>
      <c r="G385" s="22">
        <f>COUNTIFS('Raw Data from UFBs'!$A$3:$A$3000,'Summary By Town'!$A385,'Raw Data from UFBs'!$E$3:$E$3000,'Summary By Town'!$G$2)</f>
        <v>0</v>
      </c>
      <c r="H385" s="5">
        <f>SUMIFS('Raw Data from UFBs'!F$3:F$3000,'Raw Data from UFBs'!$A$3:$A$3000,'Summary By Town'!$A385,'Raw Data from UFBs'!$E$3:$E$3000,'Summary By Town'!$G$2)</f>
        <v>0</v>
      </c>
      <c r="I385" s="5">
        <f>SUMIFS('Raw Data from UFBs'!G$3:G$3000,'Raw Data from UFBs'!$A$3:$A$3000,'Summary By Town'!$A385,'Raw Data from UFBs'!$E$3:$E$3000,'Summary By Town'!$G$2)</f>
        <v>0</v>
      </c>
      <c r="J385" s="23">
        <f t="shared" si="56"/>
        <v>0</v>
      </c>
      <c r="K385" s="22">
        <f>COUNTIFS('Raw Data from UFBs'!$A$3:$A$3000,'Summary By Town'!$A385,'Raw Data from UFBs'!$E$3:$E$3000,'Summary By Town'!$K$2)</f>
        <v>0</v>
      </c>
      <c r="L385" s="5">
        <f>SUMIFS('Raw Data from UFBs'!F$3:F$3000,'Raw Data from UFBs'!$A$3:$A$3000,'Summary By Town'!$A385,'Raw Data from UFBs'!$E$3:$E$3000,'Summary By Town'!$K$2)</f>
        <v>0</v>
      </c>
      <c r="M385" s="5">
        <f>SUMIFS('Raw Data from UFBs'!G$3:G$3000,'Raw Data from UFBs'!$A$3:$A$3000,'Summary By Town'!$A385,'Raw Data from UFBs'!$E$3:$E$3000,'Summary By Town'!$K$2)</f>
        <v>0</v>
      </c>
      <c r="N385" s="23">
        <f t="shared" si="57"/>
        <v>0</v>
      </c>
      <c r="O385" s="22">
        <f>COUNTIFS('Raw Data from UFBs'!$A$3:$A$3000,'Summary By Town'!$A385,'Raw Data from UFBs'!$E$3:$E$3000,'Summary By Town'!$O$2)</f>
        <v>3</v>
      </c>
      <c r="P385" s="5">
        <f>SUMIFS('Raw Data from UFBs'!F$3:F$3000,'Raw Data from UFBs'!$A$3:$A$3000,'Summary By Town'!$A385,'Raw Data from UFBs'!$E$3:$E$3000,'Summary By Town'!$O$2)</f>
        <v>859067.12</v>
      </c>
      <c r="Q385" s="5">
        <f>SUMIFS('Raw Data from UFBs'!G$3:G$3000,'Raw Data from UFBs'!$A$3:$A$3000,'Summary By Town'!$A385,'Raw Data from UFBs'!$E$3:$E$3000,'Summary By Town'!$O$2)</f>
        <v>62182400</v>
      </c>
      <c r="R385" s="23">
        <f t="shared" si="58"/>
        <v>1279951.1287107519</v>
      </c>
      <c r="S385" s="22">
        <f t="shared" si="59"/>
        <v>3</v>
      </c>
      <c r="T385" s="5">
        <f t="shared" si="60"/>
        <v>859067.12</v>
      </c>
      <c r="U385" s="5">
        <f t="shared" si="61"/>
        <v>62182400</v>
      </c>
      <c r="V385" s="23">
        <f t="shared" si="62"/>
        <v>1279951.1287107519</v>
      </c>
      <c r="W385" s="62">
        <v>4216167300</v>
      </c>
      <c r="X385" s="63">
        <v>2.0583816782735176</v>
      </c>
      <c r="Y385" s="64">
        <v>0.22490387115918306</v>
      </c>
      <c r="Z385" s="5">
        <f t="shared" si="63"/>
        <v>94658.442868043421</v>
      </c>
      <c r="AA385" s="9">
        <f t="shared" si="64"/>
        <v>1.4748560855258282E-2</v>
      </c>
      <c r="AB385" s="62">
        <v>45231507.659999996</v>
      </c>
      <c r="AC385" s="7">
        <f t="shared" si="65"/>
        <v>2.0927545369387192E-3</v>
      </c>
      <c r="AE385" s="6" t="s">
        <v>1137</v>
      </c>
      <c r="AF385" s="6" t="s">
        <v>1138</v>
      </c>
      <c r="AG385" s="6" t="s">
        <v>1142</v>
      </c>
      <c r="AH385" s="6" t="s">
        <v>1141</v>
      </c>
      <c r="AI385" s="6" t="s">
        <v>571</v>
      </c>
      <c r="AJ385" s="6" t="s">
        <v>1857</v>
      </c>
      <c r="AK385" s="6" t="s">
        <v>1857</v>
      </c>
      <c r="AL385" s="6" t="s">
        <v>1857</v>
      </c>
      <c r="AM385" s="6" t="s">
        <v>1857</v>
      </c>
      <c r="AN385" s="6" t="s">
        <v>1857</v>
      </c>
      <c r="AO385" s="6" t="s">
        <v>1857</v>
      </c>
      <c r="AP385" s="6" t="s">
        <v>1857</v>
      </c>
      <c r="AQ385" s="6" t="s">
        <v>1857</v>
      </c>
      <c r="AR385" s="6" t="s">
        <v>1857</v>
      </c>
      <c r="AS385" s="6" t="s">
        <v>1857</v>
      </c>
      <c r="AT385" s="6" t="s">
        <v>1857</v>
      </c>
    </row>
    <row r="386" spans="1:46" ht="17.25" customHeight="1" x14ac:dyDescent="0.3">
      <c r="A386" t="s">
        <v>1145</v>
      </c>
      <c r="B386" t="s">
        <v>1642</v>
      </c>
      <c r="C386" t="s">
        <v>1136</v>
      </c>
      <c r="D386" t="str">
        <f t="shared" si="55"/>
        <v>Mendham borough, Morris County</v>
      </c>
      <c r="E386" t="s">
        <v>1828</v>
      </c>
      <c r="F386" t="s">
        <v>1820</v>
      </c>
      <c r="G386" s="22">
        <f>COUNTIFS('Raw Data from UFBs'!$A$3:$A$3000,'Summary By Town'!$A386,'Raw Data from UFBs'!$E$3:$E$3000,'Summary By Town'!$G$2)</f>
        <v>0</v>
      </c>
      <c r="H386" s="5">
        <f>SUMIFS('Raw Data from UFBs'!F$3:F$3000,'Raw Data from UFBs'!$A$3:$A$3000,'Summary By Town'!$A386,'Raw Data from UFBs'!$E$3:$E$3000,'Summary By Town'!$G$2)</f>
        <v>0</v>
      </c>
      <c r="I386" s="5">
        <f>SUMIFS('Raw Data from UFBs'!G$3:G$3000,'Raw Data from UFBs'!$A$3:$A$3000,'Summary By Town'!$A386,'Raw Data from UFBs'!$E$3:$E$3000,'Summary By Town'!$G$2)</f>
        <v>0</v>
      </c>
      <c r="J386" s="23">
        <f t="shared" si="56"/>
        <v>0</v>
      </c>
      <c r="K386" s="22">
        <f>COUNTIFS('Raw Data from UFBs'!$A$3:$A$3000,'Summary By Town'!$A386,'Raw Data from UFBs'!$E$3:$E$3000,'Summary By Town'!$K$2)</f>
        <v>0</v>
      </c>
      <c r="L386" s="5">
        <f>SUMIFS('Raw Data from UFBs'!F$3:F$3000,'Raw Data from UFBs'!$A$3:$A$3000,'Summary By Town'!$A386,'Raw Data from UFBs'!$E$3:$E$3000,'Summary By Town'!$K$2)</f>
        <v>0</v>
      </c>
      <c r="M386" s="5">
        <f>SUMIFS('Raw Data from UFBs'!G$3:G$3000,'Raw Data from UFBs'!$A$3:$A$3000,'Summary By Town'!$A386,'Raw Data from UFBs'!$E$3:$E$3000,'Summary By Town'!$K$2)</f>
        <v>0</v>
      </c>
      <c r="N386" s="23">
        <f t="shared" si="57"/>
        <v>0</v>
      </c>
      <c r="O386" s="22">
        <f>COUNTIFS('Raw Data from UFBs'!$A$3:$A$3000,'Summary By Town'!$A386,'Raw Data from UFBs'!$E$3:$E$3000,'Summary By Town'!$O$2)</f>
        <v>0</v>
      </c>
      <c r="P386" s="5">
        <f>SUMIFS('Raw Data from UFBs'!F$3:F$3000,'Raw Data from UFBs'!$A$3:$A$3000,'Summary By Town'!$A386,'Raw Data from UFBs'!$E$3:$E$3000,'Summary By Town'!$O$2)</f>
        <v>0</v>
      </c>
      <c r="Q386" s="5">
        <f>SUMIFS('Raw Data from UFBs'!G$3:G$3000,'Raw Data from UFBs'!$A$3:$A$3000,'Summary By Town'!$A386,'Raw Data from UFBs'!$E$3:$E$3000,'Summary By Town'!$O$2)</f>
        <v>0</v>
      </c>
      <c r="R386" s="23">
        <f t="shared" si="58"/>
        <v>0</v>
      </c>
      <c r="S386" s="22">
        <f t="shared" si="59"/>
        <v>0</v>
      </c>
      <c r="T386" s="5">
        <f t="shared" si="60"/>
        <v>0</v>
      </c>
      <c r="U386" s="5">
        <f t="shared" si="61"/>
        <v>0</v>
      </c>
      <c r="V386" s="23">
        <f t="shared" si="62"/>
        <v>0</v>
      </c>
      <c r="W386" s="62">
        <v>1395620124</v>
      </c>
      <c r="X386" s="63">
        <v>2.4533614052725259</v>
      </c>
      <c r="Y386" s="64">
        <v>0.220745299224652</v>
      </c>
      <c r="Z386" s="5">
        <f t="shared" si="63"/>
        <v>0</v>
      </c>
      <c r="AA386" s="9">
        <f t="shared" si="64"/>
        <v>0</v>
      </c>
      <c r="AB386" s="62">
        <v>10409972.879999999</v>
      </c>
      <c r="AC386" s="7">
        <f t="shared" si="65"/>
        <v>0</v>
      </c>
      <c r="AE386" s="6" t="s">
        <v>1146</v>
      </c>
      <c r="AF386" s="6" t="s">
        <v>642</v>
      </c>
      <c r="AG386" s="6" t="s">
        <v>1857</v>
      </c>
      <c r="AH386" s="6" t="s">
        <v>1857</v>
      </c>
      <c r="AI386" s="6" t="s">
        <v>1857</v>
      </c>
      <c r="AJ386" s="6" t="s">
        <v>1857</v>
      </c>
      <c r="AK386" s="6" t="s">
        <v>1857</v>
      </c>
      <c r="AL386" s="6" t="s">
        <v>1857</v>
      </c>
      <c r="AM386" s="6" t="s">
        <v>1857</v>
      </c>
      <c r="AN386" s="6" t="s">
        <v>1857</v>
      </c>
      <c r="AO386" s="6" t="s">
        <v>1857</v>
      </c>
      <c r="AP386" s="6" t="s">
        <v>1857</v>
      </c>
      <c r="AQ386" s="6" t="s">
        <v>1857</v>
      </c>
      <c r="AR386" s="6" t="s">
        <v>1857</v>
      </c>
      <c r="AS386" s="6" t="s">
        <v>1857</v>
      </c>
      <c r="AT386" s="6" t="s">
        <v>1857</v>
      </c>
    </row>
    <row r="387" spans="1:46" ht="17.25" customHeight="1" x14ac:dyDescent="0.3">
      <c r="A387" t="s">
        <v>1149</v>
      </c>
      <c r="B387" t="s">
        <v>1643</v>
      </c>
      <c r="C387" t="s">
        <v>1136</v>
      </c>
      <c r="D387" t="str">
        <f t="shared" si="55"/>
        <v>Morris Plains borough, Morris County</v>
      </c>
      <c r="E387" t="s">
        <v>1828</v>
      </c>
      <c r="F387" t="s">
        <v>1815</v>
      </c>
      <c r="G387" s="22">
        <f>COUNTIFS('Raw Data from UFBs'!$A$3:$A$3000,'Summary By Town'!$A387,'Raw Data from UFBs'!$E$3:$E$3000,'Summary By Town'!$G$2)</f>
        <v>0</v>
      </c>
      <c r="H387" s="5">
        <f>SUMIFS('Raw Data from UFBs'!F$3:F$3000,'Raw Data from UFBs'!$A$3:$A$3000,'Summary By Town'!$A387,'Raw Data from UFBs'!$E$3:$E$3000,'Summary By Town'!$G$2)</f>
        <v>0</v>
      </c>
      <c r="I387" s="5">
        <f>SUMIFS('Raw Data from UFBs'!G$3:G$3000,'Raw Data from UFBs'!$A$3:$A$3000,'Summary By Town'!$A387,'Raw Data from UFBs'!$E$3:$E$3000,'Summary By Town'!$G$2)</f>
        <v>0</v>
      </c>
      <c r="J387" s="23">
        <f t="shared" si="56"/>
        <v>0</v>
      </c>
      <c r="K387" s="22">
        <f>COUNTIFS('Raw Data from UFBs'!$A$3:$A$3000,'Summary By Town'!$A387,'Raw Data from UFBs'!$E$3:$E$3000,'Summary By Town'!$K$2)</f>
        <v>0</v>
      </c>
      <c r="L387" s="5">
        <f>SUMIFS('Raw Data from UFBs'!F$3:F$3000,'Raw Data from UFBs'!$A$3:$A$3000,'Summary By Town'!$A387,'Raw Data from UFBs'!$E$3:$E$3000,'Summary By Town'!$K$2)</f>
        <v>0</v>
      </c>
      <c r="M387" s="5">
        <f>SUMIFS('Raw Data from UFBs'!G$3:G$3000,'Raw Data from UFBs'!$A$3:$A$3000,'Summary By Town'!$A387,'Raw Data from UFBs'!$E$3:$E$3000,'Summary By Town'!$K$2)</f>
        <v>0</v>
      </c>
      <c r="N387" s="23">
        <f t="shared" si="57"/>
        <v>0</v>
      </c>
      <c r="O387" s="22">
        <f>COUNTIFS('Raw Data from UFBs'!$A$3:$A$3000,'Summary By Town'!$A387,'Raw Data from UFBs'!$E$3:$E$3000,'Summary By Town'!$O$2)</f>
        <v>0</v>
      </c>
      <c r="P387" s="5">
        <f>SUMIFS('Raw Data from UFBs'!F$3:F$3000,'Raw Data from UFBs'!$A$3:$A$3000,'Summary By Town'!$A387,'Raw Data from UFBs'!$E$3:$E$3000,'Summary By Town'!$O$2)</f>
        <v>0</v>
      </c>
      <c r="Q387" s="5">
        <f>SUMIFS('Raw Data from UFBs'!G$3:G$3000,'Raw Data from UFBs'!$A$3:$A$3000,'Summary By Town'!$A387,'Raw Data from UFBs'!$E$3:$E$3000,'Summary By Town'!$O$2)</f>
        <v>0</v>
      </c>
      <c r="R387" s="23">
        <f t="shared" si="58"/>
        <v>0</v>
      </c>
      <c r="S387" s="22">
        <f t="shared" si="59"/>
        <v>0</v>
      </c>
      <c r="T387" s="5">
        <f t="shared" si="60"/>
        <v>0</v>
      </c>
      <c r="U387" s="5">
        <f t="shared" si="61"/>
        <v>0</v>
      </c>
      <c r="V387" s="23">
        <f t="shared" si="62"/>
        <v>0</v>
      </c>
      <c r="W387" s="62">
        <v>1473937400</v>
      </c>
      <c r="X387" s="63">
        <v>2.4988295655617598</v>
      </c>
      <c r="Y387" s="64">
        <v>0.34326117761444508</v>
      </c>
      <c r="Z387" s="5">
        <f t="shared" si="63"/>
        <v>0</v>
      </c>
      <c r="AA387" s="9">
        <f t="shared" si="64"/>
        <v>0</v>
      </c>
      <c r="AB387" s="62">
        <v>20863477.259999998</v>
      </c>
      <c r="AC387" s="7">
        <f t="shared" si="65"/>
        <v>0</v>
      </c>
      <c r="AE387" s="6" t="s">
        <v>571</v>
      </c>
      <c r="AF387" s="6" t="s">
        <v>566</v>
      </c>
      <c r="AG387" s="6" t="s">
        <v>580</v>
      </c>
      <c r="AH387" s="6" t="s">
        <v>1857</v>
      </c>
      <c r="AI387" s="6" t="s">
        <v>1857</v>
      </c>
      <c r="AJ387" s="6" t="s">
        <v>1857</v>
      </c>
      <c r="AK387" s="6" t="s">
        <v>1857</v>
      </c>
      <c r="AL387" s="6" t="s">
        <v>1857</v>
      </c>
      <c r="AM387" s="6" t="s">
        <v>1857</v>
      </c>
      <c r="AN387" s="6" t="s">
        <v>1857</v>
      </c>
      <c r="AO387" s="6" t="s">
        <v>1857</v>
      </c>
      <c r="AP387" s="6" t="s">
        <v>1857</v>
      </c>
      <c r="AQ387" s="6" t="s">
        <v>1857</v>
      </c>
      <c r="AR387" s="6" t="s">
        <v>1857</v>
      </c>
      <c r="AS387" s="6" t="s">
        <v>1857</v>
      </c>
      <c r="AT387" s="6" t="s">
        <v>1857</v>
      </c>
    </row>
    <row r="388" spans="1:46" ht="17.25" customHeight="1" x14ac:dyDescent="0.3">
      <c r="A388" t="s">
        <v>574</v>
      </c>
      <c r="B388" t="s">
        <v>1644</v>
      </c>
      <c r="C388" t="s">
        <v>1136</v>
      </c>
      <c r="D388" t="str">
        <f t="shared" ref="D388:D451" si="66">B388&amp;", "&amp;C388&amp;" County"</f>
        <v>Morristown town, Morris County</v>
      </c>
      <c r="E388" t="s">
        <v>1828</v>
      </c>
      <c r="F388" t="s">
        <v>1819</v>
      </c>
      <c r="G388" s="22">
        <f>COUNTIFS('Raw Data from UFBs'!$A$3:$A$3000,'Summary By Town'!$A388,'Raw Data from UFBs'!$E$3:$E$3000,'Summary By Town'!$G$2)</f>
        <v>1</v>
      </c>
      <c r="H388" s="5">
        <f>SUMIFS('Raw Data from UFBs'!F$3:F$3000,'Raw Data from UFBs'!$A$3:$A$3000,'Summary By Town'!$A388,'Raw Data from UFBs'!$E$3:$E$3000,'Summary By Town'!$G$2)</f>
        <v>160284</v>
      </c>
      <c r="I388" s="5">
        <f>SUMIFS('Raw Data from UFBs'!G$3:G$3000,'Raw Data from UFBs'!$A$3:$A$3000,'Summary By Town'!$A388,'Raw Data from UFBs'!$E$3:$E$3000,'Summary By Town'!$G$2)</f>
        <v>21623600</v>
      </c>
      <c r="J388" s="23">
        <f t="shared" ref="J388:J451" si="67">IFERROR((I388/100)*$X388,"--")</f>
        <v>628166.30875814287</v>
      </c>
      <c r="K388" s="22">
        <f>COUNTIFS('Raw Data from UFBs'!$A$3:$A$3000,'Summary By Town'!$A388,'Raw Data from UFBs'!$E$3:$E$3000,'Summary By Town'!$K$2)</f>
        <v>0</v>
      </c>
      <c r="L388" s="5">
        <f>SUMIFS('Raw Data from UFBs'!F$3:F$3000,'Raw Data from UFBs'!$A$3:$A$3000,'Summary By Town'!$A388,'Raw Data from UFBs'!$E$3:$E$3000,'Summary By Town'!$K$2)</f>
        <v>0</v>
      </c>
      <c r="M388" s="5">
        <f>SUMIFS('Raw Data from UFBs'!G$3:G$3000,'Raw Data from UFBs'!$A$3:$A$3000,'Summary By Town'!$A388,'Raw Data from UFBs'!$E$3:$E$3000,'Summary By Town'!$K$2)</f>
        <v>0</v>
      </c>
      <c r="N388" s="23">
        <f t="shared" ref="N388:N451" si="68">IFERROR((M388/100)*$X388,"--")</f>
        <v>0</v>
      </c>
      <c r="O388" s="22">
        <f>COUNTIFS('Raw Data from UFBs'!$A$3:$A$3000,'Summary By Town'!$A388,'Raw Data from UFBs'!$E$3:$E$3000,'Summary By Town'!$O$2)</f>
        <v>7</v>
      </c>
      <c r="P388" s="5">
        <f>SUMIFS('Raw Data from UFBs'!F$3:F$3000,'Raw Data from UFBs'!$A$3:$A$3000,'Summary By Town'!$A388,'Raw Data from UFBs'!$E$3:$E$3000,'Summary By Town'!$O$2)</f>
        <v>1677789.54</v>
      </c>
      <c r="Q388" s="5">
        <f>SUMIFS('Raw Data from UFBs'!G$3:G$3000,'Raw Data from UFBs'!$A$3:$A$3000,'Summary By Town'!$A388,'Raw Data from UFBs'!$E$3:$E$3000,'Summary By Town'!$O$2)</f>
        <v>140267650</v>
      </c>
      <c r="R388" s="23">
        <f t="shared" ref="R388:R451" si="69">IFERROR((Q388/100)*$X388,"--")</f>
        <v>4074779.9597975877</v>
      </c>
      <c r="S388" s="22">
        <f t="shared" ref="S388:S451" si="70">O388+K388+G388</f>
        <v>8</v>
      </c>
      <c r="T388" s="5">
        <f t="shared" ref="T388:T451" si="71">P388+L388+H388</f>
        <v>1838073.54</v>
      </c>
      <c r="U388" s="5">
        <f t="shared" ref="U388:U451" si="72">Q388+M388+I388</f>
        <v>161891250</v>
      </c>
      <c r="V388" s="23">
        <f t="shared" ref="V388:V451" si="73">R388+N388+J388</f>
        <v>4702946.2685557306</v>
      </c>
      <c r="W388" s="62">
        <v>2817134413</v>
      </c>
      <c r="X388" s="63">
        <v>2.9050033701980378</v>
      </c>
      <c r="Y388" s="64">
        <v>0.3913921125183093</v>
      </c>
      <c r="Z388" s="5">
        <f t="shared" ref="Z388:Z451" si="74">(V388-T388)*Y388</f>
        <v>1121288.5893255202</v>
      </c>
      <c r="AA388" s="9">
        <f t="shared" ref="AA388:AA451" si="75">U388/W388</f>
        <v>5.7466640304038627E-2</v>
      </c>
      <c r="AB388" s="62">
        <v>60213386.07</v>
      </c>
      <c r="AC388" s="7">
        <f t="shared" ref="AC388:AC451" si="76">Z388/AB388</f>
        <v>1.8621915532569221E-2</v>
      </c>
      <c r="AE388" s="6" t="s">
        <v>571</v>
      </c>
      <c r="AF388" s="6" t="s">
        <v>1857</v>
      </c>
      <c r="AG388" s="6" t="s">
        <v>1857</v>
      </c>
      <c r="AH388" s="6" t="s">
        <v>1857</v>
      </c>
      <c r="AI388" s="6" t="s">
        <v>1857</v>
      </c>
      <c r="AJ388" s="6" t="s">
        <v>1857</v>
      </c>
      <c r="AK388" s="6" t="s">
        <v>1857</v>
      </c>
      <c r="AL388" s="6" t="s">
        <v>1857</v>
      </c>
      <c r="AM388" s="6" t="s">
        <v>1857</v>
      </c>
      <c r="AN388" s="6" t="s">
        <v>1857</v>
      </c>
      <c r="AO388" s="6" t="s">
        <v>1857</v>
      </c>
      <c r="AP388" s="6" t="s">
        <v>1857</v>
      </c>
      <c r="AQ388" s="6" t="s">
        <v>1857</v>
      </c>
      <c r="AR388" s="6" t="s">
        <v>1857</v>
      </c>
      <c r="AS388" s="6" t="s">
        <v>1857</v>
      </c>
      <c r="AT388" s="6" t="s">
        <v>1857</v>
      </c>
    </row>
    <row r="389" spans="1:46" ht="17.25" customHeight="1" x14ac:dyDescent="0.3">
      <c r="A389" t="s">
        <v>1150</v>
      </c>
      <c r="B389" t="s">
        <v>1645</v>
      </c>
      <c r="C389" t="s">
        <v>1136</v>
      </c>
      <c r="D389" t="str">
        <f t="shared" si="66"/>
        <v>Mountain Lakes borough, Morris County</v>
      </c>
      <c r="E389" t="s">
        <v>1828</v>
      </c>
      <c r="F389" t="s">
        <v>1815</v>
      </c>
      <c r="G389" s="22">
        <f>COUNTIFS('Raw Data from UFBs'!$A$3:$A$3000,'Summary By Town'!$A389,'Raw Data from UFBs'!$E$3:$E$3000,'Summary By Town'!$G$2)</f>
        <v>0</v>
      </c>
      <c r="H389" s="5">
        <f>SUMIFS('Raw Data from UFBs'!F$3:F$3000,'Raw Data from UFBs'!$A$3:$A$3000,'Summary By Town'!$A389,'Raw Data from UFBs'!$E$3:$E$3000,'Summary By Town'!$G$2)</f>
        <v>0</v>
      </c>
      <c r="I389" s="5">
        <f>SUMIFS('Raw Data from UFBs'!G$3:G$3000,'Raw Data from UFBs'!$A$3:$A$3000,'Summary By Town'!$A389,'Raw Data from UFBs'!$E$3:$E$3000,'Summary By Town'!$G$2)</f>
        <v>0</v>
      </c>
      <c r="J389" s="23">
        <f t="shared" si="67"/>
        <v>0</v>
      </c>
      <c r="K389" s="22">
        <f>COUNTIFS('Raw Data from UFBs'!$A$3:$A$3000,'Summary By Town'!$A389,'Raw Data from UFBs'!$E$3:$E$3000,'Summary By Town'!$K$2)</f>
        <v>0</v>
      </c>
      <c r="L389" s="5">
        <f>SUMIFS('Raw Data from UFBs'!F$3:F$3000,'Raw Data from UFBs'!$A$3:$A$3000,'Summary By Town'!$A389,'Raw Data from UFBs'!$E$3:$E$3000,'Summary By Town'!$K$2)</f>
        <v>0</v>
      </c>
      <c r="M389" s="5">
        <f>SUMIFS('Raw Data from UFBs'!G$3:G$3000,'Raw Data from UFBs'!$A$3:$A$3000,'Summary By Town'!$A389,'Raw Data from UFBs'!$E$3:$E$3000,'Summary By Town'!$K$2)</f>
        <v>0</v>
      </c>
      <c r="N389" s="23">
        <f t="shared" si="68"/>
        <v>0</v>
      </c>
      <c r="O389" s="22">
        <f>COUNTIFS('Raw Data from UFBs'!$A$3:$A$3000,'Summary By Town'!$A389,'Raw Data from UFBs'!$E$3:$E$3000,'Summary By Town'!$O$2)</f>
        <v>0</v>
      </c>
      <c r="P389" s="5">
        <f>SUMIFS('Raw Data from UFBs'!F$3:F$3000,'Raw Data from UFBs'!$A$3:$A$3000,'Summary By Town'!$A389,'Raw Data from UFBs'!$E$3:$E$3000,'Summary By Town'!$O$2)</f>
        <v>0</v>
      </c>
      <c r="Q389" s="5">
        <f>SUMIFS('Raw Data from UFBs'!G$3:G$3000,'Raw Data from UFBs'!$A$3:$A$3000,'Summary By Town'!$A389,'Raw Data from UFBs'!$E$3:$E$3000,'Summary By Town'!$O$2)</f>
        <v>0</v>
      </c>
      <c r="R389" s="23">
        <f t="shared" si="69"/>
        <v>0</v>
      </c>
      <c r="S389" s="22">
        <f t="shared" si="70"/>
        <v>0</v>
      </c>
      <c r="T389" s="5">
        <f t="shared" si="71"/>
        <v>0</v>
      </c>
      <c r="U389" s="5">
        <f t="shared" si="72"/>
        <v>0</v>
      </c>
      <c r="V389" s="23">
        <f t="shared" si="73"/>
        <v>0</v>
      </c>
      <c r="W389" s="62">
        <v>1600390600</v>
      </c>
      <c r="X389" s="63">
        <v>2.5278480036776805</v>
      </c>
      <c r="Y389" s="64">
        <v>0.19534828502604965</v>
      </c>
      <c r="Z389" s="5">
        <f t="shared" si="74"/>
        <v>0</v>
      </c>
      <c r="AA389" s="9">
        <f t="shared" si="75"/>
        <v>0</v>
      </c>
      <c r="AB389" s="62">
        <v>12816391.59</v>
      </c>
      <c r="AC389" s="7">
        <f t="shared" si="76"/>
        <v>0</v>
      </c>
      <c r="AE389" s="6" t="s">
        <v>1135</v>
      </c>
      <c r="AF389" s="6" t="s">
        <v>564</v>
      </c>
      <c r="AG389" s="6" t="s">
        <v>559</v>
      </c>
      <c r="AH389" s="6" t="s">
        <v>580</v>
      </c>
      <c r="AI389" s="6" t="s">
        <v>1857</v>
      </c>
      <c r="AJ389" s="6" t="s">
        <v>1857</v>
      </c>
      <c r="AK389" s="6" t="s">
        <v>1857</v>
      </c>
      <c r="AL389" s="6" t="s">
        <v>1857</v>
      </c>
      <c r="AM389" s="6" t="s">
        <v>1857</v>
      </c>
      <c r="AN389" s="6" t="s">
        <v>1857</v>
      </c>
      <c r="AO389" s="6" t="s">
        <v>1857</v>
      </c>
      <c r="AP389" s="6" t="s">
        <v>1857</v>
      </c>
      <c r="AQ389" s="6" t="s">
        <v>1857</v>
      </c>
      <c r="AR389" s="6" t="s">
        <v>1857</v>
      </c>
      <c r="AS389" s="6" t="s">
        <v>1857</v>
      </c>
      <c r="AT389" s="6" t="s">
        <v>1857</v>
      </c>
    </row>
    <row r="390" spans="1:46" ht="17.25" customHeight="1" x14ac:dyDescent="0.3">
      <c r="A390" t="s">
        <v>1151</v>
      </c>
      <c r="B390" t="s">
        <v>1646</v>
      </c>
      <c r="C390" t="s">
        <v>1136</v>
      </c>
      <c r="D390" t="str">
        <f t="shared" si="66"/>
        <v>Mount Arlington borough, Morris County</v>
      </c>
      <c r="E390" t="s">
        <v>1828</v>
      </c>
      <c r="F390" t="s">
        <v>1819</v>
      </c>
      <c r="G390" s="22">
        <f>COUNTIFS('Raw Data from UFBs'!$A$3:$A$3000,'Summary By Town'!$A390,'Raw Data from UFBs'!$E$3:$E$3000,'Summary By Town'!$G$2)</f>
        <v>0</v>
      </c>
      <c r="H390" s="5">
        <f>SUMIFS('Raw Data from UFBs'!F$3:F$3000,'Raw Data from UFBs'!$A$3:$A$3000,'Summary By Town'!$A390,'Raw Data from UFBs'!$E$3:$E$3000,'Summary By Town'!$G$2)</f>
        <v>0</v>
      </c>
      <c r="I390" s="5">
        <f>SUMIFS('Raw Data from UFBs'!G$3:G$3000,'Raw Data from UFBs'!$A$3:$A$3000,'Summary By Town'!$A390,'Raw Data from UFBs'!$E$3:$E$3000,'Summary By Town'!$G$2)</f>
        <v>0</v>
      </c>
      <c r="J390" s="23">
        <f t="shared" si="67"/>
        <v>0</v>
      </c>
      <c r="K390" s="22">
        <f>COUNTIFS('Raw Data from UFBs'!$A$3:$A$3000,'Summary By Town'!$A390,'Raw Data from UFBs'!$E$3:$E$3000,'Summary By Town'!$K$2)</f>
        <v>0</v>
      </c>
      <c r="L390" s="5">
        <f>SUMIFS('Raw Data from UFBs'!F$3:F$3000,'Raw Data from UFBs'!$A$3:$A$3000,'Summary By Town'!$A390,'Raw Data from UFBs'!$E$3:$E$3000,'Summary By Town'!$K$2)</f>
        <v>0</v>
      </c>
      <c r="M390" s="5">
        <f>SUMIFS('Raw Data from UFBs'!G$3:G$3000,'Raw Data from UFBs'!$A$3:$A$3000,'Summary By Town'!$A390,'Raw Data from UFBs'!$E$3:$E$3000,'Summary By Town'!$K$2)</f>
        <v>0</v>
      </c>
      <c r="N390" s="23">
        <f t="shared" si="68"/>
        <v>0</v>
      </c>
      <c r="O390" s="22">
        <f>COUNTIFS('Raw Data from UFBs'!$A$3:$A$3000,'Summary By Town'!$A390,'Raw Data from UFBs'!$E$3:$E$3000,'Summary By Town'!$O$2)</f>
        <v>0</v>
      </c>
      <c r="P390" s="5">
        <f>SUMIFS('Raw Data from UFBs'!F$3:F$3000,'Raw Data from UFBs'!$A$3:$A$3000,'Summary By Town'!$A390,'Raw Data from UFBs'!$E$3:$E$3000,'Summary By Town'!$O$2)</f>
        <v>0</v>
      </c>
      <c r="Q390" s="5">
        <f>SUMIFS('Raw Data from UFBs'!G$3:G$3000,'Raw Data from UFBs'!$A$3:$A$3000,'Summary By Town'!$A390,'Raw Data from UFBs'!$E$3:$E$3000,'Summary By Town'!$O$2)</f>
        <v>0</v>
      </c>
      <c r="R390" s="23">
        <f t="shared" si="69"/>
        <v>0</v>
      </c>
      <c r="S390" s="22">
        <f t="shared" si="70"/>
        <v>0</v>
      </c>
      <c r="T390" s="5">
        <f t="shared" si="71"/>
        <v>0</v>
      </c>
      <c r="U390" s="5">
        <f t="shared" si="72"/>
        <v>0</v>
      </c>
      <c r="V390" s="23">
        <f t="shared" si="73"/>
        <v>0</v>
      </c>
      <c r="W390" s="62">
        <v>1183287100</v>
      </c>
      <c r="X390" s="63">
        <v>1.9543154431735943</v>
      </c>
      <c r="Y390" s="64">
        <v>0.30309367816371252</v>
      </c>
      <c r="Z390" s="5">
        <f t="shared" si="74"/>
        <v>0</v>
      </c>
      <c r="AA390" s="9">
        <f t="shared" si="75"/>
        <v>0</v>
      </c>
      <c r="AB390" s="62">
        <v>15053985.470000001</v>
      </c>
      <c r="AC390" s="7">
        <f t="shared" si="76"/>
        <v>0</v>
      </c>
      <c r="AE390" s="6" t="s">
        <v>1158</v>
      </c>
      <c r="AF390" s="6" t="s">
        <v>1229</v>
      </c>
      <c r="AG390" s="6" t="s">
        <v>568</v>
      </c>
      <c r="AH390" s="6" t="s">
        <v>1857</v>
      </c>
      <c r="AI390" s="6" t="s">
        <v>1857</v>
      </c>
      <c r="AJ390" s="6" t="s">
        <v>1857</v>
      </c>
      <c r="AK390" s="6" t="s">
        <v>1857</v>
      </c>
      <c r="AL390" s="6" t="s">
        <v>1857</v>
      </c>
      <c r="AM390" s="6" t="s">
        <v>1857</v>
      </c>
      <c r="AN390" s="6" t="s">
        <v>1857</v>
      </c>
      <c r="AO390" s="6" t="s">
        <v>1857</v>
      </c>
      <c r="AP390" s="6" t="s">
        <v>1857</v>
      </c>
      <c r="AQ390" s="6" t="s">
        <v>1857</v>
      </c>
      <c r="AR390" s="6" t="s">
        <v>1857</v>
      </c>
      <c r="AS390" s="6" t="s">
        <v>1857</v>
      </c>
      <c r="AT390" s="6" t="s">
        <v>1857</v>
      </c>
    </row>
    <row r="391" spans="1:46" ht="17.25" customHeight="1" x14ac:dyDescent="0.3">
      <c r="A391" t="s">
        <v>1152</v>
      </c>
      <c r="B391" t="s">
        <v>1647</v>
      </c>
      <c r="C391" t="s">
        <v>1136</v>
      </c>
      <c r="D391" t="str">
        <f t="shared" si="66"/>
        <v>Netcong borough, Morris County</v>
      </c>
      <c r="E391" t="s">
        <v>1828</v>
      </c>
      <c r="F391" t="s">
        <v>1819</v>
      </c>
      <c r="G391" s="22">
        <f>COUNTIFS('Raw Data from UFBs'!$A$3:$A$3000,'Summary By Town'!$A391,'Raw Data from UFBs'!$E$3:$E$3000,'Summary By Town'!$G$2)</f>
        <v>0</v>
      </c>
      <c r="H391" s="5">
        <f>SUMIFS('Raw Data from UFBs'!F$3:F$3000,'Raw Data from UFBs'!$A$3:$A$3000,'Summary By Town'!$A391,'Raw Data from UFBs'!$E$3:$E$3000,'Summary By Town'!$G$2)</f>
        <v>0</v>
      </c>
      <c r="I391" s="5">
        <f>SUMIFS('Raw Data from UFBs'!G$3:G$3000,'Raw Data from UFBs'!$A$3:$A$3000,'Summary By Town'!$A391,'Raw Data from UFBs'!$E$3:$E$3000,'Summary By Town'!$G$2)</f>
        <v>0</v>
      </c>
      <c r="J391" s="23">
        <f t="shared" si="67"/>
        <v>0</v>
      </c>
      <c r="K391" s="22">
        <f>COUNTIFS('Raw Data from UFBs'!$A$3:$A$3000,'Summary By Town'!$A391,'Raw Data from UFBs'!$E$3:$E$3000,'Summary By Town'!$K$2)</f>
        <v>0</v>
      </c>
      <c r="L391" s="5">
        <f>SUMIFS('Raw Data from UFBs'!F$3:F$3000,'Raw Data from UFBs'!$A$3:$A$3000,'Summary By Town'!$A391,'Raw Data from UFBs'!$E$3:$E$3000,'Summary By Town'!$K$2)</f>
        <v>0</v>
      </c>
      <c r="M391" s="5">
        <f>SUMIFS('Raw Data from UFBs'!G$3:G$3000,'Raw Data from UFBs'!$A$3:$A$3000,'Summary By Town'!$A391,'Raw Data from UFBs'!$E$3:$E$3000,'Summary By Town'!$K$2)</f>
        <v>0</v>
      </c>
      <c r="N391" s="23">
        <f t="shared" si="68"/>
        <v>0</v>
      </c>
      <c r="O391" s="22">
        <f>COUNTIFS('Raw Data from UFBs'!$A$3:$A$3000,'Summary By Town'!$A391,'Raw Data from UFBs'!$E$3:$E$3000,'Summary By Town'!$O$2)</f>
        <v>0</v>
      </c>
      <c r="P391" s="5">
        <f>SUMIFS('Raw Data from UFBs'!F$3:F$3000,'Raw Data from UFBs'!$A$3:$A$3000,'Summary By Town'!$A391,'Raw Data from UFBs'!$E$3:$E$3000,'Summary By Town'!$O$2)</f>
        <v>0</v>
      </c>
      <c r="Q391" s="5">
        <f>SUMIFS('Raw Data from UFBs'!G$3:G$3000,'Raw Data from UFBs'!$A$3:$A$3000,'Summary By Town'!$A391,'Raw Data from UFBs'!$E$3:$E$3000,'Summary By Town'!$O$2)</f>
        <v>0</v>
      </c>
      <c r="R391" s="23">
        <f t="shared" si="69"/>
        <v>0</v>
      </c>
      <c r="S391" s="22">
        <f t="shared" si="70"/>
        <v>0</v>
      </c>
      <c r="T391" s="5">
        <f t="shared" si="71"/>
        <v>0</v>
      </c>
      <c r="U391" s="5">
        <f t="shared" si="72"/>
        <v>0</v>
      </c>
      <c r="V391" s="23">
        <f t="shared" si="73"/>
        <v>0</v>
      </c>
      <c r="W391" s="62">
        <v>356252300</v>
      </c>
      <c r="X391" s="63">
        <v>3.4461969197765501</v>
      </c>
      <c r="Y391" s="64">
        <v>0.28519842533044021</v>
      </c>
      <c r="Z391" s="5">
        <f t="shared" si="74"/>
        <v>0</v>
      </c>
      <c r="AA391" s="9">
        <f t="shared" si="75"/>
        <v>0</v>
      </c>
      <c r="AB391" s="62">
        <v>7201062</v>
      </c>
      <c r="AC391" s="7">
        <f t="shared" si="76"/>
        <v>0</v>
      </c>
      <c r="AE391" s="6" t="s">
        <v>579</v>
      </c>
      <c r="AF391" s="6" t="s">
        <v>1158</v>
      </c>
      <c r="AG391" s="6" t="s">
        <v>1234</v>
      </c>
      <c r="AH391" s="6" t="s">
        <v>1857</v>
      </c>
      <c r="AI391" s="6" t="s">
        <v>1857</v>
      </c>
      <c r="AJ391" s="6" t="s">
        <v>1857</v>
      </c>
      <c r="AK391" s="6" t="s">
        <v>1857</v>
      </c>
      <c r="AL391" s="6" t="s">
        <v>1857</v>
      </c>
      <c r="AM391" s="6" t="s">
        <v>1857</v>
      </c>
      <c r="AN391" s="6" t="s">
        <v>1857</v>
      </c>
      <c r="AO391" s="6" t="s">
        <v>1857</v>
      </c>
      <c r="AP391" s="6" t="s">
        <v>1857</v>
      </c>
      <c r="AQ391" s="6" t="s">
        <v>1857</v>
      </c>
      <c r="AR391" s="6" t="s">
        <v>1857</v>
      </c>
      <c r="AS391" s="6" t="s">
        <v>1857</v>
      </c>
      <c r="AT391" s="6" t="s">
        <v>1857</v>
      </c>
    </row>
    <row r="392" spans="1:46" ht="17.25" customHeight="1" x14ac:dyDescent="0.3">
      <c r="A392" t="s">
        <v>1156</v>
      </c>
      <c r="B392" t="s">
        <v>1648</v>
      </c>
      <c r="C392" t="s">
        <v>1136</v>
      </c>
      <c r="D392" t="str">
        <f t="shared" si="66"/>
        <v>Riverdale borough, Morris County</v>
      </c>
      <c r="E392" t="s">
        <v>1828</v>
      </c>
      <c r="F392" t="s">
        <v>1819</v>
      </c>
      <c r="G392" s="22">
        <f>COUNTIFS('Raw Data from UFBs'!$A$3:$A$3000,'Summary By Town'!$A392,'Raw Data from UFBs'!$E$3:$E$3000,'Summary By Town'!$G$2)</f>
        <v>0</v>
      </c>
      <c r="H392" s="5">
        <f>SUMIFS('Raw Data from UFBs'!F$3:F$3000,'Raw Data from UFBs'!$A$3:$A$3000,'Summary By Town'!$A392,'Raw Data from UFBs'!$E$3:$E$3000,'Summary By Town'!$G$2)</f>
        <v>0</v>
      </c>
      <c r="I392" s="5">
        <f>SUMIFS('Raw Data from UFBs'!G$3:G$3000,'Raw Data from UFBs'!$A$3:$A$3000,'Summary By Town'!$A392,'Raw Data from UFBs'!$E$3:$E$3000,'Summary By Town'!$G$2)</f>
        <v>0</v>
      </c>
      <c r="J392" s="23">
        <f t="shared" si="67"/>
        <v>0</v>
      </c>
      <c r="K392" s="22">
        <f>COUNTIFS('Raw Data from UFBs'!$A$3:$A$3000,'Summary By Town'!$A392,'Raw Data from UFBs'!$E$3:$E$3000,'Summary By Town'!$K$2)</f>
        <v>0</v>
      </c>
      <c r="L392" s="5">
        <f>SUMIFS('Raw Data from UFBs'!F$3:F$3000,'Raw Data from UFBs'!$A$3:$A$3000,'Summary By Town'!$A392,'Raw Data from UFBs'!$E$3:$E$3000,'Summary By Town'!$K$2)</f>
        <v>0</v>
      </c>
      <c r="M392" s="5">
        <f>SUMIFS('Raw Data from UFBs'!G$3:G$3000,'Raw Data from UFBs'!$A$3:$A$3000,'Summary By Town'!$A392,'Raw Data from UFBs'!$E$3:$E$3000,'Summary By Town'!$K$2)</f>
        <v>0</v>
      </c>
      <c r="N392" s="23">
        <f t="shared" si="68"/>
        <v>0</v>
      </c>
      <c r="O392" s="22">
        <f>COUNTIFS('Raw Data from UFBs'!$A$3:$A$3000,'Summary By Town'!$A392,'Raw Data from UFBs'!$E$3:$E$3000,'Summary By Town'!$O$2)</f>
        <v>0</v>
      </c>
      <c r="P392" s="5">
        <f>SUMIFS('Raw Data from UFBs'!F$3:F$3000,'Raw Data from UFBs'!$A$3:$A$3000,'Summary By Town'!$A392,'Raw Data from UFBs'!$E$3:$E$3000,'Summary By Town'!$O$2)</f>
        <v>0</v>
      </c>
      <c r="Q392" s="5">
        <f>SUMIFS('Raw Data from UFBs'!G$3:G$3000,'Raw Data from UFBs'!$A$3:$A$3000,'Summary By Town'!$A392,'Raw Data from UFBs'!$E$3:$E$3000,'Summary By Town'!$O$2)</f>
        <v>0</v>
      </c>
      <c r="R392" s="23">
        <f t="shared" si="69"/>
        <v>0</v>
      </c>
      <c r="S392" s="22">
        <f t="shared" si="70"/>
        <v>0</v>
      </c>
      <c r="T392" s="5">
        <f t="shared" si="71"/>
        <v>0</v>
      </c>
      <c r="U392" s="5">
        <f t="shared" si="72"/>
        <v>0</v>
      </c>
      <c r="V392" s="23">
        <f t="shared" si="73"/>
        <v>0</v>
      </c>
      <c r="W392" s="62">
        <v>1011064325</v>
      </c>
      <c r="X392" s="63">
        <v>1.8246609471545174</v>
      </c>
      <c r="Y392" s="64">
        <v>0.35410485537803849</v>
      </c>
      <c r="Z392" s="5">
        <f t="shared" si="74"/>
        <v>0</v>
      </c>
      <c r="AA392" s="9">
        <f t="shared" si="75"/>
        <v>0</v>
      </c>
      <c r="AB392" s="62">
        <v>9372263.6400000006</v>
      </c>
      <c r="AC392" s="7">
        <f t="shared" si="76"/>
        <v>0</v>
      </c>
      <c r="AE392" s="6" t="s">
        <v>1154</v>
      </c>
      <c r="AF392" s="6" t="s">
        <v>560</v>
      </c>
      <c r="AG392" s="6" t="s">
        <v>1191</v>
      </c>
      <c r="AH392" s="6" t="s">
        <v>612</v>
      </c>
      <c r="AI392" s="6" t="s">
        <v>1143</v>
      </c>
      <c r="AJ392" s="6" t="s">
        <v>1857</v>
      </c>
      <c r="AK392" s="6" t="s">
        <v>1857</v>
      </c>
      <c r="AL392" s="6" t="s">
        <v>1857</v>
      </c>
      <c r="AM392" s="6" t="s">
        <v>1857</v>
      </c>
      <c r="AN392" s="6" t="s">
        <v>1857</v>
      </c>
      <c r="AO392" s="6" t="s">
        <v>1857</v>
      </c>
      <c r="AP392" s="6" t="s">
        <v>1857</v>
      </c>
      <c r="AQ392" s="6" t="s">
        <v>1857</v>
      </c>
      <c r="AR392" s="6" t="s">
        <v>1857</v>
      </c>
      <c r="AS392" s="6" t="s">
        <v>1857</v>
      </c>
      <c r="AT392" s="6" t="s">
        <v>1857</v>
      </c>
    </row>
    <row r="393" spans="1:46" ht="17.25" customHeight="1" x14ac:dyDescent="0.3">
      <c r="A393" t="s">
        <v>1157</v>
      </c>
      <c r="B393" t="s">
        <v>1649</v>
      </c>
      <c r="C393" t="s">
        <v>1136</v>
      </c>
      <c r="D393" t="str">
        <f t="shared" si="66"/>
        <v>Rockaway borough, Morris County</v>
      </c>
      <c r="E393" t="s">
        <v>1828</v>
      </c>
      <c r="F393" t="s">
        <v>1815</v>
      </c>
      <c r="G393" s="22">
        <f>COUNTIFS('Raw Data from UFBs'!$A$3:$A$3000,'Summary By Town'!$A393,'Raw Data from UFBs'!$E$3:$E$3000,'Summary By Town'!$G$2)</f>
        <v>0</v>
      </c>
      <c r="H393" s="5">
        <f>SUMIFS('Raw Data from UFBs'!F$3:F$3000,'Raw Data from UFBs'!$A$3:$A$3000,'Summary By Town'!$A393,'Raw Data from UFBs'!$E$3:$E$3000,'Summary By Town'!$G$2)</f>
        <v>0</v>
      </c>
      <c r="I393" s="5">
        <f>SUMIFS('Raw Data from UFBs'!G$3:G$3000,'Raw Data from UFBs'!$A$3:$A$3000,'Summary By Town'!$A393,'Raw Data from UFBs'!$E$3:$E$3000,'Summary By Town'!$G$2)</f>
        <v>0</v>
      </c>
      <c r="J393" s="23">
        <f t="shared" si="67"/>
        <v>0</v>
      </c>
      <c r="K393" s="22">
        <f>COUNTIFS('Raw Data from UFBs'!$A$3:$A$3000,'Summary By Town'!$A393,'Raw Data from UFBs'!$E$3:$E$3000,'Summary By Town'!$K$2)</f>
        <v>0</v>
      </c>
      <c r="L393" s="5">
        <f>SUMIFS('Raw Data from UFBs'!F$3:F$3000,'Raw Data from UFBs'!$A$3:$A$3000,'Summary By Town'!$A393,'Raw Data from UFBs'!$E$3:$E$3000,'Summary By Town'!$K$2)</f>
        <v>0</v>
      </c>
      <c r="M393" s="5">
        <f>SUMIFS('Raw Data from UFBs'!G$3:G$3000,'Raw Data from UFBs'!$A$3:$A$3000,'Summary By Town'!$A393,'Raw Data from UFBs'!$E$3:$E$3000,'Summary By Town'!$K$2)</f>
        <v>0</v>
      </c>
      <c r="N393" s="23">
        <f t="shared" si="68"/>
        <v>0</v>
      </c>
      <c r="O393" s="22">
        <f>COUNTIFS('Raw Data from UFBs'!$A$3:$A$3000,'Summary By Town'!$A393,'Raw Data from UFBs'!$E$3:$E$3000,'Summary By Town'!$O$2)</f>
        <v>0</v>
      </c>
      <c r="P393" s="5">
        <f>SUMIFS('Raw Data from UFBs'!F$3:F$3000,'Raw Data from UFBs'!$A$3:$A$3000,'Summary By Town'!$A393,'Raw Data from UFBs'!$E$3:$E$3000,'Summary By Town'!$O$2)</f>
        <v>0</v>
      </c>
      <c r="Q393" s="5">
        <f>SUMIFS('Raw Data from UFBs'!G$3:G$3000,'Raw Data from UFBs'!$A$3:$A$3000,'Summary By Town'!$A393,'Raw Data from UFBs'!$E$3:$E$3000,'Summary By Town'!$O$2)</f>
        <v>0</v>
      </c>
      <c r="R393" s="23">
        <f t="shared" si="69"/>
        <v>0</v>
      </c>
      <c r="S393" s="22">
        <f t="shared" si="70"/>
        <v>0</v>
      </c>
      <c r="T393" s="5">
        <f t="shared" si="71"/>
        <v>0</v>
      </c>
      <c r="U393" s="5">
        <f t="shared" si="72"/>
        <v>0</v>
      </c>
      <c r="V393" s="23">
        <f t="shared" si="73"/>
        <v>0</v>
      </c>
      <c r="W393" s="62">
        <v>862712287</v>
      </c>
      <c r="X393" s="63">
        <v>3.249726380882588</v>
      </c>
      <c r="Y393" s="64">
        <v>0.28627888020235898</v>
      </c>
      <c r="Z393" s="5">
        <f t="shared" si="74"/>
        <v>0</v>
      </c>
      <c r="AA393" s="9">
        <f t="shared" si="75"/>
        <v>0</v>
      </c>
      <c r="AB393" s="62">
        <v>11709598.960000001</v>
      </c>
      <c r="AC393" s="7">
        <f t="shared" si="76"/>
        <v>0</v>
      </c>
      <c r="AE393" s="6" t="s">
        <v>564</v>
      </c>
      <c r="AF393" s="6" t="s">
        <v>713</v>
      </c>
      <c r="AG393" s="6" t="s">
        <v>1857</v>
      </c>
      <c r="AH393" s="6" t="s">
        <v>1857</v>
      </c>
      <c r="AI393" s="6" t="s">
        <v>1857</v>
      </c>
      <c r="AJ393" s="6" t="s">
        <v>1857</v>
      </c>
      <c r="AK393" s="6" t="s">
        <v>1857</v>
      </c>
      <c r="AL393" s="6" t="s">
        <v>1857</v>
      </c>
      <c r="AM393" s="6" t="s">
        <v>1857</v>
      </c>
      <c r="AN393" s="6" t="s">
        <v>1857</v>
      </c>
      <c r="AO393" s="6" t="s">
        <v>1857</v>
      </c>
      <c r="AP393" s="6" t="s">
        <v>1857</v>
      </c>
      <c r="AQ393" s="6" t="s">
        <v>1857</v>
      </c>
      <c r="AR393" s="6" t="s">
        <v>1857</v>
      </c>
      <c r="AS393" s="6" t="s">
        <v>1857</v>
      </c>
      <c r="AT393" s="6" t="s">
        <v>1857</v>
      </c>
    </row>
    <row r="394" spans="1:46" ht="17.25" customHeight="1" x14ac:dyDescent="0.3">
      <c r="A394" t="s">
        <v>1159</v>
      </c>
      <c r="B394" t="s">
        <v>1650</v>
      </c>
      <c r="C394" t="s">
        <v>1136</v>
      </c>
      <c r="D394" t="str">
        <f t="shared" si="66"/>
        <v>Victory Gardens borough, Morris County</v>
      </c>
      <c r="E394" t="s">
        <v>1828</v>
      </c>
      <c r="F394" t="s">
        <v>1819</v>
      </c>
      <c r="G394" s="22">
        <f>COUNTIFS('Raw Data from UFBs'!$A$3:$A$3000,'Summary By Town'!$A394,'Raw Data from UFBs'!$E$3:$E$3000,'Summary By Town'!$G$2)</f>
        <v>0</v>
      </c>
      <c r="H394" s="5">
        <f>SUMIFS('Raw Data from UFBs'!F$3:F$3000,'Raw Data from UFBs'!$A$3:$A$3000,'Summary By Town'!$A394,'Raw Data from UFBs'!$E$3:$E$3000,'Summary By Town'!$G$2)</f>
        <v>0</v>
      </c>
      <c r="I394" s="5">
        <f>SUMIFS('Raw Data from UFBs'!G$3:G$3000,'Raw Data from UFBs'!$A$3:$A$3000,'Summary By Town'!$A394,'Raw Data from UFBs'!$E$3:$E$3000,'Summary By Town'!$G$2)</f>
        <v>0</v>
      </c>
      <c r="J394" s="23">
        <f t="shared" si="67"/>
        <v>0</v>
      </c>
      <c r="K394" s="22">
        <f>COUNTIFS('Raw Data from UFBs'!$A$3:$A$3000,'Summary By Town'!$A394,'Raw Data from UFBs'!$E$3:$E$3000,'Summary By Town'!$K$2)</f>
        <v>0</v>
      </c>
      <c r="L394" s="5">
        <f>SUMIFS('Raw Data from UFBs'!F$3:F$3000,'Raw Data from UFBs'!$A$3:$A$3000,'Summary By Town'!$A394,'Raw Data from UFBs'!$E$3:$E$3000,'Summary By Town'!$K$2)</f>
        <v>0</v>
      </c>
      <c r="M394" s="5">
        <f>SUMIFS('Raw Data from UFBs'!G$3:G$3000,'Raw Data from UFBs'!$A$3:$A$3000,'Summary By Town'!$A394,'Raw Data from UFBs'!$E$3:$E$3000,'Summary By Town'!$K$2)</f>
        <v>0</v>
      </c>
      <c r="N394" s="23">
        <f t="shared" si="68"/>
        <v>0</v>
      </c>
      <c r="O394" s="22">
        <f>COUNTIFS('Raw Data from UFBs'!$A$3:$A$3000,'Summary By Town'!$A394,'Raw Data from UFBs'!$E$3:$E$3000,'Summary By Town'!$O$2)</f>
        <v>0</v>
      </c>
      <c r="P394" s="5">
        <f>SUMIFS('Raw Data from UFBs'!F$3:F$3000,'Raw Data from UFBs'!$A$3:$A$3000,'Summary By Town'!$A394,'Raw Data from UFBs'!$E$3:$E$3000,'Summary By Town'!$O$2)</f>
        <v>0</v>
      </c>
      <c r="Q394" s="5">
        <f>SUMIFS('Raw Data from UFBs'!G$3:G$3000,'Raw Data from UFBs'!$A$3:$A$3000,'Summary By Town'!$A394,'Raw Data from UFBs'!$E$3:$E$3000,'Summary By Town'!$O$2)</f>
        <v>0</v>
      </c>
      <c r="R394" s="23">
        <f t="shared" si="69"/>
        <v>0</v>
      </c>
      <c r="S394" s="22">
        <f t="shared" si="70"/>
        <v>0</v>
      </c>
      <c r="T394" s="5">
        <f t="shared" si="71"/>
        <v>0</v>
      </c>
      <c r="U394" s="5">
        <f t="shared" si="72"/>
        <v>0</v>
      </c>
      <c r="V394" s="23">
        <f t="shared" si="73"/>
        <v>0</v>
      </c>
      <c r="W394" s="62">
        <v>72609400</v>
      </c>
      <c r="X394" s="63">
        <v>3.156113274890155</v>
      </c>
      <c r="Y394" s="64">
        <v>0.3607804548062381</v>
      </c>
      <c r="Z394" s="5">
        <f t="shared" si="74"/>
        <v>0</v>
      </c>
      <c r="AA394" s="9">
        <f t="shared" si="75"/>
        <v>0</v>
      </c>
      <c r="AB394" s="62">
        <v>1856245.8</v>
      </c>
      <c r="AC394" s="7">
        <f t="shared" si="76"/>
        <v>0</v>
      </c>
      <c r="AE394" s="6" t="s">
        <v>1155</v>
      </c>
      <c r="AF394" s="6" t="s">
        <v>565</v>
      </c>
      <c r="AG394" s="6" t="s">
        <v>1857</v>
      </c>
      <c r="AH394" s="6" t="s">
        <v>1857</v>
      </c>
      <c r="AI394" s="6" t="s">
        <v>1857</v>
      </c>
      <c r="AJ394" s="6" t="s">
        <v>1857</v>
      </c>
      <c r="AK394" s="6" t="s">
        <v>1857</v>
      </c>
      <c r="AL394" s="6" t="s">
        <v>1857</v>
      </c>
      <c r="AM394" s="6" t="s">
        <v>1857</v>
      </c>
      <c r="AN394" s="6" t="s">
        <v>1857</v>
      </c>
      <c r="AO394" s="6" t="s">
        <v>1857</v>
      </c>
      <c r="AP394" s="6" t="s">
        <v>1857</v>
      </c>
      <c r="AQ394" s="6" t="s">
        <v>1857</v>
      </c>
      <c r="AR394" s="6" t="s">
        <v>1857</v>
      </c>
      <c r="AS394" s="6" t="s">
        <v>1857</v>
      </c>
      <c r="AT394" s="6" t="s">
        <v>1857</v>
      </c>
    </row>
    <row r="395" spans="1:46" ht="17.25" customHeight="1" x14ac:dyDescent="0.3">
      <c r="A395" t="s">
        <v>583</v>
      </c>
      <c r="B395" t="s">
        <v>1651</v>
      </c>
      <c r="C395" t="s">
        <v>1136</v>
      </c>
      <c r="D395" t="str">
        <f t="shared" si="66"/>
        <v>Wharton borough, Morris County</v>
      </c>
      <c r="E395" t="s">
        <v>1828</v>
      </c>
      <c r="F395" t="s">
        <v>1819</v>
      </c>
      <c r="G395" s="22">
        <f>COUNTIFS('Raw Data from UFBs'!$A$3:$A$3000,'Summary By Town'!$A395,'Raw Data from UFBs'!$E$3:$E$3000,'Summary By Town'!$G$2)</f>
        <v>1</v>
      </c>
      <c r="H395" s="5">
        <f>SUMIFS('Raw Data from UFBs'!F$3:F$3000,'Raw Data from UFBs'!$A$3:$A$3000,'Summary By Town'!$A395,'Raw Data from UFBs'!$E$3:$E$3000,'Summary By Town'!$G$2)</f>
        <v>34787.93</v>
      </c>
      <c r="I395" s="5">
        <f>SUMIFS('Raw Data from UFBs'!G$3:G$3000,'Raw Data from UFBs'!$A$3:$A$3000,'Summary By Town'!$A395,'Raw Data from UFBs'!$E$3:$E$3000,'Summary By Town'!$G$2)</f>
        <v>8382500</v>
      </c>
      <c r="J395" s="23">
        <f t="shared" si="67"/>
        <v>237416.67333755409</v>
      </c>
      <c r="K395" s="22">
        <f>COUNTIFS('Raw Data from UFBs'!$A$3:$A$3000,'Summary By Town'!$A395,'Raw Data from UFBs'!$E$3:$E$3000,'Summary By Town'!$K$2)</f>
        <v>0</v>
      </c>
      <c r="L395" s="5">
        <f>SUMIFS('Raw Data from UFBs'!F$3:F$3000,'Raw Data from UFBs'!$A$3:$A$3000,'Summary By Town'!$A395,'Raw Data from UFBs'!$E$3:$E$3000,'Summary By Town'!$K$2)</f>
        <v>0</v>
      </c>
      <c r="M395" s="5">
        <f>SUMIFS('Raw Data from UFBs'!G$3:G$3000,'Raw Data from UFBs'!$A$3:$A$3000,'Summary By Town'!$A395,'Raw Data from UFBs'!$E$3:$E$3000,'Summary By Town'!$K$2)</f>
        <v>0</v>
      </c>
      <c r="N395" s="23">
        <f t="shared" si="68"/>
        <v>0</v>
      </c>
      <c r="O395" s="22">
        <f>COUNTIFS('Raw Data from UFBs'!$A$3:$A$3000,'Summary By Town'!$A395,'Raw Data from UFBs'!$E$3:$E$3000,'Summary By Town'!$O$2)</f>
        <v>1</v>
      </c>
      <c r="P395" s="5">
        <f>SUMIFS('Raw Data from UFBs'!F$3:F$3000,'Raw Data from UFBs'!$A$3:$A$3000,'Summary By Town'!$A395,'Raw Data from UFBs'!$E$3:$E$3000,'Summary By Town'!$O$2)</f>
        <v>580927.63</v>
      </c>
      <c r="Q395" s="5">
        <f>SUMIFS('Raw Data from UFBs'!G$3:G$3000,'Raw Data from UFBs'!$A$3:$A$3000,'Summary By Town'!$A395,'Raw Data from UFBs'!$E$3:$E$3000,'Summary By Town'!$O$2)</f>
        <v>32060600</v>
      </c>
      <c r="R395" s="23">
        <f t="shared" si="69"/>
        <v>908049.03038544429</v>
      </c>
      <c r="S395" s="22">
        <f t="shared" si="70"/>
        <v>2</v>
      </c>
      <c r="T395" s="5">
        <f t="shared" si="71"/>
        <v>615715.56000000006</v>
      </c>
      <c r="U395" s="5">
        <f t="shared" si="72"/>
        <v>40443100</v>
      </c>
      <c r="V395" s="23">
        <f t="shared" si="73"/>
        <v>1145465.7037229985</v>
      </c>
      <c r="W395" s="62">
        <v>954597900</v>
      </c>
      <c r="X395" s="63">
        <v>2.8322895715783369</v>
      </c>
      <c r="Y395" s="64">
        <v>0.20832129717385447</v>
      </c>
      <c r="Z395" s="5">
        <f t="shared" si="74"/>
        <v>110358.23711841088</v>
      </c>
      <c r="AA395" s="9">
        <f t="shared" si="75"/>
        <v>4.2366634160833583E-2</v>
      </c>
      <c r="AB395" s="62">
        <v>15485490.52</v>
      </c>
      <c r="AC395" s="7">
        <f t="shared" si="76"/>
        <v>7.1265574039052707E-3</v>
      </c>
      <c r="AE395" s="6" t="s">
        <v>1158</v>
      </c>
      <c r="AF395" s="6" t="s">
        <v>1147</v>
      </c>
      <c r="AG395" s="6" t="s">
        <v>565</v>
      </c>
      <c r="AH395" s="6" t="s">
        <v>713</v>
      </c>
      <c r="AI395" s="6" t="s">
        <v>568</v>
      </c>
      <c r="AJ395" s="6" t="s">
        <v>1857</v>
      </c>
      <c r="AK395" s="6" t="s">
        <v>1857</v>
      </c>
      <c r="AL395" s="6" t="s">
        <v>1857</v>
      </c>
      <c r="AM395" s="6" t="s">
        <v>1857</v>
      </c>
      <c r="AN395" s="6" t="s">
        <v>1857</v>
      </c>
      <c r="AO395" s="6" t="s">
        <v>1857</v>
      </c>
      <c r="AP395" s="6" t="s">
        <v>1857</v>
      </c>
      <c r="AQ395" s="6" t="s">
        <v>1857</v>
      </c>
      <c r="AR395" s="6" t="s">
        <v>1857</v>
      </c>
      <c r="AS395" s="6" t="s">
        <v>1857</v>
      </c>
      <c r="AT395" s="6" t="s">
        <v>1857</v>
      </c>
    </row>
    <row r="396" spans="1:46" ht="17.25" customHeight="1" x14ac:dyDescent="0.3">
      <c r="A396" t="s">
        <v>559</v>
      </c>
      <c r="B396" t="s">
        <v>1652</v>
      </c>
      <c r="C396" t="s">
        <v>1136</v>
      </c>
      <c r="D396" t="str">
        <f t="shared" si="66"/>
        <v>Boonton township, Morris County</v>
      </c>
      <c r="E396" t="s">
        <v>1828</v>
      </c>
      <c r="F396" t="s">
        <v>1818</v>
      </c>
      <c r="G396" s="22">
        <f>COUNTIFS('Raw Data from UFBs'!$A$3:$A$3000,'Summary By Town'!$A396,'Raw Data from UFBs'!$E$3:$E$3000,'Summary By Town'!$G$2)</f>
        <v>0</v>
      </c>
      <c r="H396" s="5">
        <f>SUMIFS('Raw Data from UFBs'!F$3:F$3000,'Raw Data from UFBs'!$A$3:$A$3000,'Summary By Town'!$A396,'Raw Data from UFBs'!$E$3:$E$3000,'Summary By Town'!$G$2)</f>
        <v>0</v>
      </c>
      <c r="I396" s="5">
        <f>SUMIFS('Raw Data from UFBs'!G$3:G$3000,'Raw Data from UFBs'!$A$3:$A$3000,'Summary By Town'!$A396,'Raw Data from UFBs'!$E$3:$E$3000,'Summary By Town'!$G$2)</f>
        <v>0</v>
      </c>
      <c r="J396" s="23">
        <f t="shared" si="67"/>
        <v>0</v>
      </c>
      <c r="K396" s="22">
        <f>COUNTIFS('Raw Data from UFBs'!$A$3:$A$3000,'Summary By Town'!$A396,'Raw Data from UFBs'!$E$3:$E$3000,'Summary By Town'!$K$2)</f>
        <v>0</v>
      </c>
      <c r="L396" s="5">
        <f>SUMIFS('Raw Data from UFBs'!F$3:F$3000,'Raw Data from UFBs'!$A$3:$A$3000,'Summary By Town'!$A396,'Raw Data from UFBs'!$E$3:$E$3000,'Summary By Town'!$K$2)</f>
        <v>0</v>
      </c>
      <c r="M396" s="5">
        <f>SUMIFS('Raw Data from UFBs'!G$3:G$3000,'Raw Data from UFBs'!$A$3:$A$3000,'Summary By Town'!$A396,'Raw Data from UFBs'!$E$3:$E$3000,'Summary By Town'!$K$2)</f>
        <v>0</v>
      </c>
      <c r="N396" s="23">
        <f t="shared" si="68"/>
        <v>0</v>
      </c>
      <c r="O396" s="22">
        <f>COUNTIFS('Raw Data from UFBs'!$A$3:$A$3000,'Summary By Town'!$A396,'Raw Data from UFBs'!$E$3:$E$3000,'Summary By Town'!$O$2)</f>
        <v>1</v>
      </c>
      <c r="P396" s="5">
        <f>SUMIFS('Raw Data from UFBs'!F$3:F$3000,'Raw Data from UFBs'!$A$3:$A$3000,'Summary By Town'!$A396,'Raw Data from UFBs'!$E$3:$E$3000,'Summary By Town'!$O$2)</f>
        <v>181711.75</v>
      </c>
      <c r="Q396" s="5">
        <f>SUMIFS('Raw Data from UFBs'!G$3:G$3000,'Raw Data from UFBs'!$A$3:$A$3000,'Summary By Town'!$A396,'Raw Data from UFBs'!$E$3:$E$3000,'Summary By Town'!$O$2)</f>
        <v>12319000</v>
      </c>
      <c r="R396" s="23">
        <f t="shared" si="69"/>
        <v>305128.87522877718</v>
      </c>
      <c r="S396" s="22">
        <f t="shared" si="70"/>
        <v>1</v>
      </c>
      <c r="T396" s="5">
        <f t="shared" si="71"/>
        <v>181711.75</v>
      </c>
      <c r="U396" s="5">
        <f t="shared" si="72"/>
        <v>12319000</v>
      </c>
      <c r="V396" s="23">
        <f t="shared" si="73"/>
        <v>305128.87522877718</v>
      </c>
      <c r="W396" s="62">
        <v>927588500</v>
      </c>
      <c r="X396" s="63">
        <v>2.4768964626087926</v>
      </c>
      <c r="Y396" s="64">
        <v>0.2059028005715855</v>
      </c>
      <c r="Z396" s="5">
        <f t="shared" si="74"/>
        <v>25411.9317230993</v>
      </c>
      <c r="AA396" s="9">
        <f t="shared" si="75"/>
        <v>1.3280673488297883E-2</v>
      </c>
      <c r="AB396" s="62">
        <v>10041669.059999999</v>
      </c>
      <c r="AC396" s="7">
        <f t="shared" si="76"/>
        <v>2.5306481991450237E-3</v>
      </c>
      <c r="AE396" s="6" t="s">
        <v>1135</v>
      </c>
      <c r="AF396" s="6" t="s">
        <v>564</v>
      </c>
      <c r="AG396" s="6" t="s">
        <v>1148</v>
      </c>
      <c r="AH396" s="6" t="s">
        <v>1150</v>
      </c>
      <c r="AI396" s="6" t="s">
        <v>1143</v>
      </c>
      <c r="AJ396" s="6" t="s">
        <v>713</v>
      </c>
      <c r="AK396" s="6" t="s">
        <v>1857</v>
      </c>
      <c r="AL396" s="6" t="s">
        <v>1857</v>
      </c>
      <c r="AM396" s="6" t="s">
        <v>1857</v>
      </c>
      <c r="AN396" s="6" t="s">
        <v>1857</v>
      </c>
      <c r="AO396" s="6" t="s">
        <v>1857</v>
      </c>
      <c r="AP396" s="6" t="s">
        <v>1857</v>
      </c>
      <c r="AQ396" s="6" t="s">
        <v>1857</v>
      </c>
      <c r="AR396" s="6" t="s">
        <v>1857</v>
      </c>
      <c r="AS396" s="6" t="s">
        <v>1857</v>
      </c>
      <c r="AT396" s="6" t="s">
        <v>1857</v>
      </c>
    </row>
    <row r="397" spans="1:46" ht="17.25" customHeight="1" x14ac:dyDescent="0.3">
      <c r="A397" t="s">
        <v>1138</v>
      </c>
      <c r="B397" t="s">
        <v>1653</v>
      </c>
      <c r="C397" t="s">
        <v>1136</v>
      </c>
      <c r="D397" t="str">
        <f t="shared" si="66"/>
        <v>Chatham township, Morris County</v>
      </c>
      <c r="E397" t="s">
        <v>1828</v>
      </c>
      <c r="F397" t="s">
        <v>1817</v>
      </c>
      <c r="G397" s="22">
        <f>COUNTIFS('Raw Data from UFBs'!$A$3:$A$3000,'Summary By Town'!$A397,'Raw Data from UFBs'!$E$3:$E$3000,'Summary By Town'!$G$2)</f>
        <v>0</v>
      </c>
      <c r="H397" s="5">
        <f>SUMIFS('Raw Data from UFBs'!F$3:F$3000,'Raw Data from UFBs'!$A$3:$A$3000,'Summary By Town'!$A397,'Raw Data from UFBs'!$E$3:$E$3000,'Summary By Town'!$G$2)</f>
        <v>0</v>
      </c>
      <c r="I397" s="5">
        <f>SUMIFS('Raw Data from UFBs'!G$3:G$3000,'Raw Data from UFBs'!$A$3:$A$3000,'Summary By Town'!$A397,'Raw Data from UFBs'!$E$3:$E$3000,'Summary By Town'!$G$2)</f>
        <v>0</v>
      </c>
      <c r="J397" s="23">
        <f t="shared" si="67"/>
        <v>0</v>
      </c>
      <c r="K397" s="22">
        <f>COUNTIFS('Raw Data from UFBs'!$A$3:$A$3000,'Summary By Town'!$A397,'Raw Data from UFBs'!$E$3:$E$3000,'Summary By Town'!$K$2)</f>
        <v>0</v>
      </c>
      <c r="L397" s="5">
        <f>SUMIFS('Raw Data from UFBs'!F$3:F$3000,'Raw Data from UFBs'!$A$3:$A$3000,'Summary By Town'!$A397,'Raw Data from UFBs'!$E$3:$E$3000,'Summary By Town'!$K$2)</f>
        <v>0</v>
      </c>
      <c r="M397" s="5">
        <f>SUMIFS('Raw Data from UFBs'!G$3:G$3000,'Raw Data from UFBs'!$A$3:$A$3000,'Summary By Town'!$A397,'Raw Data from UFBs'!$E$3:$E$3000,'Summary By Town'!$K$2)</f>
        <v>0</v>
      </c>
      <c r="N397" s="23">
        <f t="shared" si="68"/>
        <v>0</v>
      </c>
      <c r="O397" s="22">
        <f>COUNTIFS('Raw Data from UFBs'!$A$3:$A$3000,'Summary By Town'!$A397,'Raw Data from UFBs'!$E$3:$E$3000,'Summary By Town'!$O$2)</f>
        <v>0</v>
      </c>
      <c r="P397" s="5">
        <f>SUMIFS('Raw Data from UFBs'!F$3:F$3000,'Raw Data from UFBs'!$A$3:$A$3000,'Summary By Town'!$A397,'Raw Data from UFBs'!$E$3:$E$3000,'Summary By Town'!$O$2)</f>
        <v>0</v>
      </c>
      <c r="Q397" s="5">
        <f>SUMIFS('Raw Data from UFBs'!G$3:G$3000,'Raw Data from UFBs'!$A$3:$A$3000,'Summary By Town'!$A397,'Raw Data from UFBs'!$E$3:$E$3000,'Summary By Town'!$O$2)</f>
        <v>0</v>
      </c>
      <c r="R397" s="23">
        <f t="shared" si="69"/>
        <v>0</v>
      </c>
      <c r="S397" s="22">
        <f t="shared" si="70"/>
        <v>0</v>
      </c>
      <c r="T397" s="5">
        <f t="shared" si="71"/>
        <v>0</v>
      </c>
      <c r="U397" s="5">
        <f t="shared" si="72"/>
        <v>0</v>
      </c>
      <c r="V397" s="23">
        <f t="shared" si="73"/>
        <v>0</v>
      </c>
      <c r="W397" s="62">
        <v>3582480597</v>
      </c>
      <c r="X397" s="63">
        <v>1.955932726733689</v>
      </c>
      <c r="Y397" s="64">
        <v>0.19074573252878507</v>
      </c>
      <c r="Z397" s="5">
        <f t="shared" si="74"/>
        <v>0</v>
      </c>
      <c r="AA397" s="9">
        <f t="shared" si="75"/>
        <v>0</v>
      </c>
      <c r="AB397" s="62">
        <v>20175554.670000002</v>
      </c>
      <c r="AC397" s="7">
        <f t="shared" si="76"/>
        <v>0</v>
      </c>
      <c r="AE397" s="6" t="s">
        <v>1240</v>
      </c>
      <c r="AF397" s="6" t="s">
        <v>1246</v>
      </c>
      <c r="AG397" s="6" t="s">
        <v>1137</v>
      </c>
      <c r="AH397" s="6" t="s">
        <v>712</v>
      </c>
      <c r="AI397" s="6" t="s">
        <v>1142</v>
      </c>
      <c r="AJ397" s="6" t="s">
        <v>1249</v>
      </c>
      <c r="AK397" s="6" t="s">
        <v>1153</v>
      </c>
      <c r="AL397" s="6" t="s">
        <v>1857</v>
      </c>
      <c r="AM397" s="6" t="s">
        <v>1857</v>
      </c>
      <c r="AN397" s="6" t="s">
        <v>1857</v>
      </c>
      <c r="AO397" s="6" t="s">
        <v>1857</v>
      </c>
      <c r="AP397" s="6" t="s">
        <v>1857</v>
      </c>
      <c r="AQ397" s="6" t="s">
        <v>1857</v>
      </c>
      <c r="AR397" s="6" t="s">
        <v>1857</v>
      </c>
      <c r="AS397" s="6" t="s">
        <v>1857</v>
      </c>
      <c r="AT397" s="6" t="s">
        <v>1857</v>
      </c>
    </row>
    <row r="398" spans="1:46" ht="17.25" customHeight="1" x14ac:dyDescent="0.3">
      <c r="A398" t="s">
        <v>1139</v>
      </c>
      <c r="B398" t="s">
        <v>1654</v>
      </c>
      <c r="C398" t="s">
        <v>1136</v>
      </c>
      <c r="D398" t="str">
        <f t="shared" si="66"/>
        <v>Chester township, Morris County</v>
      </c>
      <c r="E398" t="s">
        <v>1828</v>
      </c>
      <c r="F398" t="s">
        <v>1818</v>
      </c>
      <c r="G398" s="22">
        <f>COUNTIFS('Raw Data from UFBs'!$A$3:$A$3000,'Summary By Town'!$A398,'Raw Data from UFBs'!$E$3:$E$3000,'Summary By Town'!$G$2)</f>
        <v>0</v>
      </c>
      <c r="H398" s="5">
        <f>SUMIFS('Raw Data from UFBs'!F$3:F$3000,'Raw Data from UFBs'!$A$3:$A$3000,'Summary By Town'!$A398,'Raw Data from UFBs'!$E$3:$E$3000,'Summary By Town'!$G$2)</f>
        <v>0</v>
      </c>
      <c r="I398" s="5">
        <f>SUMIFS('Raw Data from UFBs'!G$3:G$3000,'Raw Data from UFBs'!$A$3:$A$3000,'Summary By Town'!$A398,'Raw Data from UFBs'!$E$3:$E$3000,'Summary By Town'!$G$2)</f>
        <v>0</v>
      </c>
      <c r="J398" s="23">
        <f t="shared" si="67"/>
        <v>0</v>
      </c>
      <c r="K398" s="22">
        <f>COUNTIFS('Raw Data from UFBs'!$A$3:$A$3000,'Summary By Town'!$A398,'Raw Data from UFBs'!$E$3:$E$3000,'Summary By Town'!$K$2)</f>
        <v>0</v>
      </c>
      <c r="L398" s="5">
        <f>SUMIFS('Raw Data from UFBs'!F$3:F$3000,'Raw Data from UFBs'!$A$3:$A$3000,'Summary By Town'!$A398,'Raw Data from UFBs'!$E$3:$E$3000,'Summary By Town'!$K$2)</f>
        <v>0</v>
      </c>
      <c r="M398" s="5">
        <f>SUMIFS('Raw Data from UFBs'!G$3:G$3000,'Raw Data from UFBs'!$A$3:$A$3000,'Summary By Town'!$A398,'Raw Data from UFBs'!$E$3:$E$3000,'Summary By Town'!$K$2)</f>
        <v>0</v>
      </c>
      <c r="N398" s="23">
        <f t="shared" si="68"/>
        <v>0</v>
      </c>
      <c r="O398" s="22">
        <f>COUNTIFS('Raw Data from UFBs'!$A$3:$A$3000,'Summary By Town'!$A398,'Raw Data from UFBs'!$E$3:$E$3000,'Summary By Town'!$O$2)</f>
        <v>0</v>
      </c>
      <c r="P398" s="5">
        <f>SUMIFS('Raw Data from UFBs'!F$3:F$3000,'Raw Data from UFBs'!$A$3:$A$3000,'Summary By Town'!$A398,'Raw Data from UFBs'!$E$3:$E$3000,'Summary By Town'!$O$2)</f>
        <v>0</v>
      </c>
      <c r="Q398" s="5">
        <f>SUMIFS('Raw Data from UFBs'!G$3:G$3000,'Raw Data from UFBs'!$A$3:$A$3000,'Summary By Town'!$A398,'Raw Data from UFBs'!$E$3:$E$3000,'Summary By Town'!$O$2)</f>
        <v>0</v>
      </c>
      <c r="R398" s="23">
        <f t="shared" si="69"/>
        <v>0</v>
      </c>
      <c r="S398" s="22">
        <f t="shared" si="70"/>
        <v>0</v>
      </c>
      <c r="T398" s="5">
        <f t="shared" si="71"/>
        <v>0</v>
      </c>
      <c r="U398" s="5">
        <f t="shared" si="72"/>
        <v>0</v>
      </c>
      <c r="V398" s="23">
        <f t="shared" si="73"/>
        <v>0</v>
      </c>
      <c r="W398" s="62">
        <v>2080285462</v>
      </c>
      <c r="X398" s="63">
        <v>2.5349937462856325</v>
      </c>
      <c r="Y398" s="64">
        <v>0.21865700758575252</v>
      </c>
      <c r="Z398" s="5">
        <f t="shared" si="74"/>
        <v>0</v>
      </c>
      <c r="AA398" s="9">
        <f t="shared" si="75"/>
        <v>0</v>
      </c>
      <c r="AB398" s="62">
        <v>20135557.66</v>
      </c>
      <c r="AC398" s="7">
        <f t="shared" si="76"/>
        <v>0</v>
      </c>
      <c r="AE398" s="6" t="s">
        <v>562</v>
      </c>
      <c r="AF398" s="6" t="s">
        <v>1146</v>
      </c>
      <c r="AG398" s="6" t="s">
        <v>579</v>
      </c>
      <c r="AH398" s="6" t="s">
        <v>1158</v>
      </c>
      <c r="AI398" s="6" t="s">
        <v>636</v>
      </c>
      <c r="AJ398" s="6" t="s">
        <v>648</v>
      </c>
      <c r="AK398" s="6" t="s">
        <v>1092</v>
      </c>
      <c r="AL398" s="6" t="s">
        <v>1160</v>
      </c>
      <c r="AM398" s="6" t="s">
        <v>1155</v>
      </c>
      <c r="AN398" s="6" t="s">
        <v>1857</v>
      </c>
      <c r="AO398" s="6" t="s">
        <v>1857</v>
      </c>
      <c r="AP398" s="6" t="s">
        <v>1857</v>
      </c>
      <c r="AQ398" s="6" t="s">
        <v>1857</v>
      </c>
      <c r="AR398" s="6" t="s">
        <v>1857</v>
      </c>
      <c r="AS398" s="6" t="s">
        <v>1857</v>
      </c>
      <c r="AT398" s="6" t="s">
        <v>1857</v>
      </c>
    </row>
    <row r="399" spans="1:46" ht="17.25" customHeight="1" x14ac:dyDescent="0.3">
      <c r="A399" t="s">
        <v>564</v>
      </c>
      <c r="B399" t="s">
        <v>1655</v>
      </c>
      <c r="C399" t="s">
        <v>1136</v>
      </c>
      <c r="D399" t="str">
        <f t="shared" si="66"/>
        <v>Denville township, Morris County</v>
      </c>
      <c r="E399" t="s">
        <v>1828</v>
      </c>
      <c r="F399" t="s">
        <v>1815</v>
      </c>
      <c r="G399" s="22">
        <f>COUNTIFS('Raw Data from UFBs'!$A$3:$A$3000,'Summary By Town'!$A399,'Raw Data from UFBs'!$E$3:$E$3000,'Summary By Town'!$G$2)</f>
        <v>0</v>
      </c>
      <c r="H399" s="5">
        <f>SUMIFS('Raw Data from UFBs'!F$3:F$3000,'Raw Data from UFBs'!$A$3:$A$3000,'Summary By Town'!$A399,'Raw Data from UFBs'!$E$3:$E$3000,'Summary By Town'!$G$2)</f>
        <v>0</v>
      </c>
      <c r="I399" s="5">
        <f>SUMIFS('Raw Data from UFBs'!G$3:G$3000,'Raw Data from UFBs'!$A$3:$A$3000,'Summary By Town'!$A399,'Raw Data from UFBs'!$E$3:$E$3000,'Summary By Town'!$G$2)</f>
        <v>0</v>
      </c>
      <c r="J399" s="23">
        <f t="shared" si="67"/>
        <v>0</v>
      </c>
      <c r="K399" s="22">
        <f>COUNTIFS('Raw Data from UFBs'!$A$3:$A$3000,'Summary By Town'!$A399,'Raw Data from UFBs'!$E$3:$E$3000,'Summary By Town'!$K$2)</f>
        <v>0</v>
      </c>
      <c r="L399" s="5">
        <f>SUMIFS('Raw Data from UFBs'!F$3:F$3000,'Raw Data from UFBs'!$A$3:$A$3000,'Summary By Town'!$A399,'Raw Data from UFBs'!$E$3:$E$3000,'Summary By Town'!$K$2)</f>
        <v>0</v>
      </c>
      <c r="M399" s="5">
        <f>SUMIFS('Raw Data from UFBs'!G$3:G$3000,'Raw Data from UFBs'!$A$3:$A$3000,'Summary By Town'!$A399,'Raw Data from UFBs'!$E$3:$E$3000,'Summary By Town'!$K$2)</f>
        <v>0</v>
      </c>
      <c r="N399" s="23">
        <f t="shared" si="68"/>
        <v>0</v>
      </c>
      <c r="O399" s="22">
        <f>COUNTIFS('Raw Data from UFBs'!$A$3:$A$3000,'Summary By Town'!$A399,'Raw Data from UFBs'!$E$3:$E$3000,'Summary By Town'!$O$2)</f>
        <v>0</v>
      </c>
      <c r="P399" s="5">
        <f>SUMIFS('Raw Data from UFBs'!F$3:F$3000,'Raw Data from UFBs'!$A$3:$A$3000,'Summary By Town'!$A399,'Raw Data from UFBs'!$E$3:$E$3000,'Summary By Town'!$O$2)</f>
        <v>0</v>
      </c>
      <c r="Q399" s="5">
        <f>SUMIFS('Raw Data from UFBs'!G$3:G$3000,'Raw Data from UFBs'!$A$3:$A$3000,'Summary By Town'!$A399,'Raw Data from UFBs'!$E$3:$E$3000,'Summary By Town'!$O$2)</f>
        <v>0</v>
      </c>
      <c r="R399" s="23">
        <f t="shared" si="69"/>
        <v>0</v>
      </c>
      <c r="S399" s="22">
        <f t="shared" si="70"/>
        <v>0</v>
      </c>
      <c r="T399" s="5">
        <f t="shared" si="71"/>
        <v>0</v>
      </c>
      <c r="U399" s="5">
        <f t="shared" si="72"/>
        <v>0</v>
      </c>
      <c r="V399" s="23">
        <f t="shared" si="73"/>
        <v>0</v>
      </c>
      <c r="W399" s="62">
        <v>3342385000</v>
      </c>
      <c r="X399" s="63">
        <v>2.6446096544113571</v>
      </c>
      <c r="Y399" s="64">
        <v>0.19884004570348493</v>
      </c>
      <c r="Z399" s="5">
        <f t="shared" si="74"/>
        <v>0</v>
      </c>
      <c r="AA399" s="9">
        <f t="shared" si="75"/>
        <v>0</v>
      </c>
      <c r="AB399" s="62">
        <v>30803752.25</v>
      </c>
      <c r="AC399" s="7">
        <f t="shared" si="76"/>
        <v>0</v>
      </c>
      <c r="AE399" s="6" t="s">
        <v>571</v>
      </c>
      <c r="AF399" s="6" t="s">
        <v>559</v>
      </c>
      <c r="AG399" s="6" t="s">
        <v>1155</v>
      </c>
      <c r="AH399" s="6" t="s">
        <v>580</v>
      </c>
      <c r="AI399" s="6" t="s">
        <v>1150</v>
      </c>
      <c r="AJ399" s="6" t="s">
        <v>1157</v>
      </c>
      <c r="AK399" s="6" t="s">
        <v>713</v>
      </c>
      <c r="AL399" s="6" t="s">
        <v>1857</v>
      </c>
      <c r="AM399" s="6" t="s">
        <v>1857</v>
      </c>
      <c r="AN399" s="6" t="s">
        <v>1857</v>
      </c>
      <c r="AO399" s="6" t="s">
        <v>1857</v>
      </c>
      <c r="AP399" s="6" t="s">
        <v>1857</v>
      </c>
      <c r="AQ399" s="6" t="s">
        <v>1857</v>
      </c>
      <c r="AR399" s="6" t="s">
        <v>1857</v>
      </c>
      <c r="AS399" s="6" t="s">
        <v>1857</v>
      </c>
      <c r="AT399" s="6" t="s">
        <v>1857</v>
      </c>
    </row>
    <row r="400" spans="1:46" ht="17.25" customHeight="1" x14ac:dyDescent="0.3">
      <c r="A400" t="s">
        <v>1140</v>
      </c>
      <c r="B400" t="s">
        <v>1656</v>
      </c>
      <c r="C400" t="s">
        <v>1136</v>
      </c>
      <c r="D400" t="str">
        <f t="shared" si="66"/>
        <v>East Hanover township, Morris County</v>
      </c>
      <c r="E400" t="s">
        <v>1828</v>
      </c>
      <c r="F400" t="s">
        <v>1817</v>
      </c>
      <c r="G400" s="22">
        <f>COUNTIFS('Raw Data from UFBs'!$A$3:$A$3000,'Summary By Town'!$A400,'Raw Data from UFBs'!$E$3:$E$3000,'Summary By Town'!$G$2)</f>
        <v>0</v>
      </c>
      <c r="H400" s="5">
        <f>SUMIFS('Raw Data from UFBs'!F$3:F$3000,'Raw Data from UFBs'!$A$3:$A$3000,'Summary By Town'!$A400,'Raw Data from UFBs'!$E$3:$E$3000,'Summary By Town'!$G$2)</f>
        <v>0</v>
      </c>
      <c r="I400" s="5">
        <f>SUMIFS('Raw Data from UFBs'!G$3:G$3000,'Raw Data from UFBs'!$A$3:$A$3000,'Summary By Town'!$A400,'Raw Data from UFBs'!$E$3:$E$3000,'Summary By Town'!$G$2)</f>
        <v>0</v>
      </c>
      <c r="J400" s="23">
        <f t="shared" si="67"/>
        <v>0</v>
      </c>
      <c r="K400" s="22">
        <f>COUNTIFS('Raw Data from UFBs'!$A$3:$A$3000,'Summary By Town'!$A400,'Raw Data from UFBs'!$E$3:$E$3000,'Summary By Town'!$K$2)</f>
        <v>0</v>
      </c>
      <c r="L400" s="5">
        <f>SUMIFS('Raw Data from UFBs'!F$3:F$3000,'Raw Data from UFBs'!$A$3:$A$3000,'Summary By Town'!$A400,'Raw Data from UFBs'!$E$3:$E$3000,'Summary By Town'!$K$2)</f>
        <v>0</v>
      </c>
      <c r="M400" s="5">
        <f>SUMIFS('Raw Data from UFBs'!G$3:G$3000,'Raw Data from UFBs'!$A$3:$A$3000,'Summary By Town'!$A400,'Raw Data from UFBs'!$E$3:$E$3000,'Summary By Town'!$K$2)</f>
        <v>0</v>
      </c>
      <c r="N400" s="23">
        <f t="shared" si="68"/>
        <v>0</v>
      </c>
      <c r="O400" s="22">
        <f>COUNTIFS('Raw Data from UFBs'!$A$3:$A$3000,'Summary By Town'!$A400,'Raw Data from UFBs'!$E$3:$E$3000,'Summary By Town'!$O$2)</f>
        <v>0</v>
      </c>
      <c r="P400" s="5">
        <f>SUMIFS('Raw Data from UFBs'!F$3:F$3000,'Raw Data from UFBs'!$A$3:$A$3000,'Summary By Town'!$A400,'Raw Data from UFBs'!$E$3:$E$3000,'Summary By Town'!$O$2)</f>
        <v>0</v>
      </c>
      <c r="Q400" s="5">
        <f>SUMIFS('Raw Data from UFBs'!G$3:G$3000,'Raw Data from UFBs'!$A$3:$A$3000,'Summary By Town'!$A400,'Raw Data from UFBs'!$E$3:$E$3000,'Summary By Town'!$O$2)</f>
        <v>0</v>
      </c>
      <c r="R400" s="23">
        <f t="shared" si="69"/>
        <v>0</v>
      </c>
      <c r="S400" s="22">
        <f t="shared" si="70"/>
        <v>0</v>
      </c>
      <c r="T400" s="5">
        <f t="shared" si="71"/>
        <v>0</v>
      </c>
      <c r="U400" s="5">
        <f t="shared" si="72"/>
        <v>0</v>
      </c>
      <c r="V400" s="23">
        <f t="shared" si="73"/>
        <v>0</v>
      </c>
      <c r="W400" s="62">
        <v>2615968839</v>
      </c>
      <c r="X400" s="63">
        <v>2.4940065755050629</v>
      </c>
      <c r="Y400" s="64">
        <v>0.31934910307884673</v>
      </c>
      <c r="Z400" s="5">
        <f t="shared" si="74"/>
        <v>0</v>
      </c>
      <c r="AA400" s="9">
        <f t="shared" si="75"/>
        <v>0</v>
      </c>
      <c r="AB400" s="62">
        <v>32289960.949999999</v>
      </c>
      <c r="AC400" s="7">
        <f t="shared" si="76"/>
        <v>0</v>
      </c>
      <c r="AE400" s="6" t="s">
        <v>1141</v>
      </c>
      <c r="AF400" s="6" t="s">
        <v>566</v>
      </c>
      <c r="AG400" s="6" t="s">
        <v>1148</v>
      </c>
      <c r="AH400" s="6" t="s">
        <v>236</v>
      </c>
      <c r="AI400" s="6" t="s">
        <v>1049</v>
      </c>
      <c r="AJ400" s="6" t="s">
        <v>1050</v>
      </c>
      <c r="AK400" s="6" t="s">
        <v>1040</v>
      </c>
      <c r="AL400" s="6" t="s">
        <v>580</v>
      </c>
      <c r="AM400" s="6" t="s">
        <v>1857</v>
      </c>
      <c r="AN400" s="6" t="s">
        <v>1857</v>
      </c>
      <c r="AO400" s="6" t="s">
        <v>1857</v>
      </c>
      <c r="AP400" s="6" t="s">
        <v>1857</v>
      </c>
      <c r="AQ400" s="6" t="s">
        <v>1857</v>
      </c>
      <c r="AR400" s="6" t="s">
        <v>1857</v>
      </c>
      <c r="AS400" s="6" t="s">
        <v>1857</v>
      </c>
      <c r="AT400" s="6" t="s">
        <v>1857</v>
      </c>
    </row>
    <row r="401" spans="1:46" ht="17.25" customHeight="1" x14ac:dyDescent="0.3">
      <c r="A401" t="s">
        <v>566</v>
      </c>
      <c r="B401" t="s">
        <v>1657</v>
      </c>
      <c r="C401" t="s">
        <v>1136</v>
      </c>
      <c r="D401" t="str">
        <f t="shared" si="66"/>
        <v>Hanover township, Morris County</v>
      </c>
      <c r="E401" t="s">
        <v>1828</v>
      </c>
      <c r="F401" t="s">
        <v>1817</v>
      </c>
      <c r="G401" s="22">
        <f>COUNTIFS('Raw Data from UFBs'!$A$3:$A$3000,'Summary By Town'!$A401,'Raw Data from UFBs'!$E$3:$E$3000,'Summary By Town'!$G$2)</f>
        <v>1</v>
      </c>
      <c r="H401" s="5">
        <f>SUMIFS('Raw Data from UFBs'!F$3:F$3000,'Raw Data from UFBs'!$A$3:$A$3000,'Summary By Town'!$A401,'Raw Data from UFBs'!$E$3:$E$3000,'Summary By Town'!$G$2)</f>
        <v>23711</v>
      </c>
      <c r="I401" s="5">
        <f>SUMIFS('Raw Data from UFBs'!G$3:G$3000,'Raw Data from UFBs'!$A$3:$A$3000,'Summary By Town'!$A401,'Raw Data from UFBs'!$E$3:$E$3000,'Summary By Town'!$G$2)</f>
        <v>7800000</v>
      </c>
      <c r="J401" s="23">
        <f t="shared" si="67"/>
        <v>156362.12407941354</v>
      </c>
      <c r="K401" s="22">
        <f>COUNTIFS('Raw Data from UFBs'!$A$3:$A$3000,'Summary By Town'!$A401,'Raw Data from UFBs'!$E$3:$E$3000,'Summary By Town'!$K$2)</f>
        <v>0</v>
      </c>
      <c r="L401" s="5">
        <f>SUMIFS('Raw Data from UFBs'!F$3:F$3000,'Raw Data from UFBs'!$A$3:$A$3000,'Summary By Town'!$A401,'Raw Data from UFBs'!$E$3:$E$3000,'Summary By Town'!$K$2)</f>
        <v>0</v>
      </c>
      <c r="M401" s="5">
        <f>SUMIFS('Raw Data from UFBs'!G$3:G$3000,'Raw Data from UFBs'!$A$3:$A$3000,'Summary By Town'!$A401,'Raw Data from UFBs'!$E$3:$E$3000,'Summary By Town'!$K$2)</f>
        <v>0</v>
      </c>
      <c r="N401" s="23">
        <f t="shared" si="68"/>
        <v>0</v>
      </c>
      <c r="O401" s="22">
        <f>COUNTIFS('Raw Data from UFBs'!$A$3:$A$3000,'Summary By Town'!$A401,'Raw Data from UFBs'!$E$3:$E$3000,'Summary By Town'!$O$2)</f>
        <v>0</v>
      </c>
      <c r="P401" s="5">
        <f>SUMIFS('Raw Data from UFBs'!F$3:F$3000,'Raw Data from UFBs'!$A$3:$A$3000,'Summary By Town'!$A401,'Raw Data from UFBs'!$E$3:$E$3000,'Summary By Town'!$O$2)</f>
        <v>0</v>
      </c>
      <c r="Q401" s="5">
        <f>SUMIFS('Raw Data from UFBs'!G$3:G$3000,'Raw Data from UFBs'!$A$3:$A$3000,'Summary By Town'!$A401,'Raw Data from UFBs'!$E$3:$E$3000,'Summary By Town'!$O$2)</f>
        <v>0</v>
      </c>
      <c r="R401" s="23">
        <f t="shared" si="69"/>
        <v>0</v>
      </c>
      <c r="S401" s="22">
        <f t="shared" si="70"/>
        <v>1</v>
      </c>
      <c r="T401" s="5">
        <f t="shared" si="71"/>
        <v>23711</v>
      </c>
      <c r="U401" s="5">
        <f t="shared" si="72"/>
        <v>7800000</v>
      </c>
      <c r="V401" s="23">
        <f t="shared" si="73"/>
        <v>156362.12407941354</v>
      </c>
      <c r="W401" s="62">
        <v>4231464800</v>
      </c>
      <c r="X401" s="63">
        <v>2.0046426164027378</v>
      </c>
      <c r="Y401" s="64">
        <v>0.25031448387424077</v>
      </c>
      <c r="Z401" s="5">
        <f t="shared" si="74"/>
        <v>33204.497659276269</v>
      </c>
      <c r="AA401" s="9">
        <f t="shared" si="75"/>
        <v>1.8433333062347582E-3</v>
      </c>
      <c r="AB401" s="62">
        <v>36360996.590000004</v>
      </c>
      <c r="AC401" s="7">
        <f t="shared" si="76"/>
        <v>9.1318997753785894E-4</v>
      </c>
      <c r="AE401" s="6" t="s">
        <v>1141</v>
      </c>
      <c r="AF401" s="6" t="s">
        <v>571</v>
      </c>
      <c r="AG401" s="6" t="s">
        <v>1140</v>
      </c>
      <c r="AH401" s="6" t="s">
        <v>1149</v>
      </c>
      <c r="AI401" s="6" t="s">
        <v>580</v>
      </c>
      <c r="AJ401" s="6" t="s">
        <v>1857</v>
      </c>
      <c r="AK401" s="6" t="s">
        <v>1857</v>
      </c>
      <c r="AL401" s="6" t="s">
        <v>1857</v>
      </c>
      <c r="AM401" s="6" t="s">
        <v>1857</v>
      </c>
      <c r="AN401" s="6" t="s">
        <v>1857</v>
      </c>
      <c r="AO401" s="6" t="s">
        <v>1857</v>
      </c>
      <c r="AP401" s="6" t="s">
        <v>1857</v>
      </c>
      <c r="AQ401" s="6" t="s">
        <v>1857</v>
      </c>
      <c r="AR401" s="6" t="s">
        <v>1857</v>
      </c>
      <c r="AS401" s="6" t="s">
        <v>1857</v>
      </c>
      <c r="AT401" s="6" t="s">
        <v>1857</v>
      </c>
    </row>
    <row r="402" spans="1:46" ht="17.25" customHeight="1" x14ac:dyDescent="0.3">
      <c r="A402" t="s">
        <v>1142</v>
      </c>
      <c r="B402" t="s">
        <v>1658</v>
      </c>
      <c r="C402" t="s">
        <v>1136</v>
      </c>
      <c r="D402" t="str">
        <f t="shared" si="66"/>
        <v>Harding township, Morris County</v>
      </c>
      <c r="E402" t="s">
        <v>1828</v>
      </c>
      <c r="F402" t="s">
        <v>1818</v>
      </c>
      <c r="G402" s="22">
        <f>COUNTIFS('Raw Data from UFBs'!$A$3:$A$3000,'Summary By Town'!$A402,'Raw Data from UFBs'!$E$3:$E$3000,'Summary By Town'!$G$2)</f>
        <v>0</v>
      </c>
      <c r="H402" s="5">
        <f>SUMIFS('Raw Data from UFBs'!F$3:F$3000,'Raw Data from UFBs'!$A$3:$A$3000,'Summary By Town'!$A402,'Raw Data from UFBs'!$E$3:$E$3000,'Summary By Town'!$G$2)</f>
        <v>0</v>
      </c>
      <c r="I402" s="5">
        <f>SUMIFS('Raw Data from UFBs'!G$3:G$3000,'Raw Data from UFBs'!$A$3:$A$3000,'Summary By Town'!$A402,'Raw Data from UFBs'!$E$3:$E$3000,'Summary By Town'!$G$2)</f>
        <v>0</v>
      </c>
      <c r="J402" s="23">
        <f t="shared" si="67"/>
        <v>0</v>
      </c>
      <c r="K402" s="22">
        <f>COUNTIFS('Raw Data from UFBs'!$A$3:$A$3000,'Summary By Town'!$A402,'Raw Data from UFBs'!$E$3:$E$3000,'Summary By Town'!$K$2)</f>
        <v>0</v>
      </c>
      <c r="L402" s="5">
        <f>SUMIFS('Raw Data from UFBs'!F$3:F$3000,'Raw Data from UFBs'!$A$3:$A$3000,'Summary By Town'!$A402,'Raw Data from UFBs'!$E$3:$E$3000,'Summary By Town'!$K$2)</f>
        <v>0</v>
      </c>
      <c r="M402" s="5">
        <f>SUMIFS('Raw Data from UFBs'!G$3:G$3000,'Raw Data from UFBs'!$A$3:$A$3000,'Summary By Town'!$A402,'Raw Data from UFBs'!$E$3:$E$3000,'Summary By Town'!$K$2)</f>
        <v>0</v>
      </c>
      <c r="N402" s="23">
        <f t="shared" si="68"/>
        <v>0</v>
      </c>
      <c r="O402" s="22">
        <f>COUNTIFS('Raw Data from UFBs'!$A$3:$A$3000,'Summary By Town'!$A402,'Raw Data from UFBs'!$E$3:$E$3000,'Summary By Town'!$O$2)</f>
        <v>0</v>
      </c>
      <c r="P402" s="5">
        <f>SUMIFS('Raw Data from UFBs'!F$3:F$3000,'Raw Data from UFBs'!$A$3:$A$3000,'Summary By Town'!$A402,'Raw Data from UFBs'!$E$3:$E$3000,'Summary By Town'!$O$2)</f>
        <v>0</v>
      </c>
      <c r="Q402" s="5">
        <f>SUMIFS('Raw Data from UFBs'!G$3:G$3000,'Raw Data from UFBs'!$A$3:$A$3000,'Summary By Town'!$A402,'Raw Data from UFBs'!$E$3:$E$3000,'Summary By Town'!$O$2)</f>
        <v>0</v>
      </c>
      <c r="R402" s="23">
        <f t="shared" si="69"/>
        <v>0</v>
      </c>
      <c r="S402" s="22">
        <f t="shared" si="70"/>
        <v>0</v>
      </c>
      <c r="T402" s="5">
        <f t="shared" si="71"/>
        <v>0</v>
      </c>
      <c r="U402" s="5">
        <f t="shared" si="72"/>
        <v>0</v>
      </c>
      <c r="V402" s="23">
        <f t="shared" si="73"/>
        <v>0</v>
      </c>
      <c r="W402" s="62">
        <v>2379468207</v>
      </c>
      <c r="X402" s="63">
        <v>1.1559178016630285</v>
      </c>
      <c r="Y402" s="64">
        <v>0.28616758786597207</v>
      </c>
      <c r="Z402" s="5">
        <f t="shared" si="74"/>
        <v>0</v>
      </c>
      <c r="AA402" s="9">
        <f t="shared" si="75"/>
        <v>0</v>
      </c>
      <c r="AB402" s="62">
        <v>12057790.51</v>
      </c>
      <c r="AC402" s="7">
        <f t="shared" si="76"/>
        <v>0</v>
      </c>
      <c r="AE402" s="6" t="s">
        <v>1138</v>
      </c>
      <c r="AF402" s="6" t="s">
        <v>712</v>
      </c>
      <c r="AG402" s="6" t="s">
        <v>1146</v>
      </c>
      <c r="AH402" s="6" t="s">
        <v>571</v>
      </c>
      <c r="AI402" s="6" t="s">
        <v>642</v>
      </c>
      <c r="AJ402" s="6" t="s">
        <v>1153</v>
      </c>
      <c r="AK402" s="6" t="s">
        <v>637</v>
      </c>
      <c r="AL402" s="6" t="s">
        <v>1857</v>
      </c>
      <c r="AM402" s="6" t="s">
        <v>1857</v>
      </c>
      <c r="AN402" s="6" t="s">
        <v>1857</v>
      </c>
      <c r="AO402" s="6" t="s">
        <v>1857</v>
      </c>
      <c r="AP402" s="6" t="s">
        <v>1857</v>
      </c>
      <c r="AQ402" s="6" t="s">
        <v>1857</v>
      </c>
      <c r="AR402" s="6" t="s">
        <v>1857</v>
      </c>
      <c r="AS402" s="6" t="s">
        <v>1857</v>
      </c>
      <c r="AT402" s="6" t="s">
        <v>1857</v>
      </c>
    </row>
    <row r="403" spans="1:46" ht="17.25" customHeight="1" x14ac:dyDescent="0.3">
      <c r="A403" t="s">
        <v>568</v>
      </c>
      <c r="B403" t="s">
        <v>1659</v>
      </c>
      <c r="C403" t="s">
        <v>1136</v>
      </c>
      <c r="D403" t="str">
        <f t="shared" si="66"/>
        <v>Jefferson township, Morris County</v>
      </c>
      <c r="E403" t="s">
        <v>1828</v>
      </c>
      <c r="F403" t="s">
        <v>1818</v>
      </c>
      <c r="G403" s="22">
        <f>COUNTIFS('Raw Data from UFBs'!$A$3:$A$3000,'Summary By Town'!$A403,'Raw Data from UFBs'!$E$3:$E$3000,'Summary By Town'!$G$2)</f>
        <v>1</v>
      </c>
      <c r="H403" s="5">
        <f>SUMIFS('Raw Data from UFBs'!F$3:F$3000,'Raw Data from UFBs'!$A$3:$A$3000,'Summary By Town'!$A403,'Raw Data from UFBs'!$E$3:$E$3000,'Summary By Town'!$G$2)</f>
        <v>36005.550000000003</v>
      </c>
      <c r="I403" s="5">
        <f>SUMIFS('Raw Data from UFBs'!G$3:G$3000,'Raw Data from UFBs'!$A$3:$A$3000,'Summary By Town'!$A403,'Raw Data from UFBs'!$E$3:$E$3000,'Summary By Town'!$G$2)</f>
        <v>3916100</v>
      </c>
      <c r="J403" s="23">
        <f t="shared" si="67"/>
        <v>110753.08731492859</v>
      </c>
      <c r="K403" s="22">
        <f>COUNTIFS('Raw Data from UFBs'!$A$3:$A$3000,'Summary By Town'!$A403,'Raw Data from UFBs'!$E$3:$E$3000,'Summary By Town'!$K$2)</f>
        <v>0</v>
      </c>
      <c r="L403" s="5">
        <f>SUMIFS('Raw Data from UFBs'!F$3:F$3000,'Raw Data from UFBs'!$A$3:$A$3000,'Summary By Town'!$A403,'Raw Data from UFBs'!$E$3:$E$3000,'Summary By Town'!$K$2)</f>
        <v>0</v>
      </c>
      <c r="M403" s="5">
        <f>SUMIFS('Raw Data from UFBs'!G$3:G$3000,'Raw Data from UFBs'!$A$3:$A$3000,'Summary By Town'!$A403,'Raw Data from UFBs'!$E$3:$E$3000,'Summary By Town'!$K$2)</f>
        <v>0</v>
      </c>
      <c r="N403" s="23">
        <f t="shared" si="68"/>
        <v>0</v>
      </c>
      <c r="O403" s="22">
        <f>COUNTIFS('Raw Data from UFBs'!$A$3:$A$3000,'Summary By Town'!$A403,'Raw Data from UFBs'!$E$3:$E$3000,'Summary By Town'!$O$2)</f>
        <v>2</v>
      </c>
      <c r="P403" s="5">
        <f>SUMIFS('Raw Data from UFBs'!F$3:F$3000,'Raw Data from UFBs'!$A$3:$A$3000,'Summary By Town'!$A403,'Raw Data from UFBs'!$E$3:$E$3000,'Summary By Town'!$O$2)</f>
        <v>2000</v>
      </c>
      <c r="Q403" s="5">
        <f>SUMIFS('Raw Data from UFBs'!G$3:G$3000,'Raw Data from UFBs'!$A$3:$A$3000,'Summary By Town'!$A403,'Raw Data from UFBs'!$E$3:$E$3000,'Summary By Town'!$O$2)</f>
        <v>893200</v>
      </c>
      <c r="R403" s="23">
        <f t="shared" si="69"/>
        <v>25261.014169631577</v>
      </c>
      <c r="S403" s="22">
        <f t="shared" si="70"/>
        <v>3</v>
      </c>
      <c r="T403" s="5">
        <f t="shared" si="71"/>
        <v>38005.550000000003</v>
      </c>
      <c r="U403" s="5">
        <f t="shared" si="72"/>
        <v>4809300</v>
      </c>
      <c r="V403" s="23">
        <f t="shared" si="73"/>
        <v>136014.10148456017</v>
      </c>
      <c r="W403" s="62">
        <v>3079153680</v>
      </c>
      <c r="X403" s="63">
        <v>2.8281475783286583</v>
      </c>
      <c r="Y403" s="64">
        <v>0.29688751178012668</v>
      </c>
      <c r="Z403" s="5">
        <f t="shared" si="74"/>
        <v>29097.51498342551</v>
      </c>
      <c r="AA403" s="9">
        <f t="shared" si="75"/>
        <v>1.5618902139369673E-3</v>
      </c>
      <c r="AB403" s="62">
        <v>36037453.480000004</v>
      </c>
      <c r="AC403" s="7">
        <f t="shared" si="76"/>
        <v>8.0742428150684935E-4</v>
      </c>
      <c r="AE403" s="6" t="s">
        <v>1158</v>
      </c>
      <c r="AF403" s="6" t="s">
        <v>1151</v>
      </c>
      <c r="AG403" s="6" t="s">
        <v>1229</v>
      </c>
      <c r="AH403" s="6" t="s">
        <v>655</v>
      </c>
      <c r="AI403" s="6" t="s">
        <v>1228</v>
      </c>
      <c r="AJ403" s="6" t="s">
        <v>1196</v>
      </c>
      <c r="AK403" s="6" t="s">
        <v>583</v>
      </c>
      <c r="AL403" s="6" t="s">
        <v>713</v>
      </c>
      <c r="AM403" s="6" t="s">
        <v>1857</v>
      </c>
      <c r="AN403" s="6" t="s">
        <v>1857</v>
      </c>
      <c r="AO403" s="6" t="s">
        <v>1857</v>
      </c>
      <c r="AP403" s="6" t="s">
        <v>1857</v>
      </c>
      <c r="AQ403" s="6" t="s">
        <v>1857</v>
      </c>
      <c r="AR403" s="6" t="s">
        <v>1857</v>
      </c>
      <c r="AS403" s="6" t="s">
        <v>1857</v>
      </c>
      <c r="AT403" s="6" t="s">
        <v>1857</v>
      </c>
    </row>
    <row r="404" spans="1:46" ht="17.25" customHeight="1" x14ac:dyDescent="0.3">
      <c r="A404" t="s">
        <v>1153</v>
      </c>
      <c r="B404" t="s">
        <v>1660</v>
      </c>
      <c r="C404" t="s">
        <v>1136</v>
      </c>
      <c r="D404" t="str">
        <f t="shared" si="66"/>
        <v>Long Hill township, Morris County</v>
      </c>
      <c r="E404" t="s">
        <v>1828</v>
      </c>
      <c r="F404" t="s">
        <v>1815</v>
      </c>
      <c r="G404" s="22">
        <f>COUNTIFS('Raw Data from UFBs'!$A$3:$A$3000,'Summary By Town'!$A404,'Raw Data from UFBs'!$E$3:$E$3000,'Summary By Town'!$G$2)</f>
        <v>0</v>
      </c>
      <c r="H404" s="5">
        <f>SUMIFS('Raw Data from UFBs'!F$3:F$3000,'Raw Data from UFBs'!$A$3:$A$3000,'Summary By Town'!$A404,'Raw Data from UFBs'!$E$3:$E$3000,'Summary By Town'!$G$2)</f>
        <v>0</v>
      </c>
      <c r="I404" s="5">
        <f>SUMIFS('Raw Data from UFBs'!G$3:G$3000,'Raw Data from UFBs'!$A$3:$A$3000,'Summary By Town'!$A404,'Raw Data from UFBs'!$E$3:$E$3000,'Summary By Town'!$G$2)</f>
        <v>0</v>
      </c>
      <c r="J404" s="23">
        <f t="shared" si="67"/>
        <v>0</v>
      </c>
      <c r="K404" s="22">
        <f>COUNTIFS('Raw Data from UFBs'!$A$3:$A$3000,'Summary By Town'!$A404,'Raw Data from UFBs'!$E$3:$E$3000,'Summary By Town'!$K$2)</f>
        <v>0</v>
      </c>
      <c r="L404" s="5">
        <f>SUMIFS('Raw Data from UFBs'!F$3:F$3000,'Raw Data from UFBs'!$A$3:$A$3000,'Summary By Town'!$A404,'Raw Data from UFBs'!$E$3:$E$3000,'Summary By Town'!$K$2)</f>
        <v>0</v>
      </c>
      <c r="M404" s="5">
        <f>SUMIFS('Raw Data from UFBs'!G$3:G$3000,'Raw Data from UFBs'!$A$3:$A$3000,'Summary By Town'!$A404,'Raw Data from UFBs'!$E$3:$E$3000,'Summary By Town'!$K$2)</f>
        <v>0</v>
      </c>
      <c r="N404" s="23">
        <f t="shared" si="68"/>
        <v>0</v>
      </c>
      <c r="O404" s="22">
        <f>COUNTIFS('Raw Data from UFBs'!$A$3:$A$3000,'Summary By Town'!$A404,'Raw Data from UFBs'!$E$3:$E$3000,'Summary By Town'!$O$2)</f>
        <v>0</v>
      </c>
      <c r="P404" s="5">
        <f>SUMIFS('Raw Data from UFBs'!F$3:F$3000,'Raw Data from UFBs'!$A$3:$A$3000,'Summary By Town'!$A404,'Raw Data from UFBs'!$E$3:$E$3000,'Summary By Town'!$O$2)</f>
        <v>0</v>
      </c>
      <c r="Q404" s="5">
        <f>SUMIFS('Raw Data from UFBs'!G$3:G$3000,'Raw Data from UFBs'!$A$3:$A$3000,'Summary By Town'!$A404,'Raw Data from UFBs'!$E$3:$E$3000,'Summary By Town'!$O$2)</f>
        <v>0</v>
      </c>
      <c r="R404" s="23">
        <f t="shared" si="69"/>
        <v>0</v>
      </c>
      <c r="S404" s="22">
        <f t="shared" si="70"/>
        <v>0</v>
      </c>
      <c r="T404" s="5">
        <f t="shared" si="71"/>
        <v>0</v>
      </c>
      <c r="U404" s="5">
        <f t="shared" si="72"/>
        <v>0</v>
      </c>
      <c r="V404" s="23">
        <f t="shared" si="73"/>
        <v>0</v>
      </c>
      <c r="W404" s="62">
        <v>2031609905</v>
      </c>
      <c r="X404" s="63">
        <v>2.2441586035742569</v>
      </c>
      <c r="Y404" s="64">
        <v>0.26895586045066872</v>
      </c>
      <c r="Z404" s="5">
        <f t="shared" si="74"/>
        <v>0</v>
      </c>
      <c r="AA404" s="9">
        <f t="shared" si="75"/>
        <v>0</v>
      </c>
      <c r="AB404" s="62">
        <v>19326528.129999999</v>
      </c>
      <c r="AC404" s="7">
        <f t="shared" si="76"/>
        <v>0</v>
      </c>
      <c r="AE404" s="6" t="s">
        <v>715</v>
      </c>
      <c r="AF404" s="6" t="s">
        <v>1240</v>
      </c>
      <c r="AG404" s="6" t="s">
        <v>1138</v>
      </c>
      <c r="AH404" s="6" t="s">
        <v>1142</v>
      </c>
      <c r="AI404" s="6" t="s">
        <v>637</v>
      </c>
      <c r="AJ404" s="6" t="s">
        <v>1857</v>
      </c>
      <c r="AK404" s="6" t="s">
        <v>1857</v>
      </c>
      <c r="AL404" s="6" t="s">
        <v>1857</v>
      </c>
      <c r="AM404" s="6" t="s">
        <v>1857</v>
      </c>
      <c r="AN404" s="6" t="s">
        <v>1857</v>
      </c>
      <c r="AO404" s="6" t="s">
        <v>1857</v>
      </c>
      <c r="AP404" s="6" t="s">
        <v>1857</v>
      </c>
      <c r="AQ404" s="6" t="s">
        <v>1857</v>
      </c>
      <c r="AR404" s="6" t="s">
        <v>1857</v>
      </c>
      <c r="AS404" s="6" t="s">
        <v>1857</v>
      </c>
      <c r="AT404" s="6" t="s">
        <v>1857</v>
      </c>
    </row>
    <row r="405" spans="1:46" ht="17.25" customHeight="1" x14ac:dyDescent="0.3">
      <c r="A405" t="s">
        <v>1146</v>
      </c>
      <c r="B405" t="s">
        <v>1661</v>
      </c>
      <c r="C405" t="s">
        <v>1136</v>
      </c>
      <c r="D405" t="str">
        <f t="shared" si="66"/>
        <v>Mendham township, Morris County</v>
      </c>
      <c r="E405" t="s">
        <v>1828</v>
      </c>
      <c r="F405" t="s">
        <v>1818</v>
      </c>
      <c r="G405" s="22">
        <f>COUNTIFS('Raw Data from UFBs'!$A$3:$A$3000,'Summary By Town'!$A405,'Raw Data from UFBs'!$E$3:$E$3000,'Summary By Town'!$G$2)</f>
        <v>0</v>
      </c>
      <c r="H405" s="5">
        <f>SUMIFS('Raw Data from UFBs'!F$3:F$3000,'Raw Data from UFBs'!$A$3:$A$3000,'Summary By Town'!$A405,'Raw Data from UFBs'!$E$3:$E$3000,'Summary By Town'!$G$2)</f>
        <v>0</v>
      </c>
      <c r="I405" s="5">
        <f>SUMIFS('Raw Data from UFBs'!G$3:G$3000,'Raw Data from UFBs'!$A$3:$A$3000,'Summary By Town'!$A405,'Raw Data from UFBs'!$E$3:$E$3000,'Summary By Town'!$G$2)</f>
        <v>0</v>
      </c>
      <c r="J405" s="23">
        <f t="shared" si="67"/>
        <v>0</v>
      </c>
      <c r="K405" s="22">
        <f>COUNTIFS('Raw Data from UFBs'!$A$3:$A$3000,'Summary By Town'!$A405,'Raw Data from UFBs'!$E$3:$E$3000,'Summary By Town'!$K$2)</f>
        <v>0</v>
      </c>
      <c r="L405" s="5">
        <f>SUMIFS('Raw Data from UFBs'!F$3:F$3000,'Raw Data from UFBs'!$A$3:$A$3000,'Summary By Town'!$A405,'Raw Data from UFBs'!$E$3:$E$3000,'Summary By Town'!$K$2)</f>
        <v>0</v>
      </c>
      <c r="M405" s="5">
        <f>SUMIFS('Raw Data from UFBs'!G$3:G$3000,'Raw Data from UFBs'!$A$3:$A$3000,'Summary By Town'!$A405,'Raw Data from UFBs'!$E$3:$E$3000,'Summary By Town'!$K$2)</f>
        <v>0</v>
      </c>
      <c r="N405" s="23">
        <f t="shared" si="68"/>
        <v>0</v>
      </c>
      <c r="O405" s="22">
        <f>COUNTIFS('Raw Data from UFBs'!$A$3:$A$3000,'Summary By Town'!$A405,'Raw Data from UFBs'!$E$3:$E$3000,'Summary By Town'!$O$2)</f>
        <v>0</v>
      </c>
      <c r="P405" s="5">
        <f>SUMIFS('Raw Data from UFBs'!F$3:F$3000,'Raw Data from UFBs'!$A$3:$A$3000,'Summary By Town'!$A405,'Raw Data from UFBs'!$E$3:$E$3000,'Summary By Town'!$O$2)</f>
        <v>0</v>
      </c>
      <c r="Q405" s="5">
        <f>SUMIFS('Raw Data from UFBs'!G$3:G$3000,'Raw Data from UFBs'!$A$3:$A$3000,'Summary By Town'!$A405,'Raw Data from UFBs'!$E$3:$E$3000,'Summary By Town'!$O$2)</f>
        <v>0</v>
      </c>
      <c r="R405" s="23">
        <f t="shared" si="69"/>
        <v>0</v>
      </c>
      <c r="S405" s="22">
        <f t="shared" si="70"/>
        <v>0</v>
      </c>
      <c r="T405" s="5">
        <f t="shared" si="71"/>
        <v>0</v>
      </c>
      <c r="U405" s="5">
        <f t="shared" si="72"/>
        <v>0</v>
      </c>
      <c r="V405" s="23">
        <f t="shared" si="73"/>
        <v>0</v>
      </c>
      <c r="W405" s="62">
        <v>2223433037</v>
      </c>
      <c r="X405" s="63">
        <v>2.088771676237231</v>
      </c>
      <c r="Y405" s="64">
        <v>0.19819486492852417</v>
      </c>
      <c r="Z405" s="5">
        <f t="shared" si="74"/>
        <v>0</v>
      </c>
      <c r="AA405" s="9">
        <f t="shared" si="75"/>
        <v>0</v>
      </c>
      <c r="AB405" s="62">
        <v>12956928.949999999</v>
      </c>
      <c r="AC405" s="7">
        <f t="shared" si="76"/>
        <v>0</v>
      </c>
      <c r="AE405" s="6" t="s">
        <v>1142</v>
      </c>
      <c r="AF405" s="6" t="s">
        <v>1145</v>
      </c>
      <c r="AG405" s="6" t="s">
        <v>571</v>
      </c>
      <c r="AH405" s="6" t="s">
        <v>1139</v>
      </c>
      <c r="AI405" s="6" t="s">
        <v>648</v>
      </c>
      <c r="AJ405" s="6" t="s">
        <v>642</v>
      </c>
      <c r="AK405" s="6" t="s">
        <v>1155</v>
      </c>
      <c r="AL405" s="6" t="s">
        <v>1857</v>
      </c>
      <c r="AM405" s="6" t="s">
        <v>1857</v>
      </c>
      <c r="AN405" s="6" t="s">
        <v>1857</v>
      </c>
      <c r="AO405" s="6" t="s">
        <v>1857</v>
      </c>
      <c r="AP405" s="6" t="s">
        <v>1857</v>
      </c>
      <c r="AQ405" s="6" t="s">
        <v>1857</v>
      </c>
      <c r="AR405" s="6" t="s">
        <v>1857</v>
      </c>
      <c r="AS405" s="6" t="s">
        <v>1857</v>
      </c>
      <c r="AT405" s="6" t="s">
        <v>1857</v>
      </c>
    </row>
    <row r="406" spans="1:46" ht="17.25" customHeight="1" x14ac:dyDescent="0.3">
      <c r="A406" t="s">
        <v>1147</v>
      </c>
      <c r="B406" t="s">
        <v>1662</v>
      </c>
      <c r="C406" t="s">
        <v>1136</v>
      </c>
      <c r="D406" t="str">
        <f t="shared" si="66"/>
        <v>Mine Hill township, Morris County</v>
      </c>
      <c r="E406" t="s">
        <v>1828</v>
      </c>
      <c r="F406" t="s">
        <v>1815</v>
      </c>
      <c r="G406" s="22">
        <f>COUNTIFS('Raw Data from UFBs'!$A$3:$A$3000,'Summary By Town'!$A406,'Raw Data from UFBs'!$E$3:$E$3000,'Summary By Town'!$G$2)</f>
        <v>0</v>
      </c>
      <c r="H406" s="5">
        <f>SUMIFS('Raw Data from UFBs'!F$3:F$3000,'Raw Data from UFBs'!$A$3:$A$3000,'Summary By Town'!$A406,'Raw Data from UFBs'!$E$3:$E$3000,'Summary By Town'!$G$2)</f>
        <v>0</v>
      </c>
      <c r="I406" s="5">
        <f>SUMIFS('Raw Data from UFBs'!G$3:G$3000,'Raw Data from UFBs'!$A$3:$A$3000,'Summary By Town'!$A406,'Raw Data from UFBs'!$E$3:$E$3000,'Summary By Town'!$G$2)</f>
        <v>0</v>
      </c>
      <c r="J406" s="23">
        <f t="shared" si="67"/>
        <v>0</v>
      </c>
      <c r="K406" s="22">
        <f>COUNTIFS('Raw Data from UFBs'!$A$3:$A$3000,'Summary By Town'!$A406,'Raw Data from UFBs'!$E$3:$E$3000,'Summary By Town'!$K$2)</f>
        <v>0</v>
      </c>
      <c r="L406" s="5">
        <f>SUMIFS('Raw Data from UFBs'!F$3:F$3000,'Raw Data from UFBs'!$A$3:$A$3000,'Summary By Town'!$A406,'Raw Data from UFBs'!$E$3:$E$3000,'Summary By Town'!$K$2)</f>
        <v>0</v>
      </c>
      <c r="M406" s="5">
        <f>SUMIFS('Raw Data from UFBs'!G$3:G$3000,'Raw Data from UFBs'!$A$3:$A$3000,'Summary By Town'!$A406,'Raw Data from UFBs'!$E$3:$E$3000,'Summary By Town'!$K$2)</f>
        <v>0</v>
      </c>
      <c r="N406" s="23">
        <f t="shared" si="68"/>
        <v>0</v>
      </c>
      <c r="O406" s="22">
        <f>COUNTIFS('Raw Data from UFBs'!$A$3:$A$3000,'Summary By Town'!$A406,'Raw Data from UFBs'!$E$3:$E$3000,'Summary By Town'!$O$2)</f>
        <v>0</v>
      </c>
      <c r="P406" s="5">
        <f>SUMIFS('Raw Data from UFBs'!F$3:F$3000,'Raw Data from UFBs'!$A$3:$A$3000,'Summary By Town'!$A406,'Raw Data from UFBs'!$E$3:$E$3000,'Summary By Town'!$O$2)</f>
        <v>0</v>
      </c>
      <c r="Q406" s="5">
        <f>SUMIFS('Raw Data from UFBs'!G$3:G$3000,'Raw Data from UFBs'!$A$3:$A$3000,'Summary By Town'!$A406,'Raw Data from UFBs'!$E$3:$E$3000,'Summary By Town'!$O$2)</f>
        <v>0</v>
      </c>
      <c r="R406" s="23">
        <f t="shared" si="69"/>
        <v>0</v>
      </c>
      <c r="S406" s="22">
        <f t="shared" si="70"/>
        <v>0</v>
      </c>
      <c r="T406" s="5">
        <f t="shared" si="71"/>
        <v>0</v>
      </c>
      <c r="U406" s="5">
        <f t="shared" si="72"/>
        <v>0</v>
      </c>
      <c r="V406" s="23">
        <f t="shared" si="73"/>
        <v>0</v>
      </c>
      <c r="W406" s="62">
        <v>484668100</v>
      </c>
      <c r="X406" s="63">
        <v>2.8028048564496633</v>
      </c>
      <c r="Y406" s="64">
        <v>0.28863646169611601</v>
      </c>
      <c r="Z406" s="5">
        <f t="shared" si="74"/>
        <v>0</v>
      </c>
      <c r="AA406" s="9">
        <f t="shared" si="75"/>
        <v>0</v>
      </c>
      <c r="AB406" s="62">
        <v>6380210</v>
      </c>
      <c r="AC406" s="7">
        <f t="shared" si="76"/>
        <v>0</v>
      </c>
      <c r="AE406" s="6" t="s">
        <v>1158</v>
      </c>
      <c r="AF406" s="6" t="s">
        <v>1155</v>
      </c>
      <c r="AG406" s="6" t="s">
        <v>565</v>
      </c>
      <c r="AH406" s="6" t="s">
        <v>583</v>
      </c>
      <c r="AI406" s="6" t="s">
        <v>1857</v>
      </c>
      <c r="AJ406" s="6" t="s">
        <v>1857</v>
      </c>
      <c r="AK406" s="6" t="s">
        <v>1857</v>
      </c>
      <c r="AL406" s="6" t="s">
        <v>1857</v>
      </c>
      <c r="AM406" s="6" t="s">
        <v>1857</v>
      </c>
      <c r="AN406" s="6" t="s">
        <v>1857</v>
      </c>
      <c r="AO406" s="6" t="s">
        <v>1857</v>
      </c>
      <c r="AP406" s="6" t="s">
        <v>1857</v>
      </c>
      <c r="AQ406" s="6" t="s">
        <v>1857</v>
      </c>
      <c r="AR406" s="6" t="s">
        <v>1857</v>
      </c>
      <c r="AS406" s="6" t="s">
        <v>1857</v>
      </c>
      <c r="AT406" s="6" t="s">
        <v>1857</v>
      </c>
    </row>
    <row r="407" spans="1:46" ht="17.25" customHeight="1" x14ac:dyDescent="0.3">
      <c r="A407" t="s">
        <v>1148</v>
      </c>
      <c r="B407" t="s">
        <v>1663</v>
      </c>
      <c r="C407" t="s">
        <v>1136</v>
      </c>
      <c r="D407" t="str">
        <f t="shared" si="66"/>
        <v>Montville township, Morris County</v>
      </c>
      <c r="E407" t="s">
        <v>1828</v>
      </c>
      <c r="F407" t="s">
        <v>1817</v>
      </c>
      <c r="G407" s="22">
        <f>COUNTIFS('Raw Data from UFBs'!$A$3:$A$3000,'Summary By Town'!$A407,'Raw Data from UFBs'!$E$3:$E$3000,'Summary By Town'!$G$2)</f>
        <v>2</v>
      </c>
      <c r="H407" s="5">
        <f>SUMIFS('Raw Data from UFBs'!F$3:F$3000,'Raw Data from UFBs'!$A$3:$A$3000,'Summary By Town'!$A407,'Raw Data from UFBs'!$E$3:$E$3000,'Summary By Town'!$G$2)</f>
        <v>190000</v>
      </c>
      <c r="I407" s="5">
        <f>SUMIFS('Raw Data from UFBs'!G$3:G$3000,'Raw Data from UFBs'!$A$3:$A$3000,'Summary By Town'!$A407,'Raw Data from UFBs'!$E$3:$E$3000,'Summary By Town'!$G$2)</f>
        <v>6089900</v>
      </c>
      <c r="J407" s="23">
        <f t="shared" si="67"/>
        <v>155809.24358749611</v>
      </c>
      <c r="K407" s="22">
        <f>COUNTIFS('Raw Data from UFBs'!$A$3:$A$3000,'Summary By Town'!$A407,'Raw Data from UFBs'!$E$3:$E$3000,'Summary By Town'!$K$2)</f>
        <v>0</v>
      </c>
      <c r="L407" s="5">
        <f>SUMIFS('Raw Data from UFBs'!F$3:F$3000,'Raw Data from UFBs'!$A$3:$A$3000,'Summary By Town'!$A407,'Raw Data from UFBs'!$E$3:$E$3000,'Summary By Town'!$K$2)</f>
        <v>0</v>
      </c>
      <c r="M407" s="5">
        <f>SUMIFS('Raw Data from UFBs'!G$3:G$3000,'Raw Data from UFBs'!$A$3:$A$3000,'Summary By Town'!$A407,'Raw Data from UFBs'!$E$3:$E$3000,'Summary By Town'!$K$2)</f>
        <v>0</v>
      </c>
      <c r="N407" s="23">
        <f t="shared" si="68"/>
        <v>0</v>
      </c>
      <c r="O407" s="22">
        <f>COUNTIFS('Raw Data from UFBs'!$A$3:$A$3000,'Summary By Town'!$A407,'Raw Data from UFBs'!$E$3:$E$3000,'Summary By Town'!$O$2)</f>
        <v>0</v>
      </c>
      <c r="P407" s="5">
        <f>SUMIFS('Raw Data from UFBs'!F$3:F$3000,'Raw Data from UFBs'!$A$3:$A$3000,'Summary By Town'!$A407,'Raw Data from UFBs'!$E$3:$E$3000,'Summary By Town'!$O$2)</f>
        <v>0</v>
      </c>
      <c r="Q407" s="5">
        <f>SUMIFS('Raw Data from UFBs'!G$3:G$3000,'Raw Data from UFBs'!$A$3:$A$3000,'Summary By Town'!$A407,'Raw Data from UFBs'!$E$3:$E$3000,'Summary By Town'!$O$2)</f>
        <v>0</v>
      </c>
      <c r="R407" s="23">
        <f t="shared" si="69"/>
        <v>0</v>
      </c>
      <c r="S407" s="22">
        <f t="shared" si="70"/>
        <v>2</v>
      </c>
      <c r="T407" s="5">
        <f t="shared" si="71"/>
        <v>190000</v>
      </c>
      <c r="U407" s="5">
        <f t="shared" si="72"/>
        <v>6089900</v>
      </c>
      <c r="V407" s="23">
        <f t="shared" si="73"/>
        <v>155809.24358749611</v>
      </c>
      <c r="W407" s="62">
        <v>4788111045</v>
      </c>
      <c r="X407" s="63">
        <v>2.5584860767417545</v>
      </c>
      <c r="Y407" s="64">
        <v>0.20589412829845385</v>
      </c>
      <c r="Z407" s="5">
        <f t="shared" si="74"/>
        <v>-7039.6759874172603</v>
      </c>
      <c r="AA407" s="9">
        <f t="shared" si="75"/>
        <v>1.2718794411335547E-3</v>
      </c>
      <c r="AB407" s="62">
        <v>41563462.619999997</v>
      </c>
      <c r="AC407" s="7">
        <f t="shared" si="76"/>
        <v>-1.69371740073211E-4</v>
      </c>
      <c r="AE407" s="6" t="s">
        <v>1135</v>
      </c>
      <c r="AF407" s="6" t="s">
        <v>1144</v>
      </c>
      <c r="AG407" s="6" t="s">
        <v>559</v>
      </c>
      <c r="AH407" s="6" t="s">
        <v>1040</v>
      </c>
      <c r="AI407" s="6" t="s">
        <v>1140</v>
      </c>
      <c r="AJ407" s="6" t="s">
        <v>580</v>
      </c>
      <c r="AK407" s="6" t="s">
        <v>1143</v>
      </c>
      <c r="AL407" s="6" t="s">
        <v>1857</v>
      </c>
      <c r="AM407" s="6" t="s">
        <v>1857</v>
      </c>
      <c r="AN407" s="6" t="s">
        <v>1857</v>
      </c>
      <c r="AO407" s="6" t="s">
        <v>1857</v>
      </c>
      <c r="AP407" s="6" t="s">
        <v>1857</v>
      </c>
      <c r="AQ407" s="6" t="s">
        <v>1857</v>
      </c>
      <c r="AR407" s="6" t="s">
        <v>1857</v>
      </c>
      <c r="AS407" s="6" t="s">
        <v>1857</v>
      </c>
      <c r="AT407" s="6" t="s">
        <v>1857</v>
      </c>
    </row>
    <row r="408" spans="1:46" ht="17.25" customHeight="1" x14ac:dyDescent="0.3">
      <c r="A408" t="s">
        <v>571</v>
      </c>
      <c r="B408" t="s">
        <v>1664</v>
      </c>
      <c r="C408" t="s">
        <v>1136</v>
      </c>
      <c r="D408" t="str">
        <f t="shared" si="66"/>
        <v>Morris township, Morris County</v>
      </c>
      <c r="E408" t="s">
        <v>1828</v>
      </c>
      <c r="F408" t="s">
        <v>1815</v>
      </c>
      <c r="G408" s="22">
        <f>COUNTIFS('Raw Data from UFBs'!$A$3:$A$3000,'Summary By Town'!$A408,'Raw Data from UFBs'!$E$3:$E$3000,'Summary By Town'!$G$2)</f>
        <v>0</v>
      </c>
      <c r="H408" s="5">
        <f>SUMIFS('Raw Data from UFBs'!F$3:F$3000,'Raw Data from UFBs'!$A$3:$A$3000,'Summary By Town'!$A408,'Raw Data from UFBs'!$E$3:$E$3000,'Summary By Town'!$G$2)</f>
        <v>0</v>
      </c>
      <c r="I408" s="5">
        <f>SUMIFS('Raw Data from UFBs'!G$3:G$3000,'Raw Data from UFBs'!$A$3:$A$3000,'Summary By Town'!$A408,'Raw Data from UFBs'!$E$3:$E$3000,'Summary By Town'!$G$2)</f>
        <v>0</v>
      </c>
      <c r="J408" s="23">
        <f t="shared" si="67"/>
        <v>0</v>
      </c>
      <c r="K408" s="22">
        <f>COUNTIFS('Raw Data from UFBs'!$A$3:$A$3000,'Summary By Town'!$A408,'Raw Data from UFBs'!$E$3:$E$3000,'Summary By Town'!$K$2)</f>
        <v>0</v>
      </c>
      <c r="L408" s="5">
        <f>SUMIFS('Raw Data from UFBs'!F$3:F$3000,'Raw Data from UFBs'!$A$3:$A$3000,'Summary By Town'!$A408,'Raw Data from UFBs'!$E$3:$E$3000,'Summary By Town'!$K$2)</f>
        <v>0</v>
      </c>
      <c r="M408" s="5">
        <f>SUMIFS('Raw Data from UFBs'!G$3:G$3000,'Raw Data from UFBs'!$A$3:$A$3000,'Summary By Town'!$A408,'Raw Data from UFBs'!$E$3:$E$3000,'Summary By Town'!$K$2)</f>
        <v>0</v>
      </c>
      <c r="N408" s="23">
        <f t="shared" si="68"/>
        <v>0</v>
      </c>
      <c r="O408" s="22">
        <f>COUNTIFS('Raw Data from UFBs'!$A$3:$A$3000,'Summary By Town'!$A408,'Raw Data from UFBs'!$E$3:$E$3000,'Summary By Town'!$O$2)</f>
        <v>6</v>
      </c>
      <c r="P408" s="5">
        <f>SUMIFS('Raw Data from UFBs'!F$3:F$3000,'Raw Data from UFBs'!$A$3:$A$3000,'Summary By Town'!$A408,'Raw Data from UFBs'!$E$3:$E$3000,'Summary By Town'!$O$2)</f>
        <v>0</v>
      </c>
      <c r="Q408" s="5">
        <f>SUMIFS('Raw Data from UFBs'!G$3:G$3000,'Raw Data from UFBs'!$A$3:$A$3000,'Summary By Town'!$A408,'Raw Data from UFBs'!$E$3:$E$3000,'Summary By Town'!$O$2)</f>
        <v>33142700</v>
      </c>
      <c r="R408" s="23">
        <f t="shared" si="69"/>
        <v>664448.56888408412</v>
      </c>
      <c r="S408" s="22">
        <f t="shared" si="70"/>
        <v>6</v>
      </c>
      <c r="T408" s="5">
        <f t="shared" si="71"/>
        <v>0</v>
      </c>
      <c r="U408" s="5">
        <f t="shared" si="72"/>
        <v>33142700</v>
      </c>
      <c r="V408" s="23">
        <f t="shared" si="73"/>
        <v>664448.56888408412</v>
      </c>
      <c r="W408" s="62">
        <v>5973653138</v>
      </c>
      <c r="X408" s="63">
        <v>2.0048112220310479</v>
      </c>
      <c r="Y408" s="64">
        <v>0.24833075258414228</v>
      </c>
      <c r="Z408" s="5">
        <f t="shared" si="74"/>
        <v>165003.0131644409</v>
      </c>
      <c r="AA408" s="9">
        <f t="shared" si="75"/>
        <v>5.5481460396772037E-3</v>
      </c>
      <c r="AB408" s="62">
        <v>46648287.780000001</v>
      </c>
      <c r="AC408" s="7">
        <f t="shared" si="76"/>
        <v>3.5371719095590114E-3</v>
      </c>
      <c r="AE408" s="6" t="s">
        <v>712</v>
      </c>
      <c r="AF408" s="6" t="s">
        <v>1142</v>
      </c>
      <c r="AG408" s="6" t="s">
        <v>1141</v>
      </c>
      <c r="AH408" s="6" t="s">
        <v>574</v>
      </c>
      <c r="AI408" s="6" t="s">
        <v>1146</v>
      </c>
      <c r="AJ408" s="6" t="s">
        <v>566</v>
      </c>
      <c r="AK408" s="6" t="s">
        <v>564</v>
      </c>
      <c r="AL408" s="6" t="s">
        <v>1149</v>
      </c>
      <c r="AM408" s="6" t="s">
        <v>1155</v>
      </c>
      <c r="AN408" s="6" t="s">
        <v>580</v>
      </c>
      <c r="AO408" s="6" t="s">
        <v>1857</v>
      </c>
      <c r="AP408" s="6" t="s">
        <v>1857</v>
      </c>
      <c r="AQ408" s="6" t="s">
        <v>1857</v>
      </c>
      <c r="AR408" s="6" t="s">
        <v>1857</v>
      </c>
      <c r="AS408" s="6" t="s">
        <v>1857</v>
      </c>
      <c r="AT408" s="6" t="s">
        <v>1857</v>
      </c>
    </row>
    <row r="409" spans="1:46" ht="17.25" customHeight="1" x14ac:dyDescent="0.3">
      <c r="A409" t="s">
        <v>579</v>
      </c>
      <c r="B409" t="s">
        <v>1665</v>
      </c>
      <c r="C409" t="s">
        <v>1136</v>
      </c>
      <c r="D409" t="str">
        <f t="shared" si="66"/>
        <v>Mount Olive township, Morris County</v>
      </c>
      <c r="E409" t="s">
        <v>1828</v>
      </c>
      <c r="F409" t="s">
        <v>1817</v>
      </c>
      <c r="G409" s="22">
        <f>COUNTIFS('Raw Data from UFBs'!$A$3:$A$3000,'Summary By Town'!$A409,'Raw Data from UFBs'!$E$3:$E$3000,'Summary By Town'!$G$2)</f>
        <v>2</v>
      </c>
      <c r="H409" s="5">
        <f>SUMIFS('Raw Data from UFBs'!F$3:F$3000,'Raw Data from UFBs'!$A$3:$A$3000,'Summary By Town'!$A409,'Raw Data from UFBs'!$E$3:$E$3000,'Summary By Town'!$G$2)</f>
        <v>123598.43000000001</v>
      </c>
      <c r="I409" s="5">
        <f>SUMIFS('Raw Data from UFBs'!G$3:G$3000,'Raw Data from UFBs'!$A$3:$A$3000,'Summary By Town'!$A409,'Raw Data from UFBs'!$E$3:$E$3000,'Summary By Town'!$G$2)</f>
        <v>13730800</v>
      </c>
      <c r="J409" s="23">
        <f t="shared" si="67"/>
        <v>437666.76606694655</v>
      </c>
      <c r="K409" s="22">
        <f>COUNTIFS('Raw Data from UFBs'!$A$3:$A$3000,'Summary By Town'!$A409,'Raw Data from UFBs'!$E$3:$E$3000,'Summary By Town'!$K$2)</f>
        <v>0</v>
      </c>
      <c r="L409" s="5">
        <f>SUMIFS('Raw Data from UFBs'!F$3:F$3000,'Raw Data from UFBs'!$A$3:$A$3000,'Summary By Town'!$A409,'Raw Data from UFBs'!$E$3:$E$3000,'Summary By Town'!$K$2)</f>
        <v>0</v>
      </c>
      <c r="M409" s="5">
        <f>SUMIFS('Raw Data from UFBs'!G$3:G$3000,'Raw Data from UFBs'!$A$3:$A$3000,'Summary By Town'!$A409,'Raw Data from UFBs'!$E$3:$E$3000,'Summary By Town'!$K$2)</f>
        <v>0</v>
      </c>
      <c r="N409" s="23">
        <f t="shared" si="68"/>
        <v>0</v>
      </c>
      <c r="O409" s="22">
        <f>COUNTIFS('Raw Data from UFBs'!$A$3:$A$3000,'Summary By Town'!$A409,'Raw Data from UFBs'!$E$3:$E$3000,'Summary By Town'!$O$2)</f>
        <v>1</v>
      </c>
      <c r="P409" s="5">
        <f>SUMIFS('Raw Data from UFBs'!F$3:F$3000,'Raw Data from UFBs'!$A$3:$A$3000,'Summary By Town'!$A409,'Raw Data from UFBs'!$E$3:$E$3000,'Summary By Town'!$O$2)</f>
        <v>131820.79999999999</v>
      </c>
      <c r="Q409" s="5">
        <f>SUMIFS('Raw Data from UFBs'!G$3:G$3000,'Raw Data from UFBs'!$A$3:$A$3000,'Summary By Town'!$A409,'Raw Data from UFBs'!$E$3:$E$3000,'Summary By Town'!$O$2)</f>
        <v>0</v>
      </c>
      <c r="R409" s="23">
        <f t="shared" si="69"/>
        <v>0</v>
      </c>
      <c r="S409" s="22">
        <f t="shared" si="70"/>
        <v>3</v>
      </c>
      <c r="T409" s="5">
        <f t="shared" si="71"/>
        <v>255419.22999999998</v>
      </c>
      <c r="U409" s="5">
        <f t="shared" si="72"/>
        <v>13730800</v>
      </c>
      <c r="V409" s="23">
        <f t="shared" si="73"/>
        <v>437666.76606694655</v>
      </c>
      <c r="W409" s="62">
        <v>3593714800</v>
      </c>
      <c r="X409" s="63">
        <v>3.1874819097718019</v>
      </c>
      <c r="Y409" s="64">
        <v>0.20818848737892415</v>
      </c>
      <c r="Z409" s="5">
        <f t="shared" si="74"/>
        <v>37941.838862313532</v>
      </c>
      <c r="AA409" s="9">
        <f t="shared" si="75"/>
        <v>3.8207817715529345E-3</v>
      </c>
      <c r="AB409" s="62">
        <v>43715065</v>
      </c>
      <c r="AC409" s="7">
        <f t="shared" si="76"/>
        <v>8.6793508970679865E-4</v>
      </c>
      <c r="AE409" s="6" t="s">
        <v>1139</v>
      </c>
      <c r="AF409" s="6" t="s">
        <v>1158</v>
      </c>
      <c r="AG409" s="6" t="s">
        <v>698</v>
      </c>
      <c r="AH409" s="6" t="s">
        <v>1222</v>
      </c>
      <c r="AI409" s="6" t="s">
        <v>1234</v>
      </c>
      <c r="AJ409" s="6" t="s">
        <v>1252</v>
      </c>
      <c r="AK409" s="6" t="s">
        <v>1160</v>
      </c>
      <c r="AL409" s="6" t="s">
        <v>1152</v>
      </c>
      <c r="AM409" s="6" t="s">
        <v>1857</v>
      </c>
      <c r="AN409" s="6" t="s">
        <v>1857</v>
      </c>
      <c r="AO409" s="6" t="s">
        <v>1857</v>
      </c>
      <c r="AP409" s="6" t="s">
        <v>1857</v>
      </c>
      <c r="AQ409" s="6" t="s">
        <v>1857</v>
      </c>
      <c r="AR409" s="6" t="s">
        <v>1857</v>
      </c>
      <c r="AS409" s="6" t="s">
        <v>1857</v>
      </c>
      <c r="AT409" s="6" t="s">
        <v>1857</v>
      </c>
    </row>
    <row r="410" spans="1:46" ht="17.25" customHeight="1" x14ac:dyDescent="0.3">
      <c r="A410" t="s">
        <v>580</v>
      </c>
      <c r="B410" t="s">
        <v>1666</v>
      </c>
      <c r="C410" t="s">
        <v>1136</v>
      </c>
      <c r="D410" t="str">
        <f t="shared" si="66"/>
        <v>Parsippany-Troy Hills township, Morris County</v>
      </c>
      <c r="E410" t="s">
        <v>1828</v>
      </c>
      <c r="F410" t="s">
        <v>1815</v>
      </c>
      <c r="G410" s="22">
        <f>COUNTIFS('Raw Data from UFBs'!$A$3:$A$3000,'Summary By Town'!$A410,'Raw Data from UFBs'!$E$3:$E$3000,'Summary By Town'!$G$2)</f>
        <v>0</v>
      </c>
      <c r="H410" s="5">
        <f>SUMIFS('Raw Data from UFBs'!F$3:F$3000,'Raw Data from UFBs'!$A$3:$A$3000,'Summary By Town'!$A410,'Raw Data from UFBs'!$E$3:$E$3000,'Summary By Town'!$G$2)</f>
        <v>0</v>
      </c>
      <c r="I410" s="5">
        <f>SUMIFS('Raw Data from UFBs'!G$3:G$3000,'Raw Data from UFBs'!$A$3:$A$3000,'Summary By Town'!$A410,'Raw Data from UFBs'!$E$3:$E$3000,'Summary By Town'!$G$2)</f>
        <v>0</v>
      </c>
      <c r="J410" s="23">
        <f t="shared" si="67"/>
        <v>0</v>
      </c>
      <c r="K410" s="22">
        <f>COUNTIFS('Raw Data from UFBs'!$A$3:$A$3000,'Summary By Town'!$A410,'Raw Data from UFBs'!$E$3:$E$3000,'Summary By Town'!$K$2)</f>
        <v>1</v>
      </c>
      <c r="L410" s="5">
        <f>SUMIFS('Raw Data from UFBs'!F$3:F$3000,'Raw Data from UFBs'!$A$3:$A$3000,'Summary By Town'!$A410,'Raw Data from UFBs'!$E$3:$E$3000,'Summary By Town'!$K$2)</f>
        <v>666780</v>
      </c>
      <c r="M410" s="5">
        <f>SUMIFS('Raw Data from UFBs'!G$3:G$3000,'Raw Data from UFBs'!$A$3:$A$3000,'Summary By Town'!$A410,'Raw Data from UFBs'!$E$3:$E$3000,'Summary By Town'!$K$2)</f>
        <v>24758900</v>
      </c>
      <c r="N410" s="23">
        <f t="shared" si="68"/>
        <v>819773.35338392726</v>
      </c>
      <c r="O410" s="22">
        <f>COUNTIFS('Raw Data from UFBs'!$A$3:$A$3000,'Summary By Town'!$A410,'Raw Data from UFBs'!$E$3:$E$3000,'Summary By Town'!$O$2)</f>
        <v>0</v>
      </c>
      <c r="P410" s="5">
        <f>SUMIFS('Raw Data from UFBs'!F$3:F$3000,'Raw Data from UFBs'!$A$3:$A$3000,'Summary By Town'!$A410,'Raw Data from UFBs'!$E$3:$E$3000,'Summary By Town'!$O$2)</f>
        <v>0</v>
      </c>
      <c r="Q410" s="5">
        <f>SUMIFS('Raw Data from UFBs'!G$3:G$3000,'Raw Data from UFBs'!$A$3:$A$3000,'Summary By Town'!$A410,'Raw Data from UFBs'!$E$3:$E$3000,'Summary By Town'!$O$2)</f>
        <v>0</v>
      </c>
      <c r="R410" s="23">
        <f t="shared" si="69"/>
        <v>0</v>
      </c>
      <c r="S410" s="22">
        <f t="shared" si="70"/>
        <v>1</v>
      </c>
      <c r="T410" s="5">
        <f t="shared" si="71"/>
        <v>666780</v>
      </c>
      <c r="U410" s="5">
        <f t="shared" si="72"/>
        <v>24758900</v>
      </c>
      <c r="V410" s="23">
        <f t="shared" si="73"/>
        <v>819773.35338392726</v>
      </c>
      <c r="W410" s="62">
        <v>7910913000</v>
      </c>
      <c r="X410" s="63">
        <v>3.3110249380381491</v>
      </c>
      <c r="Y410" s="64">
        <v>0.26915571329457072</v>
      </c>
      <c r="Z410" s="5">
        <f t="shared" si="74"/>
        <v>41179.035159379266</v>
      </c>
      <c r="AA410" s="9">
        <f t="shared" si="75"/>
        <v>3.1297146106903212E-3</v>
      </c>
      <c r="AB410" s="62">
        <v>104567946.84999999</v>
      </c>
      <c r="AC410" s="7">
        <f t="shared" si="76"/>
        <v>3.9380169927644772E-4</v>
      </c>
      <c r="AE410" s="6" t="s">
        <v>571</v>
      </c>
      <c r="AF410" s="6" t="s">
        <v>566</v>
      </c>
      <c r="AG410" s="6" t="s">
        <v>1135</v>
      </c>
      <c r="AH410" s="6" t="s">
        <v>564</v>
      </c>
      <c r="AI410" s="6" t="s">
        <v>1148</v>
      </c>
      <c r="AJ410" s="6" t="s">
        <v>1140</v>
      </c>
      <c r="AK410" s="6" t="s">
        <v>1149</v>
      </c>
      <c r="AL410" s="6" t="s">
        <v>1155</v>
      </c>
      <c r="AM410" s="6" t="s">
        <v>1150</v>
      </c>
      <c r="AN410" s="6" t="s">
        <v>1857</v>
      </c>
      <c r="AO410" s="6" t="s">
        <v>1857</v>
      </c>
      <c r="AP410" s="6" t="s">
        <v>1857</v>
      </c>
      <c r="AQ410" s="6" t="s">
        <v>1857</v>
      </c>
      <c r="AR410" s="6" t="s">
        <v>1857</v>
      </c>
      <c r="AS410" s="6" t="s">
        <v>1857</v>
      </c>
      <c r="AT410" s="6" t="s">
        <v>1857</v>
      </c>
    </row>
    <row r="411" spans="1:46" ht="17.25" customHeight="1" x14ac:dyDescent="0.3">
      <c r="A411" t="s">
        <v>1154</v>
      </c>
      <c r="B411" t="s">
        <v>1667</v>
      </c>
      <c r="C411" t="s">
        <v>1136</v>
      </c>
      <c r="D411" t="str">
        <f t="shared" si="66"/>
        <v>Pequannock township, Morris County</v>
      </c>
      <c r="E411" t="s">
        <v>1828</v>
      </c>
      <c r="F411" t="s">
        <v>1815</v>
      </c>
      <c r="G411" s="22">
        <f>COUNTIFS('Raw Data from UFBs'!$A$3:$A$3000,'Summary By Town'!$A411,'Raw Data from UFBs'!$E$3:$E$3000,'Summary By Town'!$G$2)</f>
        <v>0</v>
      </c>
      <c r="H411" s="5">
        <f>SUMIFS('Raw Data from UFBs'!F$3:F$3000,'Raw Data from UFBs'!$A$3:$A$3000,'Summary By Town'!$A411,'Raw Data from UFBs'!$E$3:$E$3000,'Summary By Town'!$G$2)</f>
        <v>0</v>
      </c>
      <c r="I411" s="5">
        <f>SUMIFS('Raw Data from UFBs'!G$3:G$3000,'Raw Data from UFBs'!$A$3:$A$3000,'Summary By Town'!$A411,'Raw Data from UFBs'!$E$3:$E$3000,'Summary By Town'!$G$2)</f>
        <v>0</v>
      </c>
      <c r="J411" s="23">
        <f t="shared" si="67"/>
        <v>0</v>
      </c>
      <c r="K411" s="22">
        <f>COUNTIFS('Raw Data from UFBs'!$A$3:$A$3000,'Summary By Town'!$A411,'Raw Data from UFBs'!$E$3:$E$3000,'Summary By Town'!$K$2)</f>
        <v>0</v>
      </c>
      <c r="L411" s="5">
        <f>SUMIFS('Raw Data from UFBs'!F$3:F$3000,'Raw Data from UFBs'!$A$3:$A$3000,'Summary By Town'!$A411,'Raw Data from UFBs'!$E$3:$E$3000,'Summary By Town'!$K$2)</f>
        <v>0</v>
      </c>
      <c r="M411" s="5">
        <f>SUMIFS('Raw Data from UFBs'!G$3:G$3000,'Raw Data from UFBs'!$A$3:$A$3000,'Summary By Town'!$A411,'Raw Data from UFBs'!$E$3:$E$3000,'Summary By Town'!$K$2)</f>
        <v>0</v>
      </c>
      <c r="N411" s="23">
        <f t="shared" si="68"/>
        <v>0</v>
      </c>
      <c r="O411" s="22">
        <f>COUNTIFS('Raw Data from UFBs'!$A$3:$A$3000,'Summary By Town'!$A411,'Raw Data from UFBs'!$E$3:$E$3000,'Summary By Town'!$O$2)</f>
        <v>0</v>
      </c>
      <c r="P411" s="5">
        <f>SUMIFS('Raw Data from UFBs'!F$3:F$3000,'Raw Data from UFBs'!$A$3:$A$3000,'Summary By Town'!$A411,'Raw Data from UFBs'!$E$3:$E$3000,'Summary By Town'!$O$2)</f>
        <v>0</v>
      </c>
      <c r="Q411" s="5">
        <f>SUMIFS('Raw Data from UFBs'!G$3:G$3000,'Raw Data from UFBs'!$A$3:$A$3000,'Summary By Town'!$A411,'Raw Data from UFBs'!$E$3:$E$3000,'Summary By Town'!$O$2)</f>
        <v>0</v>
      </c>
      <c r="R411" s="23">
        <f t="shared" si="69"/>
        <v>0</v>
      </c>
      <c r="S411" s="22">
        <f t="shared" si="70"/>
        <v>0</v>
      </c>
      <c r="T411" s="5">
        <f t="shared" si="71"/>
        <v>0</v>
      </c>
      <c r="U411" s="5">
        <f t="shared" si="72"/>
        <v>0</v>
      </c>
      <c r="V411" s="23">
        <f t="shared" si="73"/>
        <v>0</v>
      </c>
      <c r="W411" s="62">
        <v>3710669175</v>
      </c>
      <c r="X411" s="63">
        <v>1.8375128657766984</v>
      </c>
      <c r="Y411" s="64">
        <v>0.23321432914504092</v>
      </c>
      <c r="Z411" s="5">
        <f t="shared" si="74"/>
        <v>0</v>
      </c>
      <c r="AA411" s="9">
        <f t="shared" si="75"/>
        <v>0</v>
      </c>
      <c r="AB411" s="62">
        <v>26599727</v>
      </c>
      <c r="AC411" s="7">
        <f t="shared" si="76"/>
        <v>0</v>
      </c>
      <c r="AE411" s="6" t="s">
        <v>1144</v>
      </c>
      <c r="AF411" s="6" t="s">
        <v>1156</v>
      </c>
      <c r="AG411" s="6" t="s">
        <v>1195</v>
      </c>
      <c r="AH411" s="6" t="s">
        <v>1191</v>
      </c>
      <c r="AI411" s="6" t="s">
        <v>1143</v>
      </c>
      <c r="AJ411" s="6" t="s">
        <v>1857</v>
      </c>
      <c r="AK411" s="6" t="s">
        <v>1857</v>
      </c>
      <c r="AL411" s="6" t="s">
        <v>1857</v>
      </c>
      <c r="AM411" s="6" t="s">
        <v>1857</v>
      </c>
      <c r="AN411" s="6" t="s">
        <v>1857</v>
      </c>
      <c r="AO411" s="6" t="s">
        <v>1857</v>
      </c>
      <c r="AP411" s="6" t="s">
        <v>1857</v>
      </c>
      <c r="AQ411" s="6" t="s">
        <v>1857</v>
      </c>
      <c r="AR411" s="6" t="s">
        <v>1857</v>
      </c>
      <c r="AS411" s="6" t="s">
        <v>1857</v>
      </c>
      <c r="AT411" s="6" t="s">
        <v>1857</v>
      </c>
    </row>
    <row r="412" spans="1:46" ht="17.25" customHeight="1" x14ac:dyDescent="0.3">
      <c r="A412" t="s">
        <v>1155</v>
      </c>
      <c r="B412" t="s">
        <v>1668</v>
      </c>
      <c r="C412" t="s">
        <v>1136</v>
      </c>
      <c r="D412" t="str">
        <f t="shared" si="66"/>
        <v>Randolph township, Morris County</v>
      </c>
      <c r="E412" t="s">
        <v>1828</v>
      </c>
      <c r="F412" t="s">
        <v>1817</v>
      </c>
      <c r="G412" s="22">
        <f>COUNTIFS('Raw Data from UFBs'!$A$3:$A$3000,'Summary By Town'!$A412,'Raw Data from UFBs'!$E$3:$E$3000,'Summary By Town'!$G$2)</f>
        <v>0</v>
      </c>
      <c r="H412" s="5">
        <f>SUMIFS('Raw Data from UFBs'!F$3:F$3000,'Raw Data from UFBs'!$A$3:$A$3000,'Summary By Town'!$A412,'Raw Data from UFBs'!$E$3:$E$3000,'Summary By Town'!$G$2)</f>
        <v>0</v>
      </c>
      <c r="I412" s="5">
        <f>SUMIFS('Raw Data from UFBs'!G$3:G$3000,'Raw Data from UFBs'!$A$3:$A$3000,'Summary By Town'!$A412,'Raw Data from UFBs'!$E$3:$E$3000,'Summary By Town'!$G$2)</f>
        <v>0</v>
      </c>
      <c r="J412" s="23">
        <f t="shared" si="67"/>
        <v>0</v>
      </c>
      <c r="K412" s="22">
        <f>COUNTIFS('Raw Data from UFBs'!$A$3:$A$3000,'Summary By Town'!$A412,'Raw Data from UFBs'!$E$3:$E$3000,'Summary By Town'!$K$2)</f>
        <v>0</v>
      </c>
      <c r="L412" s="5">
        <f>SUMIFS('Raw Data from UFBs'!F$3:F$3000,'Raw Data from UFBs'!$A$3:$A$3000,'Summary By Town'!$A412,'Raw Data from UFBs'!$E$3:$E$3000,'Summary By Town'!$K$2)</f>
        <v>0</v>
      </c>
      <c r="M412" s="5">
        <f>SUMIFS('Raw Data from UFBs'!G$3:G$3000,'Raw Data from UFBs'!$A$3:$A$3000,'Summary By Town'!$A412,'Raw Data from UFBs'!$E$3:$E$3000,'Summary By Town'!$K$2)</f>
        <v>0</v>
      </c>
      <c r="N412" s="23">
        <f t="shared" si="68"/>
        <v>0</v>
      </c>
      <c r="O412" s="22">
        <f>COUNTIFS('Raw Data from UFBs'!$A$3:$A$3000,'Summary By Town'!$A412,'Raw Data from UFBs'!$E$3:$E$3000,'Summary By Town'!$O$2)</f>
        <v>0</v>
      </c>
      <c r="P412" s="5">
        <f>SUMIFS('Raw Data from UFBs'!F$3:F$3000,'Raw Data from UFBs'!$A$3:$A$3000,'Summary By Town'!$A412,'Raw Data from UFBs'!$E$3:$E$3000,'Summary By Town'!$O$2)</f>
        <v>0</v>
      </c>
      <c r="Q412" s="5">
        <f>SUMIFS('Raw Data from UFBs'!G$3:G$3000,'Raw Data from UFBs'!$A$3:$A$3000,'Summary By Town'!$A412,'Raw Data from UFBs'!$E$3:$E$3000,'Summary By Town'!$O$2)</f>
        <v>0</v>
      </c>
      <c r="R412" s="23">
        <f t="shared" si="69"/>
        <v>0</v>
      </c>
      <c r="S412" s="22">
        <f t="shared" si="70"/>
        <v>0</v>
      </c>
      <c r="T412" s="5">
        <f t="shared" si="71"/>
        <v>0</v>
      </c>
      <c r="U412" s="5">
        <f t="shared" si="72"/>
        <v>0</v>
      </c>
      <c r="V412" s="23">
        <f t="shared" si="73"/>
        <v>0</v>
      </c>
      <c r="W412" s="62">
        <v>4872673485</v>
      </c>
      <c r="X412" s="63">
        <v>2.7591845939005082</v>
      </c>
      <c r="Y412" s="64">
        <v>0.19195460394766509</v>
      </c>
      <c r="Z412" s="5">
        <f t="shared" si="74"/>
        <v>0</v>
      </c>
      <c r="AA412" s="9">
        <f t="shared" si="75"/>
        <v>0</v>
      </c>
      <c r="AB412" s="62">
        <v>55075946.140000001</v>
      </c>
      <c r="AC412" s="7">
        <f t="shared" si="76"/>
        <v>0</v>
      </c>
      <c r="AE412" s="6" t="s">
        <v>1146</v>
      </c>
      <c r="AF412" s="6" t="s">
        <v>571</v>
      </c>
      <c r="AG412" s="6" t="s">
        <v>1139</v>
      </c>
      <c r="AH412" s="6" t="s">
        <v>564</v>
      </c>
      <c r="AI412" s="6" t="s">
        <v>1158</v>
      </c>
      <c r="AJ412" s="6" t="s">
        <v>1159</v>
      </c>
      <c r="AK412" s="6" t="s">
        <v>1147</v>
      </c>
      <c r="AL412" s="6" t="s">
        <v>580</v>
      </c>
      <c r="AM412" s="6" t="s">
        <v>565</v>
      </c>
      <c r="AN412" s="6" t="s">
        <v>713</v>
      </c>
      <c r="AO412" s="6" t="s">
        <v>1857</v>
      </c>
      <c r="AP412" s="6" t="s">
        <v>1857</v>
      </c>
      <c r="AQ412" s="6" t="s">
        <v>1857</v>
      </c>
      <c r="AR412" s="6" t="s">
        <v>1857</v>
      </c>
      <c r="AS412" s="6" t="s">
        <v>1857</v>
      </c>
      <c r="AT412" s="6" t="s">
        <v>1857</v>
      </c>
    </row>
    <row r="413" spans="1:46" ht="17.25" customHeight="1" x14ac:dyDescent="0.3">
      <c r="A413" t="s">
        <v>713</v>
      </c>
      <c r="B413" t="s">
        <v>1669</v>
      </c>
      <c r="C413" t="s">
        <v>1136</v>
      </c>
      <c r="D413" t="str">
        <f t="shared" si="66"/>
        <v>Rockaway township, Morris County</v>
      </c>
      <c r="E413" t="s">
        <v>1828</v>
      </c>
      <c r="F413" t="s">
        <v>1818</v>
      </c>
      <c r="G413" s="22">
        <f>COUNTIFS('Raw Data from UFBs'!$A$3:$A$3000,'Summary By Town'!$A413,'Raw Data from UFBs'!$E$3:$E$3000,'Summary By Town'!$G$2)</f>
        <v>1</v>
      </c>
      <c r="H413" s="5">
        <f>SUMIFS('Raw Data from UFBs'!F$3:F$3000,'Raw Data from UFBs'!$A$3:$A$3000,'Summary By Town'!$A413,'Raw Data from UFBs'!$E$3:$E$3000,'Summary By Town'!$G$2)</f>
        <v>47637.43</v>
      </c>
      <c r="I413" s="5">
        <f>SUMIFS('Raw Data from UFBs'!G$3:G$3000,'Raw Data from UFBs'!$A$3:$A$3000,'Summary By Town'!$A413,'Raw Data from UFBs'!$E$3:$E$3000,'Summary By Town'!$G$2)</f>
        <v>7753100</v>
      </c>
      <c r="J413" s="23">
        <f t="shared" si="67"/>
        <v>203380.62585693519</v>
      </c>
      <c r="K413" s="22">
        <f>COUNTIFS('Raw Data from UFBs'!$A$3:$A$3000,'Summary By Town'!$A413,'Raw Data from UFBs'!$E$3:$E$3000,'Summary By Town'!$K$2)</f>
        <v>0</v>
      </c>
      <c r="L413" s="5">
        <f>SUMIFS('Raw Data from UFBs'!F$3:F$3000,'Raw Data from UFBs'!$A$3:$A$3000,'Summary By Town'!$A413,'Raw Data from UFBs'!$E$3:$E$3000,'Summary By Town'!$K$2)</f>
        <v>0</v>
      </c>
      <c r="M413" s="5">
        <f>SUMIFS('Raw Data from UFBs'!G$3:G$3000,'Raw Data from UFBs'!$A$3:$A$3000,'Summary By Town'!$A413,'Raw Data from UFBs'!$E$3:$E$3000,'Summary By Town'!$K$2)</f>
        <v>0</v>
      </c>
      <c r="N413" s="23">
        <f t="shared" si="68"/>
        <v>0</v>
      </c>
      <c r="O413" s="22">
        <f>COUNTIFS('Raw Data from UFBs'!$A$3:$A$3000,'Summary By Town'!$A413,'Raw Data from UFBs'!$E$3:$E$3000,'Summary By Town'!$O$2)</f>
        <v>0</v>
      </c>
      <c r="P413" s="5">
        <f>SUMIFS('Raw Data from UFBs'!F$3:F$3000,'Raw Data from UFBs'!$A$3:$A$3000,'Summary By Town'!$A413,'Raw Data from UFBs'!$E$3:$E$3000,'Summary By Town'!$O$2)</f>
        <v>0</v>
      </c>
      <c r="Q413" s="5">
        <f>SUMIFS('Raw Data from UFBs'!G$3:G$3000,'Raw Data from UFBs'!$A$3:$A$3000,'Summary By Town'!$A413,'Raw Data from UFBs'!$E$3:$E$3000,'Summary By Town'!$O$2)</f>
        <v>0</v>
      </c>
      <c r="R413" s="23">
        <f t="shared" si="69"/>
        <v>0</v>
      </c>
      <c r="S413" s="22">
        <f t="shared" si="70"/>
        <v>1</v>
      </c>
      <c r="T413" s="5">
        <f t="shared" si="71"/>
        <v>47637.43</v>
      </c>
      <c r="U413" s="5">
        <f t="shared" si="72"/>
        <v>7753100</v>
      </c>
      <c r="V413" s="23">
        <f t="shared" si="73"/>
        <v>203380.62585693519</v>
      </c>
      <c r="W413" s="62">
        <v>5356995800</v>
      </c>
      <c r="X413" s="63">
        <v>2.623216853348147</v>
      </c>
      <c r="Y413" s="64">
        <v>0.25382009123254717</v>
      </c>
      <c r="Z413" s="5">
        <f t="shared" si="74"/>
        <v>39530.752181255753</v>
      </c>
      <c r="AA413" s="9">
        <f t="shared" si="75"/>
        <v>1.4472850622731495E-3</v>
      </c>
      <c r="AB413" s="62">
        <v>48842142.340000004</v>
      </c>
      <c r="AC413" s="7">
        <f t="shared" si="76"/>
        <v>8.0935745828006919E-4</v>
      </c>
      <c r="AE413" s="6" t="s">
        <v>564</v>
      </c>
      <c r="AF413" s="6" t="s">
        <v>559</v>
      </c>
      <c r="AG413" s="6" t="s">
        <v>1196</v>
      </c>
      <c r="AH413" s="6" t="s">
        <v>1155</v>
      </c>
      <c r="AI413" s="6" t="s">
        <v>565</v>
      </c>
      <c r="AJ413" s="6" t="s">
        <v>1157</v>
      </c>
      <c r="AK413" s="6" t="s">
        <v>583</v>
      </c>
      <c r="AL413" s="6" t="s">
        <v>1143</v>
      </c>
      <c r="AM413" s="6" t="s">
        <v>568</v>
      </c>
      <c r="AN413" s="6" t="s">
        <v>1857</v>
      </c>
      <c r="AO413" s="6" t="s">
        <v>1857</v>
      </c>
      <c r="AP413" s="6" t="s">
        <v>1857</v>
      </c>
      <c r="AQ413" s="6" t="s">
        <v>1857</v>
      </c>
      <c r="AR413" s="6" t="s">
        <v>1857</v>
      </c>
      <c r="AS413" s="6" t="s">
        <v>1857</v>
      </c>
      <c r="AT413" s="6" t="s">
        <v>1857</v>
      </c>
    </row>
    <row r="414" spans="1:46" ht="17.25" customHeight="1" x14ac:dyDescent="0.3">
      <c r="A414" t="s">
        <v>1158</v>
      </c>
      <c r="B414" t="s">
        <v>1670</v>
      </c>
      <c r="C414" t="s">
        <v>1136</v>
      </c>
      <c r="D414" t="str">
        <f t="shared" si="66"/>
        <v>Roxbury township, Morris County</v>
      </c>
      <c r="E414" t="s">
        <v>1828</v>
      </c>
      <c r="F414" t="s">
        <v>1817</v>
      </c>
      <c r="G414" s="22">
        <f>COUNTIFS('Raw Data from UFBs'!$A$3:$A$3000,'Summary By Town'!$A414,'Raw Data from UFBs'!$E$3:$E$3000,'Summary By Town'!$G$2)</f>
        <v>0</v>
      </c>
      <c r="H414" s="5">
        <f>SUMIFS('Raw Data from UFBs'!F$3:F$3000,'Raw Data from UFBs'!$A$3:$A$3000,'Summary By Town'!$A414,'Raw Data from UFBs'!$E$3:$E$3000,'Summary By Town'!$G$2)</f>
        <v>0</v>
      </c>
      <c r="I414" s="5">
        <f>SUMIFS('Raw Data from UFBs'!G$3:G$3000,'Raw Data from UFBs'!$A$3:$A$3000,'Summary By Town'!$A414,'Raw Data from UFBs'!$E$3:$E$3000,'Summary By Town'!$G$2)</f>
        <v>0</v>
      </c>
      <c r="J414" s="23">
        <f t="shared" si="67"/>
        <v>0</v>
      </c>
      <c r="K414" s="22">
        <f>COUNTIFS('Raw Data from UFBs'!$A$3:$A$3000,'Summary By Town'!$A414,'Raw Data from UFBs'!$E$3:$E$3000,'Summary By Town'!$K$2)</f>
        <v>0</v>
      </c>
      <c r="L414" s="5">
        <f>SUMIFS('Raw Data from UFBs'!F$3:F$3000,'Raw Data from UFBs'!$A$3:$A$3000,'Summary By Town'!$A414,'Raw Data from UFBs'!$E$3:$E$3000,'Summary By Town'!$K$2)</f>
        <v>0</v>
      </c>
      <c r="M414" s="5">
        <f>SUMIFS('Raw Data from UFBs'!G$3:G$3000,'Raw Data from UFBs'!$A$3:$A$3000,'Summary By Town'!$A414,'Raw Data from UFBs'!$E$3:$E$3000,'Summary By Town'!$K$2)</f>
        <v>0</v>
      </c>
      <c r="N414" s="23">
        <f t="shared" si="68"/>
        <v>0</v>
      </c>
      <c r="O414" s="22">
        <f>COUNTIFS('Raw Data from UFBs'!$A$3:$A$3000,'Summary By Town'!$A414,'Raw Data from UFBs'!$E$3:$E$3000,'Summary By Town'!$O$2)</f>
        <v>0</v>
      </c>
      <c r="P414" s="5">
        <f>SUMIFS('Raw Data from UFBs'!F$3:F$3000,'Raw Data from UFBs'!$A$3:$A$3000,'Summary By Town'!$A414,'Raw Data from UFBs'!$E$3:$E$3000,'Summary By Town'!$O$2)</f>
        <v>0</v>
      </c>
      <c r="Q414" s="5">
        <f>SUMIFS('Raw Data from UFBs'!G$3:G$3000,'Raw Data from UFBs'!$A$3:$A$3000,'Summary By Town'!$A414,'Raw Data from UFBs'!$E$3:$E$3000,'Summary By Town'!$O$2)</f>
        <v>0</v>
      </c>
      <c r="R414" s="23">
        <f t="shared" si="69"/>
        <v>0</v>
      </c>
      <c r="S414" s="22">
        <f t="shared" si="70"/>
        <v>0</v>
      </c>
      <c r="T414" s="5">
        <f t="shared" si="71"/>
        <v>0</v>
      </c>
      <c r="U414" s="5">
        <f t="shared" si="72"/>
        <v>0</v>
      </c>
      <c r="V414" s="23">
        <f t="shared" si="73"/>
        <v>0</v>
      </c>
      <c r="W414" s="62">
        <v>3783764200</v>
      </c>
      <c r="X414" s="63">
        <v>2.7057917752090774</v>
      </c>
      <c r="Y414" s="64">
        <v>0.25012304498660548</v>
      </c>
      <c r="Z414" s="5">
        <f t="shared" si="74"/>
        <v>0</v>
      </c>
      <c r="AA414" s="9">
        <f t="shared" si="75"/>
        <v>0</v>
      </c>
      <c r="AB414" s="62">
        <v>37149847.840000004</v>
      </c>
      <c r="AC414" s="7">
        <f t="shared" si="76"/>
        <v>0</v>
      </c>
      <c r="AE414" s="6" t="s">
        <v>1139</v>
      </c>
      <c r="AF414" s="6" t="s">
        <v>579</v>
      </c>
      <c r="AG414" s="6" t="s">
        <v>1151</v>
      </c>
      <c r="AH414" s="6" t="s">
        <v>1222</v>
      </c>
      <c r="AI414" s="6" t="s">
        <v>1234</v>
      </c>
      <c r="AJ414" s="6" t="s">
        <v>1229</v>
      </c>
      <c r="AK414" s="6" t="s">
        <v>1155</v>
      </c>
      <c r="AL414" s="6" t="s">
        <v>1147</v>
      </c>
      <c r="AM414" s="6" t="s">
        <v>583</v>
      </c>
      <c r="AN414" s="6" t="s">
        <v>568</v>
      </c>
      <c r="AO414" s="6" t="s">
        <v>1152</v>
      </c>
      <c r="AP414" s="6" t="s">
        <v>1857</v>
      </c>
      <c r="AQ414" s="6" t="s">
        <v>1857</v>
      </c>
      <c r="AR414" s="6" t="s">
        <v>1857</v>
      </c>
      <c r="AS414" s="6" t="s">
        <v>1857</v>
      </c>
      <c r="AT414" s="6" t="s">
        <v>1857</v>
      </c>
    </row>
    <row r="415" spans="1:46" ht="17.25" customHeight="1" x14ac:dyDescent="0.3">
      <c r="A415" t="s">
        <v>1160</v>
      </c>
      <c r="B415" t="s">
        <v>1361</v>
      </c>
      <c r="C415" t="s">
        <v>1136</v>
      </c>
      <c r="D415" t="str">
        <f t="shared" si="66"/>
        <v>Washington township, Morris County</v>
      </c>
      <c r="E415" t="s">
        <v>1828</v>
      </c>
      <c r="F415" t="s">
        <v>1818</v>
      </c>
      <c r="G415" s="22">
        <f>COUNTIFS('Raw Data from UFBs'!$A$3:$A$3000,'Summary By Town'!$A415,'Raw Data from UFBs'!$E$3:$E$3000,'Summary By Town'!$G$2)</f>
        <v>0</v>
      </c>
      <c r="H415" s="5">
        <f>SUMIFS('Raw Data from UFBs'!F$3:F$3000,'Raw Data from UFBs'!$A$3:$A$3000,'Summary By Town'!$A415,'Raw Data from UFBs'!$E$3:$E$3000,'Summary By Town'!$G$2)</f>
        <v>0</v>
      </c>
      <c r="I415" s="5">
        <f>SUMIFS('Raw Data from UFBs'!G$3:G$3000,'Raw Data from UFBs'!$A$3:$A$3000,'Summary By Town'!$A415,'Raw Data from UFBs'!$E$3:$E$3000,'Summary By Town'!$G$2)</f>
        <v>0</v>
      </c>
      <c r="J415" s="23">
        <f t="shared" si="67"/>
        <v>0</v>
      </c>
      <c r="K415" s="22">
        <f>COUNTIFS('Raw Data from UFBs'!$A$3:$A$3000,'Summary By Town'!$A415,'Raw Data from UFBs'!$E$3:$E$3000,'Summary By Town'!$K$2)</f>
        <v>0</v>
      </c>
      <c r="L415" s="5">
        <f>SUMIFS('Raw Data from UFBs'!F$3:F$3000,'Raw Data from UFBs'!$A$3:$A$3000,'Summary By Town'!$A415,'Raw Data from UFBs'!$E$3:$E$3000,'Summary By Town'!$K$2)</f>
        <v>0</v>
      </c>
      <c r="M415" s="5">
        <f>SUMIFS('Raw Data from UFBs'!G$3:G$3000,'Raw Data from UFBs'!$A$3:$A$3000,'Summary By Town'!$A415,'Raw Data from UFBs'!$E$3:$E$3000,'Summary By Town'!$K$2)</f>
        <v>0</v>
      </c>
      <c r="N415" s="23">
        <f t="shared" si="68"/>
        <v>0</v>
      </c>
      <c r="O415" s="22">
        <f>COUNTIFS('Raw Data from UFBs'!$A$3:$A$3000,'Summary By Town'!$A415,'Raw Data from UFBs'!$E$3:$E$3000,'Summary By Town'!$O$2)</f>
        <v>0</v>
      </c>
      <c r="P415" s="5">
        <f>SUMIFS('Raw Data from UFBs'!F$3:F$3000,'Raw Data from UFBs'!$A$3:$A$3000,'Summary By Town'!$A415,'Raw Data from UFBs'!$E$3:$E$3000,'Summary By Town'!$O$2)</f>
        <v>0</v>
      </c>
      <c r="Q415" s="5">
        <f>SUMIFS('Raw Data from UFBs'!G$3:G$3000,'Raw Data from UFBs'!$A$3:$A$3000,'Summary By Town'!$A415,'Raw Data from UFBs'!$E$3:$E$3000,'Summary By Town'!$O$2)</f>
        <v>0</v>
      </c>
      <c r="R415" s="23">
        <f t="shared" si="69"/>
        <v>0</v>
      </c>
      <c r="S415" s="22">
        <f t="shared" si="70"/>
        <v>0</v>
      </c>
      <c r="T415" s="5">
        <f t="shared" si="71"/>
        <v>0</v>
      </c>
      <c r="U415" s="5">
        <f t="shared" si="72"/>
        <v>0</v>
      </c>
      <c r="V415" s="23">
        <f t="shared" si="73"/>
        <v>0</v>
      </c>
      <c r="W415" s="62">
        <v>3081206400</v>
      </c>
      <c r="X415" s="63">
        <v>2.8353790839410529</v>
      </c>
      <c r="Y415" s="64">
        <v>0.17715470843612111</v>
      </c>
      <c r="Z415" s="5">
        <f t="shared" si="74"/>
        <v>0</v>
      </c>
      <c r="AA415" s="9">
        <f t="shared" si="75"/>
        <v>0</v>
      </c>
      <c r="AB415" s="62">
        <v>25068178.140000001</v>
      </c>
      <c r="AC415" s="7">
        <f t="shared" si="76"/>
        <v>0</v>
      </c>
      <c r="AE415" s="6" t="s">
        <v>1139</v>
      </c>
      <c r="AF415" s="6" t="s">
        <v>579</v>
      </c>
      <c r="AG415" s="6" t="s">
        <v>636</v>
      </c>
      <c r="AH415" s="6" t="s">
        <v>1092</v>
      </c>
      <c r="AI415" s="6" t="s">
        <v>1087</v>
      </c>
      <c r="AJ415" s="6" t="s">
        <v>1264</v>
      </c>
      <c r="AK415" s="6" t="s">
        <v>698</v>
      </c>
      <c r="AL415" s="6" t="s">
        <v>1857</v>
      </c>
      <c r="AM415" s="6" t="s">
        <v>1857</v>
      </c>
      <c r="AN415" s="6" t="s">
        <v>1857</v>
      </c>
      <c r="AO415" s="6" t="s">
        <v>1857</v>
      </c>
      <c r="AP415" s="6" t="s">
        <v>1857</v>
      </c>
      <c r="AQ415" s="6" t="s">
        <v>1857</v>
      </c>
      <c r="AR415" s="6" t="s">
        <v>1857</v>
      </c>
      <c r="AS415" s="6" t="s">
        <v>1857</v>
      </c>
      <c r="AT415" s="6" t="s">
        <v>1857</v>
      </c>
    </row>
    <row r="416" spans="1:46" ht="17.25" customHeight="1" x14ac:dyDescent="0.3">
      <c r="A416" t="s">
        <v>1161</v>
      </c>
      <c r="B416" t="s">
        <v>1671</v>
      </c>
      <c r="C416" t="s">
        <v>1162</v>
      </c>
      <c r="D416" t="str">
        <f t="shared" si="66"/>
        <v>Barnegat Light borough, Ocean County</v>
      </c>
      <c r="E416" t="s">
        <v>1830</v>
      </c>
      <c r="F416" t="s">
        <v>1817</v>
      </c>
      <c r="G416" s="22">
        <f>COUNTIFS('Raw Data from UFBs'!$A$3:$A$3000,'Summary By Town'!$A416,'Raw Data from UFBs'!$E$3:$E$3000,'Summary By Town'!$G$2)</f>
        <v>0</v>
      </c>
      <c r="H416" s="5">
        <f>SUMIFS('Raw Data from UFBs'!F$3:F$3000,'Raw Data from UFBs'!$A$3:$A$3000,'Summary By Town'!$A416,'Raw Data from UFBs'!$E$3:$E$3000,'Summary By Town'!$G$2)</f>
        <v>0</v>
      </c>
      <c r="I416" s="5">
        <f>SUMIFS('Raw Data from UFBs'!G$3:G$3000,'Raw Data from UFBs'!$A$3:$A$3000,'Summary By Town'!$A416,'Raw Data from UFBs'!$E$3:$E$3000,'Summary By Town'!$G$2)</f>
        <v>0</v>
      </c>
      <c r="J416" s="23">
        <f t="shared" si="67"/>
        <v>0</v>
      </c>
      <c r="K416" s="22">
        <f>COUNTIFS('Raw Data from UFBs'!$A$3:$A$3000,'Summary By Town'!$A416,'Raw Data from UFBs'!$E$3:$E$3000,'Summary By Town'!$K$2)</f>
        <v>0</v>
      </c>
      <c r="L416" s="5">
        <f>SUMIFS('Raw Data from UFBs'!F$3:F$3000,'Raw Data from UFBs'!$A$3:$A$3000,'Summary By Town'!$A416,'Raw Data from UFBs'!$E$3:$E$3000,'Summary By Town'!$K$2)</f>
        <v>0</v>
      </c>
      <c r="M416" s="5">
        <f>SUMIFS('Raw Data from UFBs'!G$3:G$3000,'Raw Data from UFBs'!$A$3:$A$3000,'Summary By Town'!$A416,'Raw Data from UFBs'!$E$3:$E$3000,'Summary By Town'!$K$2)</f>
        <v>0</v>
      </c>
      <c r="N416" s="23">
        <f t="shared" si="68"/>
        <v>0</v>
      </c>
      <c r="O416" s="22">
        <f>COUNTIFS('Raw Data from UFBs'!$A$3:$A$3000,'Summary By Town'!$A416,'Raw Data from UFBs'!$E$3:$E$3000,'Summary By Town'!$O$2)</f>
        <v>0</v>
      </c>
      <c r="P416" s="5">
        <f>SUMIFS('Raw Data from UFBs'!F$3:F$3000,'Raw Data from UFBs'!$A$3:$A$3000,'Summary By Town'!$A416,'Raw Data from UFBs'!$E$3:$E$3000,'Summary By Town'!$O$2)</f>
        <v>0</v>
      </c>
      <c r="Q416" s="5">
        <f>SUMIFS('Raw Data from UFBs'!G$3:G$3000,'Raw Data from UFBs'!$A$3:$A$3000,'Summary By Town'!$A416,'Raw Data from UFBs'!$E$3:$E$3000,'Summary By Town'!$O$2)</f>
        <v>0</v>
      </c>
      <c r="R416" s="23">
        <f t="shared" si="69"/>
        <v>0</v>
      </c>
      <c r="S416" s="22">
        <f t="shared" si="70"/>
        <v>0</v>
      </c>
      <c r="T416" s="5">
        <f t="shared" si="71"/>
        <v>0</v>
      </c>
      <c r="U416" s="5">
        <f t="shared" si="72"/>
        <v>0</v>
      </c>
      <c r="V416" s="23">
        <f t="shared" si="73"/>
        <v>0</v>
      </c>
      <c r="W416" s="62">
        <v>1182715100</v>
      </c>
      <c r="X416" s="63">
        <v>0.8906276622879008</v>
      </c>
      <c r="Y416" s="64">
        <v>0.28760307207304681</v>
      </c>
      <c r="Z416" s="5">
        <f t="shared" si="74"/>
        <v>0</v>
      </c>
      <c r="AA416" s="9">
        <f t="shared" si="75"/>
        <v>0</v>
      </c>
      <c r="AB416" s="62">
        <v>4213200</v>
      </c>
      <c r="AC416" s="7">
        <f t="shared" si="76"/>
        <v>0</v>
      </c>
      <c r="AE416" s="6" t="s">
        <v>1172</v>
      </c>
      <c r="AF416" s="6" t="s">
        <v>599</v>
      </c>
      <c r="AG416" s="6" t="s">
        <v>1166</v>
      </c>
      <c r="AH416" s="6" t="s">
        <v>1857</v>
      </c>
      <c r="AI416" s="6" t="s">
        <v>1857</v>
      </c>
      <c r="AJ416" s="6" t="s">
        <v>1857</v>
      </c>
      <c r="AK416" s="6" t="s">
        <v>1857</v>
      </c>
      <c r="AL416" s="6" t="s">
        <v>1857</v>
      </c>
      <c r="AM416" s="6" t="s">
        <v>1857</v>
      </c>
      <c r="AN416" s="6" t="s">
        <v>1857</v>
      </c>
      <c r="AO416" s="6" t="s">
        <v>1857</v>
      </c>
      <c r="AP416" s="6" t="s">
        <v>1857</v>
      </c>
      <c r="AQ416" s="6" t="s">
        <v>1857</v>
      </c>
      <c r="AR416" s="6" t="s">
        <v>1857</v>
      </c>
      <c r="AS416" s="6" t="s">
        <v>1857</v>
      </c>
      <c r="AT416" s="6" t="s">
        <v>1857</v>
      </c>
    </row>
    <row r="417" spans="1:46" ht="17.25" customHeight="1" x14ac:dyDescent="0.3">
      <c r="A417" t="s">
        <v>1163</v>
      </c>
      <c r="B417" t="s">
        <v>1672</v>
      </c>
      <c r="C417" t="s">
        <v>1162</v>
      </c>
      <c r="D417" t="str">
        <f t="shared" si="66"/>
        <v>Bay Head borough, Ocean County</v>
      </c>
      <c r="E417" t="s">
        <v>1830</v>
      </c>
      <c r="F417" t="s">
        <v>1815</v>
      </c>
      <c r="G417" s="22">
        <f>COUNTIFS('Raw Data from UFBs'!$A$3:$A$3000,'Summary By Town'!$A417,'Raw Data from UFBs'!$E$3:$E$3000,'Summary By Town'!$G$2)</f>
        <v>0</v>
      </c>
      <c r="H417" s="5">
        <f>SUMIFS('Raw Data from UFBs'!F$3:F$3000,'Raw Data from UFBs'!$A$3:$A$3000,'Summary By Town'!$A417,'Raw Data from UFBs'!$E$3:$E$3000,'Summary By Town'!$G$2)</f>
        <v>0</v>
      </c>
      <c r="I417" s="5">
        <f>SUMIFS('Raw Data from UFBs'!G$3:G$3000,'Raw Data from UFBs'!$A$3:$A$3000,'Summary By Town'!$A417,'Raw Data from UFBs'!$E$3:$E$3000,'Summary By Town'!$G$2)</f>
        <v>0</v>
      </c>
      <c r="J417" s="23">
        <f t="shared" si="67"/>
        <v>0</v>
      </c>
      <c r="K417" s="22">
        <f>COUNTIFS('Raw Data from UFBs'!$A$3:$A$3000,'Summary By Town'!$A417,'Raw Data from UFBs'!$E$3:$E$3000,'Summary By Town'!$K$2)</f>
        <v>0</v>
      </c>
      <c r="L417" s="5">
        <f>SUMIFS('Raw Data from UFBs'!F$3:F$3000,'Raw Data from UFBs'!$A$3:$A$3000,'Summary By Town'!$A417,'Raw Data from UFBs'!$E$3:$E$3000,'Summary By Town'!$K$2)</f>
        <v>0</v>
      </c>
      <c r="M417" s="5">
        <f>SUMIFS('Raw Data from UFBs'!G$3:G$3000,'Raw Data from UFBs'!$A$3:$A$3000,'Summary By Town'!$A417,'Raw Data from UFBs'!$E$3:$E$3000,'Summary By Town'!$K$2)</f>
        <v>0</v>
      </c>
      <c r="N417" s="23">
        <f t="shared" si="68"/>
        <v>0</v>
      </c>
      <c r="O417" s="22">
        <f>COUNTIFS('Raw Data from UFBs'!$A$3:$A$3000,'Summary By Town'!$A417,'Raw Data from UFBs'!$E$3:$E$3000,'Summary By Town'!$O$2)</f>
        <v>0</v>
      </c>
      <c r="P417" s="5">
        <f>SUMIFS('Raw Data from UFBs'!F$3:F$3000,'Raw Data from UFBs'!$A$3:$A$3000,'Summary By Town'!$A417,'Raw Data from UFBs'!$E$3:$E$3000,'Summary By Town'!$O$2)</f>
        <v>0</v>
      </c>
      <c r="Q417" s="5">
        <f>SUMIFS('Raw Data from UFBs'!G$3:G$3000,'Raw Data from UFBs'!$A$3:$A$3000,'Summary By Town'!$A417,'Raw Data from UFBs'!$E$3:$E$3000,'Summary By Town'!$O$2)</f>
        <v>0</v>
      </c>
      <c r="R417" s="23">
        <f t="shared" si="69"/>
        <v>0</v>
      </c>
      <c r="S417" s="22">
        <f t="shared" si="70"/>
        <v>0</v>
      </c>
      <c r="T417" s="5">
        <f t="shared" si="71"/>
        <v>0</v>
      </c>
      <c r="U417" s="5">
        <f t="shared" si="72"/>
        <v>0</v>
      </c>
      <c r="V417" s="23">
        <f t="shared" si="73"/>
        <v>0</v>
      </c>
      <c r="W417" s="62">
        <v>1823790400</v>
      </c>
      <c r="X417" s="63">
        <v>0.97097434132984972</v>
      </c>
      <c r="Y417" s="64">
        <v>0.26786615636933053</v>
      </c>
      <c r="Z417" s="5">
        <f t="shared" si="74"/>
        <v>0</v>
      </c>
      <c r="AA417" s="9">
        <f t="shared" si="75"/>
        <v>0</v>
      </c>
      <c r="AB417" s="62">
        <v>6491278.5099999998</v>
      </c>
      <c r="AC417" s="7">
        <f t="shared" si="76"/>
        <v>0</v>
      </c>
      <c r="AE417" s="6" t="s">
        <v>1173</v>
      </c>
      <c r="AF417" s="6" t="s">
        <v>1177</v>
      </c>
      <c r="AG417" s="6" t="s">
        <v>1178</v>
      </c>
      <c r="AH417" s="6" t="s">
        <v>1167</v>
      </c>
      <c r="AI417" s="6" t="s">
        <v>1857</v>
      </c>
      <c r="AJ417" s="6" t="s">
        <v>1857</v>
      </c>
      <c r="AK417" s="6" t="s">
        <v>1857</v>
      </c>
      <c r="AL417" s="6" t="s">
        <v>1857</v>
      </c>
      <c r="AM417" s="6" t="s">
        <v>1857</v>
      </c>
      <c r="AN417" s="6" t="s">
        <v>1857</v>
      </c>
      <c r="AO417" s="6" t="s">
        <v>1857</v>
      </c>
      <c r="AP417" s="6" t="s">
        <v>1857</v>
      </c>
      <c r="AQ417" s="6" t="s">
        <v>1857</v>
      </c>
      <c r="AR417" s="6" t="s">
        <v>1857</v>
      </c>
      <c r="AS417" s="6" t="s">
        <v>1857</v>
      </c>
      <c r="AT417" s="6" t="s">
        <v>1857</v>
      </c>
    </row>
    <row r="418" spans="1:46" ht="17.25" customHeight="1" x14ac:dyDescent="0.3">
      <c r="A418" t="s">
        <v>1164</v>
      </c>
      <c r="B418" t="s">
        <v>1673</v>
      </c>
      <c r="C418" t="s">
        <v>1162</v>
      </c>
      <c r="D418" t="str">
        <f t="shared" si="66"/>
        <v>Beach Haven borough, Ocean County</v>
      </c>
      <c r="E418" t="s">
        <v>1830</v>
      </c>
      <c r="F418" t="s">
        <v>1815</v>
      </c>
      <c r="G418" s="22">
        <f>COUNTIFS('Raw Data from UFBs'!$A$3:$A$3000,'Summary By Town'!$A418,'Raw Data from UFBs'!$E$3:$E$3000,'Summary By Town'!$G$2)</f>
        <v>0</v>
      </c>
      <c r="H418" s="5">
        <f>SUMIFS('Raw Data from UFBs'!F$3:F$3000,'Raw Data from UFBs'!$A$3:$A$3000,'Summary By Town'!$A418,'Raw Data from UFBs'!$E$3:$E$3000,'Summary By Town'!$G$2)</f>
        <v>0</v>
      </c>
      <c r="I418" s="5">
        <f>SUMIFS('Raw Data from UFBs'!G$3:G$3000,'Raw Data from UFBs'!$A$3:$A$3000,'Summary By Town'!$A418,'Raw Data from UFBs'!$E$3:$E$3000,'Summary By Town'!$G$2)</f>
        <v>0</v>
      </c>
      <c r="J418" s="23">
        <f t="shared" si="67"/>
        <v>0</v>
      </c>
      <c r="K418" s="22">
        <f>COUNTIFS('Raw Data from UFBs'!$A$3:$A$3000,'Summary By Town'!$A418,'Raw Data from UFBs'!$E$3:$E$3000,'Summary By Town'!$K$2)</f>
        <v>0</v>
      </c>
      <c r="L418" s="5">
        <f>SUMIFS('Raw Data from UFBs'!F$3:F$3000,'Raw Data from UFBs'!$A$3:$A$3000,'Summary By Town'!$A418,'Raw Data from UFBs'!$E$3:$E$3000,'Summary By Town'!$K$2)</f>
        <v>0</v>
      </c>
      <c r="M418" s="5">
        <f>SUMIFS('Raw Data from UFBs'!G$3:G$3000,'Raw Data from UFBs'!$A$3:$A$3000,'Summary By Town'!$A418,'Raw Data from UFBs'!$E$3:$E$3000,'Summary By Town'!$K$2)</f>
        <v>0</v>
      </c>
      <c r="N418" s="23">
        <f t="shared" si="68"/>
        <v>0</v>
      </c>
      <c r="O418" s="22">
        <f>COUNTIFS('Raw Data from UFBs'!$A$3:$A$3000,'Summary By Town'!$A418,'Raw Data from UFBs'!$E$3:$E$3000,'Summary By Town'!$O$2)</f>
        <v>0</v>
      </c>
      <c r="P418" s="5">
        <f>SUMIFS('Raw Data from UFBs'!F$3:F$3000,'Raw Data from UFBs'!$A$3:$A$3000,'Summary By Town'!$A418,'Raw Data from UFBs'!$E$3:$E$3000,'Summary By Town'!$O$2)</f>
        <v>0</v>
      </c>
      <c r="Q418" s="5">
        <f>SUMIFS('Raw Data from UFBs'!G$3:G$3000,'Raw Data from UFBs'!$A$3:$A$3000,'Summary By Town'!$A418,'Raw Data from UFBs'!$E$3:$E$3000,'Summary By Town'!$O$2)</f>
        <v>0</v>
      </c>
      <c r="R418" s="23">
        <f t="shared" si="69"/>
        <v>0</v>
      </c>
      <c r="S418" s="22">
        <f t="shared" si="70"/>
        <v>0</v>
      </c>
      <c r="T418" s="5">
        <f t="shared" si="71"/>
        <v>0</v>
      </c>
      <c r="U418" s="5">
        <f t="shared" si="72"/>
        <v>0</v>
      </c>
      <c r="V418" s="23">
        <f t="shared" si="73"/>
        <v>0</v>
      </c>
      <c r="W418" s="62">
        <v>2234235100</v>
      </c>
      <c r="X418" s="63">
        <v>1.2108547345549079</v>
      </c>
      <c r="Y418" s="64">
        <v>0.36456182614310323</v>
      </c>
      <c r="Z418" s="5">
        <f t="shared" si="74"/>
        <v>0</v>
      </c>
      <c r="AA418" s="9">
        <f t="shared" si="75"/>
        <v>0</v>
      </c>
      <c r="AB418" s="62">
        <v>14528802.27</v>
      </c>
      <c r="AC418" s="7">
        <f t="shared" si="76"/>
        <v>0</v>
      </c>
      <c r="AE418" s="6" t="s">
        <v>1172</v>
      </c>
      <c r="AF418" s="6" t="s">
        <v>593</v>
      </c>
      <c r="AG418" s="6" t="s">
        <v>1857</v>
      </c>
      <c r="AH418" s="6" t="s">
        <v>1857</v>
      </c>
      <c r="AI418" s="6" t="s">
        <v>1857</v>
      </c>
      <c r="AJ418" s="6" t="s">
        <v>1857</v>
      </c>
      <c r="AK418" s="6" t="s">
        <v>1857</v>
      </c>
      <c r="AL418" s="6" t="s">
        <v>1857</v>
      </c>
      <c r="AM418" s="6" t="s">
        <v>1857</v>
      </c>
      <c r="AN418" s="6" t="s">
        <v>1857</v>
      </c>
      <c r="AO418" s="6" t="s">
        <v>1857</v>
      </c>
      <c r="AP418" s="6" t="s">
        <v>1857</v>
      </c>
      <c r="AQ418" s="6" t="s">
        <v>1857</v>
      </c>
      <c r="AR418" s="6" t="s">
        <v>1857</v>
      </c>
      <c r="AS418" s="6" t="s">
        <v>1857</v>
      </c>
      <c r="AT418" s="6" t="s">
        <v>1857</v>
      </c>
    </row>
    <row r="419" spans="1:46" ht="17.25" customHeight="1" x14ac:dyDescent="0.3">
      <c r="A419" t="s">
        <v>1165</v>
      </c>
      <c r="B419" t="s">
        <v>1674</v>
      </c>
      <c r="C419" t="s">
        <v>1162</v>
      </c>
      <c r="D419" t="str">
        <f t="shared" si="66"/>
        <v>Beachwood borough, Ocean County</v>
      </c>
      <c r="E419" t="s">
        <v>1830</v>
      </c>
      <c r="F419" t="s">
        <v>1817</v>
      </c>
      <c r="G419" s="22">
        <f>COUNTIFS('Raw Data from UFBs'!$A$3:$A$3000,'Summary By Town'!$A419,'Raw Data from UFBs'!$E$3:$E$3000,'Summary By Town'!$G$2)</f>
        <v>0</v>
      </c>
      <c r="H419" s="5">
        <f>SUMIFS('Raw Data from UFBs'!F$3:F$3000,'Raw Data from UFBs'!$A$3:$A$3000,'Summary By Town'!$A419,'Raw Data from UFBs'!$E$3:$E$3000,'Summary By Town'!$G$2)</f>
        <v>0</v>
      </c>
      <c r="I419" s="5">
        <f>SUMIFS('Raw Data from UFBs'!G$3:G$3000,'Raw Data from UFBs'!$A$3:$A$3000,'Summary By Town'!$A419,'Raw Data from UFBs'!$E$3:$E$3000,'Summary By Town'!$G$2)</f>
        <v>0</v>
      </c>
      <c r="J419" s="23">
        <f t="shared" si="67"/>
        <v>0</v>
      </c>
      <c r="K419" s="22">
        <f>COUNTIFS('Raw Data from UFBs'!$A$3:$A$3000,'Summary By Town'!$A419,'Raw Data from UFBs'!$E$3:$E$3000,'Summary By Town'!$K$2)</f>
        <v>0</v>
      </c>
      <c r="L419" s="5">
        <f>SUMIFS('Raw Data from UFBs'!F$3:F$3000,'Raw Data from UFBs'!$A$3:$A$3000,'Summary By Town'!$A419,'Raw Data from UFBs'!$E$3:$E$3000,'Summary By Town'!$K$2)</f>
        <v>0</v>
      </c>
      <c r="M419" s="5">
        <f>SUMIFS('Raw Data from UFBs'!G$3:G$3000,'Raw Data from UFBs'!$A$3:$A$3000,'Summary By Town'!$A419,'Raw Data from UFBs'!$E$3:$E$3000,'Summary By Town'!$K$2)</f>
        <v>0</v>
      </c>
      <c r="N419" s="23">
        <f t="shared" si="68"/>
        <v>0</v>
      </c>
      <c r="O419" s="22">
        <f>COUNTIFS('Raw Data from UFBs'!$A$3:$A$3000,'Summary By Town'!$A419,'Raw Data from UFBs'!$E$3:$E$3000,'Summary By Town'!$O$2)</f>
        <v>0</v>
      </c>
      <c r="P419" s="5">
        <f>SUMIFS('Raw Data from UFBs'!F$3:F$3000,'Raw Data from UFBs'!$A$3:$A$3000,'Summary By Town'!$A419,'Raw Data from UFBs'!$E$3:$E$3000,'Summary By Town'!$O$2)</f>
        <v>0</v>
      </c>
      <c r="Q419" s="5">
        <f>SUMIFS('Raw Data from UFBs'!G$3:G$3000,'Raw Data from UFBs'!$A$3:$A$3000,'Summary By Town'!$A419,'Raw Data from UFBs'!$E$3:$E$3000,'Summary By Town'!$O$2)</f>
        <v>0</v>
      </c>
      <c r="R419" s="23">
        <f t="shared" si="69"/>
        <v>0</v>
      </c>
      <c r="S419" s="22">
        <f t="shared" si="70"/>
        <v>0</v>
      </c>
      <c r="T419" s="5">
        <f t="shared" si="71"/>
        <v>0</v>
      </c>
      <c r="U419" s="5">
        <f t="shared" si="72"/>
        <v>0</v>
      </c>
      <c r="V419" s="23">
        <f t="shared" si="73"/>
        <v>0</v>
      </c>
      <c r="W419" s="62">
        <v>943904100</v>
      </c>
      <c r="X419" s="63">
        <v>2.7407282487973692</v>
      </c>
      <c r="Y419" s="64">
        <v>0.39660104415519698</v>
      </c>
      <c r="Z419" s="5">
        <f t="shared" si="74"/>
        <v>0</v>
      </c>
      <c r="AA419" s="9">
        <f t="shared" si="75"/>
        <v>0</v>
      </c>
      <c r="AB419" s="62">
        <v>12576745.169999998</v>
      </c>
      <c r="AC419" s="7">
        <f t="shared" si="76"/>
        <v>0</v>
      </c>
      <c r="AE419" s="6" t="s">
        <v>1175</v>
      </c>
      <c r="AF419" s="6" t="s">
        <v>1182</v>
      </c>
      <c r="AG419" s="6" t="s">
        <v>1166</v>
      </c>
      <c r="AH419" s="6" t="s">
        <v>1857</v>
      </c>
      <c r="AI419" s="6" t="s">
        <v>1857</v>
      </c>
      <c r="AJ419" s="6" t="s">
        <v>1857</v>
      </c>
      <c r="AK419" s="6" t="s">
        <v>1857</v>
      </c>
      <c r="AL419" s="6" t="s">
        <v>1857</v>
      </c>
      <c r="AM419" s="6" t="s">
        <v>1857</v>
      </c>
      <c r="AN419" s="6" t="s">
        <v>1857</v>
      </c>
      <c r="AO419" s="6" t="s">
        <v>1857</v>
      </c>
      <c r="AP419" s="6" t="s">
        <v>1857</v>
      </c>
      <c r="AQ419" s="6" t="s">
        <v>1857</v>
      </c>
      <c r="AR419" s="6" t="s">
        <v>1857</v>
      </c>
      <c r="AS419" s="6" t="s">
        <v>1857</v>
      </c>
      <c r="AT419" s="6" t="s">
        <v>1857</v>
      </c>
    </row>
    <row r="420" spans="1:46" ht="17.25" customHeight="1" x14ac:dyDescent="0.3">
      <c r="A420" t="s">
        <v>587</v>
      </c>
      <c r="B420" t="s">
        <v>1675</v>
      </c>
      <c r="C420" t="s">
        <v>1162</v>
      </c>
      <c r="D420" t="str">
        <f t="shared" si="66"/>
        <v>Harvey Cedars borough, Ocean County</v>
      </c>
      <c r="E420" t="s">
        <v>1830</v>
      </c>
      <c r="F420" t="s">
        <v>1817</v>
      </c>
      <c r="G420" s="22">
        <f>COUNTIFS('Raw Data from UFBs'!$A$3:$A$3000,'Summary By Town'!$A420,'Raw Data from UFBs'!$E$3:$E$3000,'Summary By Town'!$G$2)</f>
        <v>0</v>
      </c>
      <c r="H420" s="5">
        <f>SUMIFS('Raw Data from UFBs'!F$3:F$3000,'Raw Data from UFBs'!$A$3:$A$3000,'Summary By Town'!$A420,'Raw Data from UFBs'!$E$3:$E$3000,'Summary By Town'!$G$2)</f>
        <v>0</v>
      </c>
      <c r="I420" s="5">
        <f>SUMIFS('Raw Data from UFBs'!G$3:G$3000,'Raw Data from UFBs'!$A$3:$A$3000,'Summary By Town'!$A420,'Raw Data from UFBs'!$E$3:$E$3000,'Summary By Town'!$G$2)</f>
        <v>0</v>
      </c>
      <c r="J420" s="23">
        <f t="shared" si="67"/>
        <v>0</v>
      </c>
      <c r="K420" s="22">
        <f>COUNTIFS('Raw Data from UFBs'!$A$3:$A$3000,'Summary By Town'!$A420,'Raw Data from UFBs'!$E$3:$E$3000,'Summary By Town'!$K$2)</f>
        <v>0</v>
      </c>
      <c r="L420" s="5">
        <f>SUMIFS('Raw Data from UFBs'!F$3:F$3000,'Raw Data from UFBs'!$A$3:$A$3000,'Summary By Town'!$A420,'Raw Data from UFBs'!$E$3:$E$3000,'Summary By Town'!$K$2)</f>
        <v>0</v>
      </c>
      <c r="M420" s="5">
        <f>SUMIFS('Raw Data from UFBs'!G$3:G$3000,'Raw Data from UFBs'!$A$3:$A$3000,'Summary By Town'!$A420,'Raw Data from UFBs'!$E$3:$E$3000,'Summary By Town'!$K$2)</f>
        <v>0</v>
      </c>
      <c r="N420" s="23">
        <f t="shared" si="68"/>
        <v>0</v>
      </c>
      <c r="O420" s="22">
        <f>COUNTIFS('Raw Data from UFBs'!$A$3:$A$3000,'Summary By Town'!$A420,'Raw Data from UFBs'!$E$3:$E$3000,'Summary By Town'!$O$2)</f>
        <v>4</v>
      </c>
      <c r="P420" s="5">
        <f>SUMIFS('Raw Data from UFBs'!F$3:F$3000,'Raw Data from UFBs'!$A$3:$A$3000,'Summary By Town'!$A420,'Raw Data from UFBs'!$E$3:$E$3000,'Summary By Town'!$O$2)</f>
        <v>30791.42</v>
      </c>
      <c r="Q420" s="5">
        <f>SUMIFS('Raw Data from UFBs'!G$3:G$3000,'Raw Data from UFBs'!$A$3:$A$3000,'Summary By Town'!$A420,'Raw Data from UFBs'!$E$3:$E$3000,'Summary By Town'!$O$2)</f>
        <v>18790800</v>
      </c>
      <c r="R420" s="23">
        <f t="shared" si="69"/>
        <v>184604.75860704386</v>
      </c>
      <c r="S420" s="22">
        <f t="shared" si="70"/>
        <v>4</v>
      </c>
      <c r="T420" s="5">
        <f t="shared" si="71"/>
        <v>30791.42</v>
      </c>
      <c r="U420" s="5">
        <f t="shared" si="72"/>
        <v>18790800</v>
      </c>
      <c r="V420" s="23">
        <f t="shared" si="73"/>
        <v>184604.75860704386</v>
      </c>
      <c r="W420" s="62">
        <v>1373911700</v>
      </c>
      <c r="X420" s="63">
        <v>0.98242096455203531</v>
      </c>
      <c r="Y420" s="64">
        <v>0.31012597684403603</v>
      </c>
      <c r="Z420" s="5">
        <f t="shared" si="74"/>
        <v>47701.511887151952</v>
      </c>
      <c r="AA420" s="9">
        <f t="shared" si="75"/>
        <v>1.3676861475158848E-2</v>
      </c>
      <c r="AB420" s="62">
        <v>5267839.2200000007</v>
      </c>
      <c r="AC420" s="7">
        <f t="shared" si="76"/>
        <v>9.0552330652095992E-3</v>
      </c>
      <c r="AE420" s="6" t="s">
        <v>1172</v>
      </c>
      <c r="AF420" s="6" t="s">
        <v>600</v>
      </c>
      <c r="AG420" s="6" t="s">
        <v>609</v>
      </c>
      <c r="AH420" s="6" t="s">
        <v>1857</v>
      </c>
      <c r="AI420" s="6" t="s">
        <v>1857</v>
      </c>
      <c r="AJ420" s="6" t="s">
        <v>1857</v>
      </c>
      <c r="AK420" s="6" t="s">
        <v>1857</v>
      </c>
      <c r="AL420" s="6" t="s">
        <v>1857</v>
      </c>
      <c r="AM420" s="6" t="s">
        <v>1857</v>
      </c>
      <c r="AN420" s="6" t="s">
        <v>1857</v>
      </c>
      <c r="AO420" s="6" t="s">
        <v>1857</v>
      </c>
      <c r="AP420" s="6" t="s">
        <v>1857</v>
      </c>
      <c r="AQ420" s="6" t="s">
        <v>1857</v>
      </c>
      <c r="AR420" s="6" t="s">
        <v>1857</v>
      </c>
      <c r="AS420" s="6" t="s">
        <v>1857</v>
      </c>
      <c r="AT420" s="6" t="s">
        <v>1857</v>
      </c>
    </row>
    <row r="421" spans="1:46" ht="17.25" customHeight="1" x14ac:dyDescent="0.3">
      <c r="A421" t="s">
        <v>1169</v>
      </c>
      <c r="B421" t="s">
        <v>1676</v>
      </c>
      <c r="C421" t="s">
        <v>1162</v>
      </c>
      <c r="D421" t="str">
        <f t="shared" si="66"/>
        <v>Island Heights borough, Ocean County</v>
      </c>
      <c r="E421" t="s">
        <v>1830</v>
      </c>
      <c r="F421" t="s">
        <v>1815</v>
      </c>
      <c r="G421" s="22">
        <f>COUNTIFS('Raw Data from UFBs'!$A$3:$A$3000,'Summary By Town'!$A421,'Raw Data from UFBs'!$E$3:$E$3000,'Summary By Town'!$G$2)</f>
        <v>0</v>
      </c>
      <c r="H421" s="5">
        <f>SUMIFS('Raw Data from UFBs'!F$3:F$3000,'Raw Data from UFBs'!$A$3:$A$3000,'Summary By Town'!$A421,'Raw Data from UFBs'!$E$3:$E$3000,'Summary By Town'!$G$2)</f>
        <v>0</v>
      </c>
      <c r="I421" s="5">
        <f>SUMIFS('Raw Data from UFBs'!G$3:G$3000,'Raw Data from UFBs'!$A$3:$A$3000,'Summary By Town'!$A421,'Raw Data from UFBs'!$E$3:$E$3000,'Summary By Town'!$G$2)</f>
        <v>0</v>
      </c>
      <c r="J421" s="23">
        <f t="shared" si="67"/>
        <v>0</v>
      </c>
      <c r="K421" s="22">
        <f>COUNTIFS('Raw Data from UFBs'!$A$3:$A$3000,'Summary By Town'!$A421,'Raw Data from UFBs'!$E$3:$E$3000,'Summary By Town'!$K$2)</f>
        <v>0</v>
      </c>
      <c r="L421" s="5">
        <f>SUMIFS('Raw Data from UFBs'!F$3:F$3000,'Raw Data from UFBs'!$A$3:$A$3000,'Summary By Town'!$A421,'Raw Data from UFBs'!$E$3:$E$3000,'Summary By Town'!$K$2)</f>
        <v>0</v>
      </c>
      <c r="M421" s="5">
        <f>SUMIFS('Raw Data from UFBs'!G$3:G$3000,'Raw Data from UFBs'!$A$3:$A$3000,'Summary By Town'!$A421,'Raw Data from UFBs'!$E$3:$E$3000,'Summary By Town'!$K$2)</f>
        <v>0</v>
      </c>
      <c r="N421" s="23">
        <f t="shared" si="68"/>
        <v>0</v>
      </c>
      <c r="O421" s="22">
        <f>COUNTIFS('Raw Data from UFBs'!$A$3:$A$3000,'Summary By Town'!$A421,'Raw Data from UFBs'!$E$3:$E$3000,'Summary By Town'!$O$2)</f>
        <v>0</v>
      </c>
      <c r="P421" s="5">
        <f>SUMIFS('Raw Data from UFBs'!F$3:F$3000,'Raw Data from UFBs'!$A$3:$A$3000,'Summary By Town'!$A421,'Raw Data from UFBs'!$E$3:$E$3000,'Summary By Town'!$O$2)</f>
        <v>0</v>
      </c>
      <c r="Q421" s="5">
        <f>SUMIFS('Raw Data from UFBs'!G$3:G$3000,'Raw Data from UFBs'!$A$3:$A$3000,'Summary By Town'!$A421,'Raw Data from UFBs'!$E$3:$E$3000,'Summary By Town'!$O$2)</f>
        <v>0</v>
      </c>
      <c r="R421" s="23">
        <f t="shared" si="69"/>
        <v>0</v>
      </c>
      <c r="S421" s="22">
        <f t="shared" si="70"/>
        <v>0</v>
      </c>
      <c r="T421" s="5">
        <f t="shared" si="71"/>
        <v>0</v>
      </c>
      <c r="U421" s="5">
        <f t="shared" si="72"/>
        <v>0</v>
      </c>
      <c r="V421" s="23">
        <f t="shared" si="73"/>
        <v>0</v>
      </c>
      <c r="W421" s="62">
        <v>410887200</v>
      </c>
      <c r="X421" s="63">
        <v>2.0690323647761044</v>
      </c>
      <c r="Y421" s="64">
        <v>0.27009824177553965</v>
      </c>
      <c r="Z421" s="5">
        <f t="shared" si="74"/>
        <v>0</v>
      </c>
      <c r="AA421" s="9">
        <f t="shared" si="75"/>
        <v>0</v>
      </c>
      <c r="AB421" s="62">
        <v>3416324</v>
      </c>
      <c r="AC421" s="7">
        <f t="shared" si="76"/>
        <v>0</v>
      </c>
      <c r="AE421" s="6" t="s">
        <v>1166</v>
      </c>
      <c r="AF421" s="6" t="s">
        <v>586</v>
      </c>
      <c r="AG421" s="6" t="s">
        <v>1857</v>
      </c>
      <c r="AH421" s="6" t="s">
        <v>1857</v>
      </c>
      <c r="AI421" s="6" t="s">
        <v>1857</v>
      </c>
      <c r="AJ421" s="6" t="s">
        <v>1857</v>
      </c>
      <c r="AK421" s="6" t="s">
        <v>1857</v>
      </c>
      <c r="AL421" s="6" t="s">
        <v>1857</v>
      </c>
      <c r="AM421" s="6" t="s">
        <v>1857</v>
      </c>
      <c r="AN421" s="6" t="s">
        <v>1857</v>
      </c>
      <c r="AO421" s="6" t="s">
        <v>1857</v>
      </c>
      <c r="AP421" s="6" t="s">
        <v>1857</v>
      </c>
      <c r="AQ421" s="6" t="s">
        <v>1857</v>
      </c>
      <c r="AR421" s="6" t="s">
        <v>1857</v>
      </c>
      <c r="AS421" s="6" t="s">
        <v>1857</v>
      </c>
      <c r="AT421" s="6" t="s">
        <v>1857</v>
      </c>
    </row>
    <row r="422" spans="1:46" ht="17.25" customHeight="1" x14ac:dyDescent="0.3">
      <c r="A422" t="s">
        <v>1170</v>
      </c>
      <c r="B422" t="s">
        <v>1677</v>
      </c>
      <c r="C422" t="s">
        <v>1162</v>
      </c>
      <c r="D422" t="str">
        <f t="shared" si="66"/>
        <v>Lakehurst borough, Ocean County</v>
      </c>
      <c r="E422" t="s">
        <v>1830</v>
      </c>
      <c r="F422" t="s">
        <v>1820</v>
      </c>
      <c r="G422" s="22">
        <f>COUNTIFS('Raw Data from UFBs'!$A$3:$A$3000,'Summary By Town'!$A422,'Raw Data from UFBs'!$E$3:$E$3000,'Summary By Town'!$G$2)</f>
        <v>0</v>
      </c>
      <c r="H422" s="5">
        <f>SUMIFS('Raw Data from UFBs'!F$3:F$3000,'Raw Data from UFBs'!$A$3:$A$3000,'Summary By Town'!$A422,'Raw Data from UFBs'!$E$3:$E$3000,'Summary By Town'!$G$2)</f>
        <v>0</v>
      </c>
      <c r="I422" s="5">
        <f>SUMIFS('Raw Data from UFBs'!G$3:G$3000,'Raw Data from UFBs'!$A$3:$A$3000,'Summary By Town'!$A422,'Raw Data from UFBs'!$E$3:$E$3000,'Summary By Town'!$G$2)</f>
        <v>0</v>
      </c>
      <c r="J422" s="23">
        <f t="shared" si="67"/>
        <v>0</v>
      </c>
      <c r="K422" s="22">
        <f>COUNTIFS('Raw Data from UFBs'!$A$3:$A$3000,'Summary By Town'!$A422,'Raw Data from UFBs'!$E$3:$E$3000,'Summary By Town'!$K$2)</f>
        <v>0</v>
      </c>
      <c r="L422" s="5">
        <f>SUMIFS('Raw Data from UFBs'!F$3:F$3000,'Raw Data from UFBs'!$A$3:$A$3000,'Summary By Town'!$A422,'Raw Data from UFBs'!$E$3:$E$3000,'Summary By Town'!$K$2)</f>
        <v>0</v>
      </c>
      <c r="M422" s="5">
        <f>SUMIFS('Raw Data from UFBs'!G$3:G$3000,'Raw Data from UFBs'!$A$3:$A$3000,'Summary By Town'!$A422,'Raw Data from UFBs'!$E$3:$E$3000,'Summary By Town'!$K$2)</f>
        <v>0</v>
      </c>
      <c r="N422" s="23">
        <f t="shared" si="68"/>
        <v>0</v>
      </c>
      <c r="O422" s="22">
        <f>COUNTIFS('Raw Data from UFBs'!$A$3:$A$3000,'Summary By Town'!$A422,'Raw Data from UFBs'!$E$3:$E$3000,'Summary By Town'!$O$2)</f>
        <v>0</v>
      </c>
      <c r="P422" s="5">
        <f>SUMIFS('Raw Data from UFBs'!F$3:F$3000,'Raw Data from UFBs'!$A$3:$A$3000,'Summary By Town'!$A422,'Raw Data from UFBs'!$E$3:$E$3000,'Summary By Town'!$O$2)</f>
        <v>0</v>
      </c>
      <c r="Q422" s="5">
        <f>SUMIFS('Raw Data from UFBs'!G$3:G$3000,'Raw Data from UFBs'!$A$3:$A$3000,'Summary By Town'!$A422,'Raw Data from UFBs'!$E$3:$E$3000,'Summary By Town'!$O$2)</f>
        <v>0</v>
      </c>
      <c r="R422" s="23">
        <f t="shared" si="69"/>
        <v>0</v>
      </c>
      <c r="S422" s="22">
        <f t="shared" si="70"/>
        <v>0</v>
      </c>
      <c r="T422" s="5">
        <f t="shared" si="71"/>
        <v>0</v>
      </c>
      <c r="U422" s="5">
        <f t="shared" si="72"/>
        <v>0</v>
      </c>
      <c r="V422" s="23">
        <f t="shared" si="73"/>
        <v>0</v>
      </c>
      <c r="W422" s="62">
        <v>319282700</v>
      </c>
      <c r="X422" s="63">
        <v>2.1271158905664267</v>
      </c>
      <c r="Y422" s="64">
        <v>0.55519577064881354</v>
      </c>
      <c r="Z422" s="5">
        <f t="shared" si="74"/>
        <v>0</v>
      </c>
      <c r="AA422" s="9">
        <f t="shared" si="75"/>
        <v>0</v>
      </c>
      <c r="AB422" s="62">
        <v>4918858.4399999995</v>
      </c>
      <c r="AC422" s="7">
        <f t="shared" si="76"/>
        <v>0</v>
      </c>
      <c r="AE422" s="6" t="s">
        <v>594</v>
      </c>
      <c r="AF422" s="6" t="s">
        <v>1857</v>
      </c>
      <c r="AG422" s="6" t="s">
        <v>1857</v>
      </c>
      <c r="AH422" s="6" t="s">
        <v>1857</v>
      </c>
      <c r="AI422" s="6" t="s">
        <v>1857</v>
      </c>
      <c r="AJ422" s="6" t="s">
        <v>1857</v>
      </c>
      <c r="AK422" s="6" t="s">
        <v>1857</v>
      </c>
      <c r="AL422" s="6" t="s">
        <v>1857</v>
      </c>
      <c r="AM422" s="6" t="s">
        <v>1857</v>
      </c>
      <c r="AN422" s="6" t="s">
        <v>1857</v>
      </c>
      <c r="AO422" s="6" t="s">
        <v>1857</v>
      </c>
      <c r="AP422" s="6" t="s">
        <v>1857</v>
      </c>
      <c r="AQ422" s="6" t="s">
        <v>1857</v>
      </c>
      <c r="AR422" s="6" t="s">
        <v>1857</v>
      </c>
      <c r="AS422" s="6" t="s">
        <v>1857</v>
      </c>
      <c r="AT422" s="6" t="s">
        <v>1857</v>
      </c>
    </row>
    <row r="423" spans="1:46" ht="17.25" customHeight="1" x14ac:dyDescent="0.3">
      <c r="A423" t="s">
        <v>1171</v>
      </c>
      <c r="B423" t="s">
        <v>1678</v>
      </c>
      <c r="C423" t="s">
        <v>1162</v>
      </c>
      <c r="D423" t="str">
        <f t="shared" si="66"/>
        <v>Lavallette borough, Ocean County</v>
      </c>
      <c r="E423" t="s">
        <v>1830</v>
      </c>
      <c r="F423" t="s">
        <v>1815</v>
      </c>
      <c r="G423" s="22">
        <f>COUNTIFS('Raw Data from UFBs'!$A$3:$A$3000,'Summary By Town'!$A423,'Raw Data from UFBs'!$E$3:$E$3000,'Summary By Town'!$G$2)</f>
        <v>0</v>
      </c>
      <c r="H423" s="5">
        <f>SUMIFS('Raw Data from UFBs'!F$3:F$3000,'Raw Data from UFBs'!$A$3:$A$3000,'Summary By Town'!$A423,'Raw Data from UFBs'!$E$3:$E$3000,'Summary By Town'!$G$2)</f>
        <v>0</v>
      </c>
      <c r="I423" s="5">
        <f>SUMIFS('Raw Data from UFBs'!G$3:G$3000,'Raw Data from UFBs'!$A$3:$A$3000,'Summary By Town'!$A423,'Raw Data from UFBs'!$E$3:$E$3000,'Summary By Town'!$G$2)</f>
        <v>0</v>
      </c>
      <c r="J423" s="23">
        <f t="shared" si="67"/>
        <v>0</v>
      </c>
      <c r="K423" s="22">
        <f>COUNTIFS('Raw Data from UFBs'!$A$3:$A$3000,'Summary By Town'!$A423,'Raw Data from UFBs'!$E$3:$E$3000,'Summary By Town'!$K$2)</f>
        <v>0</v>
      </c>
      <c r="L423" s="5">
        <f>SUMIFS('Raw Data from UFBs'!F$3:F$3000,'Raw Data from UFBs'!$A$3:$A$3000,'Summary By Town'!$A423,'Raw Data from UFBs'!$E$3:$E$3000,'Summary By Town'!$K$2)</f>
        <v>0</v>
      </c>
      <c r="M423" s="5">
        <f>SUMIFS('Raw Data from UFBs'!G$3:G$3000,'Raw Data from UFBs'!$A$3:$A$3000,'Summary By Town'!$A423,'Raw Data from UFBs'!$E$3:$E$3000,'Summary By Town'!$K$2)</f>
        <v>0</v>
      </c>
      <c r="N423" s="23">
        <f t="shared" si="68"/>
        <v>0</v>
      </c>
      <c r="O423" s="22">
        <f>COUNTIFS('Raw Data from UFBs'!$A$3:$A$3000,'Summary By Town'!$A423,'Raw Data from UFBs'!$E$3:$E$3000,'Summary By Town'!$O$2)</f>
        <v>0</v>
      </c>
      <c r="P423" s="5">
        <f>SUMIFS('Raw Data from UFBs'!F$3:F$3000,'Raw Data from UFBs'!$A$3:$A$3000,'Summary By Town'!$A423,'Raw Data from UFBs'!$E$3:$E$3000,'Summary By Town'!$O$2)</f>
        <v>0</v>
      </c>
      <c r="Q423" s="5">
        <f>SUMIFS('Raw Data from UFBs'!G$3:G$3000,'Raw Data from UFBs'!$A$3:$A$3000,'Summary By Town'!$A423,'Raw Data from UFBs'!$E$3:$E$3000,'Summary By Town'!$O$2)</f>
        <v>0</v>
      </c>
      <c r="R423" s="23">
        <f t="shared" si="69"/>
        <v>0</v>
      </c>
      <c r="S423" s="22">
        <f t="shared" si="70"/>
        <v>0</v>
      </c>
      <c r="T423" s="5">
        <f t="shared" si="71"/>
        <v>0</v>
      </c>
      <c r="U423" s="5">
        <f t="shared" si="72"/>
        <v>0</v>
      </c>
      <c r="V423" s="23">
        <f t="shared" si="73"/>
        <v>0</v>
      </c>
      <c r="W423" s="62">
        <v>2474777100</v>
      </c>
      <c r="X423" s="63">
        <v>0.91703026263580123</v>
      </c>
      <c r="Y423" s="64">
        <v>0.2889679364086617</v>
      </c>
      <c r="Z423" s="5">
        <f t="shared" si="74"/>
        <v>0</v>
      </c>
      <c r="AA423" s="9">
        <f t="shared" si="75"/>
        <v>0</v>
      </c>
      <c r="AB423" s="62">
        <v>9878435.9800000004</v>
      </c>
      <c r="AC423" s="7">
        <f t="shared" si="76"/>
        <v>0</v>
      </c>
      <c r="AE423" s="6" t="s">
        <v>586</v>
      </c>
      <c r="AF423" s="6" t="s">
        <v>1857</v>
      </c>
      <c r="AG423" s="6" t="s">
        <v>1857</v>
      </c>
      <c r="AH423" s="6" t="s">
        <v>1857</v>
      </c>
      <c r="AI423" s="6" t="s">
        <v>1857</v>
      </c>
      <c r="AJ423" s="6" t="s">
        <v>1857</v>
      </c>
      <c r="AK423" s="6" t="s">
        <v>1857</v>
      </c>
      <c r="AL423" s="6" t="s">
        <v>1857</v>
      </c>
      <c r="AM423" s="6" t="s">
        <v>1857</v>
      </c>
      <c r="AN423" s="6" t="s">
        <v>1857</v>
      </c>
      <c r="AO423" s="6" t="s">
        <v>1857</v>
      </c>
      <c r="AP423" s="6" t="s">
        <v>1857</v>
      </c>
      <c r="AQ423" s="6" t="s">
        <v>1857</v>
      </c>
      <c r="AR423" s="6" t="s">
        <v>1857</v>
      </c>
      <c r="AS423" s="6" t="s">
        <v>1857</v>
      </c>
      <c r="AT423" s="6" t="s">
        <v>1857</v>
      </c>
    </row>
    <row r="424" spans="1:46" ht="17.25" customHeight="1" x14ac:dyDescent="0.3">
      <c r="A424" t="s">
        <v>1173</v>
      </c>
      <c r="B424" t="s">
        <v>1679</v>
      </c>
      <c r="C424" t="s">
        <v>1162</v>
      </c>
      <c r="D424" t="str">
        <f t="shared" si="66"/>
        <v>Mantoloking borough, Ocean County</v>
      </c>
      <c r="E424" t="s">
        <v>1830</v>
      </c>
      <c r="F424" t="s">
        <v>1815</v>
      </c>
      <c r="G424" s="22">
        <f>COUNTIFS('Raw Data from UFBs'!$A$3:$A$3000,'Summary By Town'!$A424,'Raw Data from UFBs'!$E$3:$E$3000,'Summary By Town'!$G$2)</f>
        <v>0</v>
      </c>
      <c r="H424" s="5">
        <f>SUMIFS('Raw Data from UFBs'!F$3:F$3000,'Raw Data from UFBs'!$A$3:$A$3000,'Summary By Town'!$A424,'Raw Data from UFBs'!$E$3:$E$3000,'Summary By Town'!$G$2)</f>
        <v>0</v>
      </c>
      <c r="I424" s="5">
        <f>SUMIFS('Raw Data from UFBs'!G$3:G$3000,'Raw Data from UFBs'!$A$3:$A$3000,'Summary By Town'!$A424,'Raw Data from UFBs'!$E$3:$E$3000,'Summary By Town'!$G$2)</f>
        <v>0</v>
      </c>
      <c r="J424" s="23">
        <f t="shared" si="67"/>
        <v>0</v>
      </c>
      <c r="K424" s="22">
        <f>COUNTIFS('Raw Data from UFBs'!$A$3:$A$3000,'Summary By Town'!$A424,'Raw Data from UFBs'!$E$3:$E$3000,'Summary By Town'!$K$2)</f>
        <v>0</v>
      </c>
      <c r="L424" s="5">
        <f>SUMIFS('Raw Data from UFBs'!F$3:F$3000,'Raw Data from UFBs'!$A$3:$A$3000,'Summary By Town'!$A424,'Raw Data from UFBs'!$E$3:$E$3000,'Summary By Town'!$K$2)</f>
        <v>0</v>
      </c>
      <c r="M424" s="5">
        <f>SUMIFS('Raw Data from UFBs'!G$3:G$3000,'Raw Data from UFBs'!$A$3:$A$3000,'Summary By Town'!$A424,'Raw Data from UFBs'!$E$3:$E$3000,'Summary By Town'!$K$2)</f>
        <v>0</v>
      </c>
      <c r="N424" s="23">
        <f t="shared" si="68"/>
        <v>0</v>
      </c>
      <c r="O424" s="22">
        <f>COUNTIFS('Raw Data from UFBs'!$A$3:$A$3000,'Summary By Town'!$A424,'Raw Data from UFBs'!$E$3:$E$3000,'Summary By Town'!$O$2)</f>
        <v>0</v>
      </c>
      <c r="P424" s="5">
        <f>SUMIFS('Raw Data from UFBs'!F$3:F$3000,'Raw Data from UFBs'!$A$3:$A$3000,'Summary By Town'!$A424,'Raw Data from UFBs'!$E$3:$E$3000,'Summary By Town'!$O$2)</f>
        <v>0</v>
      </c>
      <c r="Q424" s="5">
        <f>SUMIFS('Raw Data from UFBs'!G$3:G$3000,'Raw Data from UFBs'!$A$3:$A$3000,'Summary By Town'!$A424,'Raw Data from UFBs'!$E$3:$E$3000,'Summary By Town'!$O$2)</f>
        <v>0</v>
      </c>
      <c r="R424" s="23">
        <f t="shared" si="69"/>
        <v>0</v>
      </c>
      <c r="S424" s="22">
        <f t="shared" si="70"/>
        <v>0</v>
      </c>
      <c r="T424" s="5">
        <f t="shared" si="71"/>
        <v>0</v>
      </c>
      <c r="U424" s="5">
        <f t="shared" si="72"/>
        <v>0</v>
      </c>
      <c r="V424" s="23">
        <f t="shared" si="73"/>
        <v>0</v>
      </c>
      <c r="W424" s="62">
        <v>1558551900</v>
      </c>
      <c r="X424" s="63">
        <v>0.81502338747935432</v>
      </c>
      <c r="Y424" s="64">
        <v>0.36550676318288661</v>
      </c>
      <c r="Z424" s="5">
        <f t="shared" si="74"/>
        <v>0</v>
      </c>
      <c r="AA424" s="9">
        <f t="shared" si="75"/>
        <v>0</v>
      </c>
      <c r="AB424" s="62">
        <v>6676626.9000000004</v>
      </c>
      <c r="AC424" s="7">
        <f t="shared" si="76"/>
        <v>0</v>
      </c>
      <c r="AE424" s="6" t="s">
        <v>1163</v>
      </c>
      <c r="AF424" s="6" t="s">
        <v>1167</v>
      </c>
      <c r="AG424" s="6" t="s">
        <v>1857</v>
      </c>
      <c r="AH424" s="6" t="s">
        <v>1857</v>
      </c>
      <c r="AI424" s="6" t="s">
        <v>1857</v>
      </c>
      <c r="AJ424" s="6" t="s">
        <v>1857</v>
      </c>
      <c r="AK424" s="6" t="s">
        <v>1857</v>
      </c>
      <c r="AL424" s="6" t="s">
        <v>1857</v>
      </c>
      <c r="AM424" s="6" t="s">
        <v>1857</v>
      </c>
      <c r="AN424" s="6" t="s">
        <v>1857</v>
      </c>
      <c r="AO424" s="6" t="s">
        <v>1857</v>
      </c>
      <c r="AP424" s="6" t="s">
        <v>1857</v>
      </c>
      <c r="AQ424" s="6" t="s">
        <v>1857</v>
      </c>
      <c r="AR424" s="6" t="s">
        <v>1857</v>
      </c>
      <c r="AS424" s="6" t="s">
        <v>1857</v>
      </c>
      <c r="AT424" s="6" t="s">
        <v>1857</v>
      </c>
    </row>
    <row r="425" spans="1:46" ht="17.25" customHeight="1" x14ac:dyDescent="0.3">
      <c r="A425" t="s">
        <v>1174</v>
      </c>
      <c r="B425" t="s">
        <v>1680</v>
      </c>
      <c r="C425" t="s">
        <v>1162</v>
      </c>
      <c r="D425" t="str">
        <f t="shared" si="66"/>
        <v>Ocean Gate borough, Ocean County</v>
      </c>
      <c r="E425" t="s">
        <v>1830</v>
      </c>
      <c r="F425" t="s">
        <v>1815</v>
      </c>
      <c r="G425" s="22">
        <f>COUNTIFS('Raw Data from UFBs'!$A$3:$A$3000,'Summary By Town'!$A425,'Raw Data from UFBs'!$E$3:$E$3000,'Summary By Town'!$G$2)</f>
        <v>0</v>
      </c>
      <c r="H425" s="5">
        <f>SUMIFS('Raw Data from UFBs'!F$3:F$3000,'Raw Data from UFBs'!$A$3:$A$3000,'Summary By Town'!$A425,'Raw Data from UFBs'!$E$3:$E$3000,'Summary By Town'!$G$2)</f>
        <v>0</v>
      </c>
      <c r="I425" s="5">
        <f>SUMIFS('Raw Data from UFBs'!G$3:G$3000,'Raw Data from UFBs'!$A$3:$A$3000,'Summary By Town'!$A425,'Raw Data from UFBs'!$E$3:$E$3000,'Summary By Town'!$G$2)</f>
        <v>0</v>
      </c>
      <c r="J425" s="23">
        <f t="shared" si="67"/>
        <v>0</v>
      </c>
      <c r="K425" s="22">
        <f>COUNTIFS('Raw Data from UFBs'!$A$3:$A$3000,'Summary By Town'!$A425,'Raw Data from UFBs'!$E$3:$E$3000,'Summary By Town'!$K$2)</f>
        <v>0</v>
      </c>
      <c r="L425" s="5">
        <f>SUMIFS('Raw Data from UFBs'!F$3:F$3000,'Raw Data from UFBs'!$A$3:$A$3000,'Summary By Town'!$A425,'Raw Data from UFBs'!$E$3:$E$3000,'Summary By Town'!$K$2)</f>
        <v>0</v>
      </c>
      <c r="M425" s="5">
        <f>SUMIFS('Raw Data from UFBs'!G$3:G$3000,'Raw Data from UFBs'!$A$3:$A$3000,'Summary By Town'!$A425,'Raw Data from UFBs'!$E$3:$E$3000,'Summary By Town'!$K$2)</f>
        <v>0</v>
      </c>
      <c r="N425" s="23">
        <f t="shared" si="68"/>
        <v>0</v>
      </c>
      <c r="O425" s="22">
        <f>COUNTIFS('Raw Data from UFBs'!$A$3:$A$3000,'Summary By Town'!$A425,'Raw Data from UFBs'!$E$3:$E$3000,'Summary By Town'!$O$2)</f>
        <v>0</v>
      </c>
      <c r="P425" s="5">
        <f>SUMIFS('Raw Data from UFBs'!F$3:F$3000,'Raw Data from UFBs'!$A$3:$A$3000,'Summary By Town'!$A425,'Raw Data from UFBs'!$E$3:$E$3000,'Summary By Town'!$O$2)</f>
        <v>0</v>
      </c>
      <c r="Q425" s="5">
        <f>SUMIFS('Raw Data from UFBs'!G$3:G$3000,'Raw Data from UFBs'!$A$3:$A$3000,'Summary By Town'!$A425,'Raw Data from UFBs'!$E$3:$E$3000,'Summary By Town'!$O$2)</f>
        <v>0</v>
      </c>
      <c r="R425" s="23">
        <f t="shared" si="69"/>
        <v>0</v>
      </c>
      <c r="S425" s="22">
        <f t="shared" si="70"/>
        <v>0</v>
      </c>
      <c r="T425" s="5">
        <f t="shared" si="71"/>
        <v>0</v>
      </c>
      <c r="U425" s="5">
        <f t="shared" si="72"/>
        <v>0</v>
      </c>
      <c r="V425" s="23">
        <f t="shared" si="73"/>
        <v>0</v>
      </c>
      <c r="W425" s="62">
        <v>244811500</v>
      </c>
      <c r="X425" s="63">
        <v>3.0189891855620639</v>
      </c>
      <c r="Y425" s="64">
        <v>0.34316664986923062</v>
      </c>
      <c r="Z425" s="5">
        <f t="shared" si="74"/>
        <v>0</v>
      </c>
      <c r="AA425" s="9">
        <f t="shared" si="75"/>
        <v>0</v>
      </c>
      <c r="AB425" s="62">
        <v>3769830.7399999998</v>
      </c>
      <c r="AC425" s="7">
        <f t="shared" si="76"/>
        <v>0</v>
      </c>
      <c r="AE425" s="6" t="s">
        <v>1166</v>
      </c>
      <c r="AF425" s="6" t="s">
        <v>1857</v>
      </c>
      <c r="AG425" s="6" t="s">
        <v>1857</v>
      </c>
      <c r="AH425" s="6" t="s">
        <v>1857</v>
      </c>
      <c r="AI425" s="6" t="s">
        <v>1857</v>
      </c>
      <c r="AJ425" s="6" t="s">
        <v>1857</v>
      </c>
      <c r="AK425" s="6" t="s">
        <v>1857</v>
      </c>
      <c r="AL425" s="6" t="s">
        <v>1857</v>
      </c>
      <c r="AM425" s="6" t="s">
        <v>1857</v>
      </c>
      <c r="AN425" s="6" t="s">
        <v>1857</v>
      </c>
      <c r="AO425" s="6" t="s">
        <v>1857</v>
      </c>
      <c r="AP425" s="6" t="s">
        <v>1857</v>
      </c>
      <c r="AQ425" s="6" t="s">
        <v>1857</v>
      </c>
      <c r="AR425" s="6" t="s">
        <v>1857</v>
      </c>
      <c r="AS425" s="6" t="s">
        <v>1857</v>
      </c>
      <c r="AT425" s="6" t="s">
        <v>1857</v>
      </c>
    </row>
    <row r="426" spans="1:46" ht="17.25" customHeight="1" x14ac:dyDescent="0.3">
      <c r="A426" t="s">
        <v>1175</v>
      </c>
      <c r="B426" t="s">
        <v>1681</v>
      </c>
      <c r="C426" t="s">
        <v>1162</v>
      </c>
      <c r="D426" t="str">
        <f t="shared" si="66"/>
        <v>Pine Beach borough, Ocean County</v>
      </c>
      <c r="E426" t="s">
        <v>1830</v>
      </c>
      <c r="F426" t="s">
        <v>1815</v>
      </c>
      <c r="G426" s="22">
        <f>COUNTIFS('Raw Data from UFBs'!$A$3:$A$3000,'Summary By Town'!$A426,'Raw Data from UFBs'!$E$3:$E$3000,'Summary By Town'!$G$2)</f>
        <v>0</v>
      </c>
      <c r="H426" s="5">
        <f>SUMIFS('Raw Data from UFBs'!F$3:F$3000,'Raw Data from UFBs'!$A$3:$A$3000,'Summary By Town'!$A426,'Raw Data from UFBs'!$E$3:$E$3000,'Summary By Town'!$G$2)</f>
        <v>0</v>
      </c>
      <c r="I426" s="5">
        <f>SUMIFS('Raw Data from UFBs'!G$3:G$3000,'Raw Data from UFBs'!$A$3:$A$3000,'Summary By Town'!$A426,'Raw Data from UFBs'!$E$3:$E$3000,'Summary By Town'!$G$2)</f>
        <v>0</v>
      </c>
      <c r="J426" s="23">
        <f t="shared" si="67"/>
        <v>0</v>
      </c>
      <c r="K426" s="22">
        <f>COUNTIFS('Raw Data from UFBs'!$A$3:$A$3000,'Summary By Town'!$A426,'Raw Data from UFBs'!$E$3:$E$3000,'Summary By Town'!$K$2)</f>
        <v>0</v>
      </c>
      <c r="L426" s="5">
        <f>SUMIFS('Raw Data from UFBs'!F$3:F$3000,'Raw Data from UFBs'!$A$3:$A$3000,'Summary By Town'!$A426,'Raw Data from UFBs'!$E$3:$E$3000,'Summary By Town'!$K$2)</f>
        <v>0</v>
      </c>
      <c r="M426" s="5">
        <f>SUMIFS('Raw Data from UFBs'!G$3:G$3000,'Raw Data from UFBs'!$A$3:$A$3000,'Summary By Town'!$A426,'Raw Data from UFBs'!$E$3:$E$3000,'Summary By Town'!$K$2)</f>
        <v>0</v>
      </c>
      <c r="N426" s="23">
        <f t="shared" si="68"/>
        <v>0</v>
      </c>
      <c r="O426" s="22">
        <f>COUNTIFS('Raw Data from UFBs'!$A$3:$A$3000,'Summary By Town'!$A426,'Raw Data from UFBs'!$E$3:$E$3000,'Summary By Town'!$O$2)</f>
        <v>0</v>
      </c>
      <c r="P426" s="5">
        <f>SUMIFS('Raw Data from UFBs'!F$3:F$3000,'Raw Data from UFBs'!$A$3:$A$3000,'Summary By Town'!$A426,'Raw Data from UFBs'!$E$3:$E$3000,'Summary By Town'!$O$2)</f>
        <v>0</v>
      </c>
      <c r="Q426" s="5">
        <f>SUMIFS('Raw Data from UFBs'!G$3:G$3000,'Raw Data from UFBs'!$A$3:$A$3000,'Summary By Town'!$A426,'Raw Data from UFBs'!$E$3:$E$3000,'Summary By Town'!$O$2)</f>
        <v>0</v>
      </c>
      <c r="R426" s="23">
        <f t="shared" si="69"/>
        <v>0</v>
      </c>
      <c r="S426" s="22">
        <f t="shared" si="70"/>
        <v>0</v>
      </c>
      <c r="T426" s="5">
        <f t="shared" si="71"/>
        <v>0</v>
      </c>
      <c r="U426" s="5">
        <f t="shared" si="72"/>
        <v>0</v>
      </c>
      <c r="V426" s="23">
        <f t="shared" si="73"/>
        <v>0</v>
      </c>
      <c r="W426" s="62">
        <v>413199500</v>
      </c>
      <c r="X426" s="63">
        <v>1.7535421258054975</v>
      </c>
      <c r="Y426" s="64">
        <v>0.34225522935233693</v>
      </c>
      <c r="Z426" s="5">
        <f t="shared" si="74"/>
        <v>0</v>
      </c>
      <c r="AA426" s="9">
        <f t="shared" si="75"/>
        <v>0</v>
      </c>
      <c r="AB426" s="62">
        <v>3176923.15</v>
      </c>
      <c r="AC426" s="7">
        <f t="shared" si="76"/>
        <v>0</v>
      </c>
      <c r="AE426" s="6" t="s">
        <v>1165</v>
      </c>
      <c r="AF426" s="6" t="s">
        <v>1166</v>
      </c>
      <c r="AG426" s="6" t="s">
        <v>1857</v>
      </c>
      <c r="AH426" s="6" t="s">
        <v>1857</v>
      </c>
      <c r="AI426" s="6" t="s">
        <v>1857</v>
      </c>
      <c r="AJ426" s="6" t="s">
        <v>1857</v>
      </c>
      <c r="AK426" s="6" t="s">
        <v>1857</v>
      </c>
      <c r="AL426" s="6" t="s">
        <v>1857</v>
      </c>
      <c r="AM426" s="6" t="s">
        <v>1857</v>
      </c>
      <c r="AN426" s="6" t="s">
        <v>1857</v>
      </c>
      <c r="AO426" s="6" t="s">
        <v>1857</v>
      </c>
      <c r="AP426" s="6" t="s">
        <v>1857</v>
      </c>
      <c r="AQ426" s="6" t="s">
        <v>1857</v>
      </c>
      <c r="AR426" s="6" t="s">
        <v>1857</v>
      </c>
      <c r="AS426" s="6" t="s">
        <v>1857</v>
      </c>
      <c r="AT426" s="6" t="s">
        <v>1857</v>
      </c>
    </row>
    <row r="427" spans="1:46" ht="17.25" customHeight="1" x14ac:dyDescent="0.3">
      <c r="A427" t="s">
        <v>1177</v>
      </c>
      <c r="B427" t="s">
        <v>1682</v>
      </c>
      <c r="C427" t="s">
        <v>1162</v>
      </c>
      <c r="D427" t="str">
        <f t="shared" si="66"/>
        <v>Point Pleasant borough, Ocean County</v>
      </c>
      <c r="E427" t="s">
        <v>1830</v>
      </c>
      <c r="F427" t="s">
        <v>1815</v>
      </c>
      <c r="G427" s="22">
        <f>COUNTIFS('Raw Data from UFBs'!$A$3:$A$3000,'Summary By Town'!$A427,'Raw Data from UFBs'!$E$3:$E$3000,'Summary By Town'!$G$2)</f>
        <v>0</v>
      </c>
      <c r="H427" s="5">
        <f>SUMIFS('Raw Data from UFBs'!F$3:F$3000,'Raw Data from UFBs'!$A$3:$A$3000,'Summary By Town'!$A427,'Raw Data from UFBs'!$E$3:$E$3000,'Summary By Town'!$G$2)</f>
        <v>0</v>
      </c>
      <c r="I427" s="5">
        <f>SUMIFS('Raw Data from UFBs'!G$3:G$3000,'Raw Data from UFBs'!$A$3:$A$3000,'Summary By Town'!$A427,'Raw Data from UFBs'!$E$3:$E$3000,'Summary By Town'!$G$2)</f>
        <v>0</v>
      </c>
      <c r="J427" s="23">
        <f t="shared" si="67"/>
        <v>0</v>
      </c>
      <c r="K427" s="22">
        <f>COUNTIFS('Raw Data from UFBs'!$A$3:$A$3000,'Summary By Town'!$A427,'Raw Data from UFBs'!$E$3:$E$3000,'Summary By Town'!$K$2)</f>
        <v>0</v>
      </c>
      <c r="L427" s="5">
        <f>SUMIFS('Raw Data from UFBs'!F$3:F$3000,'Raw Data from UFBs'!$A$3:$A$3000,'Summary By Town'!$A427,'Raw Data from UFBs'!$E$3:$E$3000,'Summary By Town'!$K$2)</f>
        <v>0</v>
      </c>
      <c r="M427" s="5">
        <f>SUMIFS('Raw Data from UFBs'!G$3:G$3000,'Raw Data from UFBs'!$A$3:$A$3000,'Summary By Town'!$A427,'Raw Data from UFBs'!$E$3:$E$3000,'Summary By Town'!$K$2)</f>
        <v>0</v>
      </c>
      <c r="N427" s="23">
        <f t="shared" si="68"/>
        <v>0</v>
      </c>
      <c r="O427" s="22">
        <f>COUNTIFS('Raw Data from UFBs'!$A$3:$A$3000,'Summary By Town'!$A427,'Raw Data from UFBs'!$E$3:$E$3000,'Summary By Town'!$O$2)</f>
        <v>0</v>
      </c>
      <c r="P427" s="5">
        <f>SUMIFS('Raw Data from UFBs'!F$3:F$3000,'Raw Data from UFBs'!$A$3:$A$3000,'Summary By Town'!$A427,'Raw Data from UFBs'!$E$3:$E$3000,'Summary By Town'!$O$2)</f>
        <v>0</v>
      </c>
      <c r="Q427" s="5">
        <f>SUMIFS('Raw Data from UFBs'!G$3:G$3000,'Raw Data from UFBs'!$A$3:$A$3000,'Summary By Town'!$A427,'Raw Data from UFBs'!$E$3:$E$3000,'Summary By Town'!$O$2)</f>
        <v>0</v>
      </c>
      <c r="R427" s="23">
        <f t="shared" si="69"/>
        <v>0</v>
      </c>
      <c r="S427" s="22">
        <f t="shared" si="70"/>
        <v>0</v>
      </c>
      <c r="T427" s="5">
        <f t="shared" si="71"/>
        <v>0</v>
      </c>
      <c r="U427" s="5">
        <f t="shared" si="72"/>
        <v>0</v>
      </c>
      <c r="V427" s="23">
        <f t="shared" si="73"/>
        <v>0</v>
      </c>
      <c r="W427" s="62">
        <v>3546047500</v>
      </c>
      <c r="X427" s="63">
        <v>2.1859334468317968</v>
      </c>
      <c r="Y427" s="64">
        <v>0.22101738935362408</v>
      </c>
      <c r="Z427" s="5">
        <f t="shared" si="74"/>
        <v>0</v>
      </c>
      <c r="AA427" s="9">
        <f t="shared" si="75"/>
        <v>0</v>
      </c>
      <c r="AB427" s="62">
        <v>23896329.23</v>
      </c>
      <c r="AC427" s="7">
        <f t="shared" si="76"/>
        <v>0</v>
      </c>
      <c r="AE427" s="6" t="s">
        <v>557</v>
      </c>
      <c r="AF427" s="6" t="s">
        <v>1163</v>
      </c>
      <c r="AG427" s="6" t="s">
        <v>1178</v>
      </c>
      <c r="AH427" s="6" t="s">
        <v>1111</v>
      </c>
      <c r="AI427" s="6" t="s">
        <v>1167</v>
      </c>
      <c r="AJ427" s="6" t="s">
        <v>1857</v>
      </c>
      <c r="AK427" s="6" t="s">
        <v>1857</v>
      </c>
      <c r="AL427" s="6" t="s">
        <v>1857</v>
      </c>
      <c r="AM427" s="6" t="s">
        <v>1857</v>
      </c>
      <c r="AN427" s="6" t="s">
        <v>1857</v>
      </c>
      <c r="AO427" s="6" t="s">
        <v>1857</v>
      </c>
      <c r="AP427" s="6" t="s">
        <v>1857</v>
      </c>
      <c r="AQ427" s="6" t="s">
        <v>1857</v>
      </c>
      <c r="AR427" s="6" t="s">
        <v>1857</v>
      </c>
      <c r="AS427" s="6" t="s">
        <v>1857</v>
      </c>
      <c r="AT427" s="6" t="s">
        <v>1857</v>
      </c>
    </row>
    <row r="428" spans="1:46" ht="17.25" customHeight="1" x14ac:dyDescent="0.3">
      <c r="A428" t="s">
        <v>1178</v>
      </c>
      <c r="B428" t="s">
        <v>1683</v>
      </c>
      <c r="C428" t="s">
        <v>1162</v>
      </c>
      <c r="D428" t="str">
        <f t="shared" si="66"/>
        <v>Point Pleasant Beach borough, Ocean County</v>
      </c>
      <c r="E428" t="s">
        <v>1830</v>
      </c>
      <c r="F428" t="s">
        <v>1815</v>
      </c>
      <c r="G428" s="22">
        <f>COUNTIFS('Raw Data from UFBs'!$A$3:$A$3000,'Summary By Town'!$A428,'Raw Data from UFBs'!$E$3:$E$3000,'Summary By Town'!$G$2)</f>
        <v>0</v>
      </c>
      <c r="H428" s="5">
        <f>SUMIFS('Raw Data from UFBs'!F$3:F$3000,'Raw Data from UFBs'!$A$3:$A$3000,'Summary By Town'!$A428,'Raw Data from UFBs'!$E$3:$E$3000,'Summary By Town'!$G$2)</f>
        <v>0</v>
      </c>
      <c r="I428" s="5">
        <f>SUMIFS('Raw Data from UFBs'!G$3:G$3000,'Raw Data from UFBs'!$A$3:$A$3000,'Summary By Town'!$A428,'Raw Data from UFBs'!$E$3:$E$3000,'Summary By Town'!$G$2)</f>
        <v>0</v>
      </c>
      <c r="J428" s="23">
        <f t="shared" si="67"/>
        <v>0</v>
      </c>
      <c r="K428" s="22">
        <f>COUNTIFS('Raw Data from UFBs'!$A$3:$A$3000,'Summary By Town'!$A428,'Raw Data from UFBs'!$E$3:$E$3000,'Summary By Town'!$K$2)</f>
        <v>0</v>
      </c>
      <c r="L428" s="5">
        <f>SUMIFS('Raw Data from UFBs'!F$3:F$3000,'Raw Data from UFBs'!$A$3:$A$3000,'Summary By Town'!$A428,'Raw Data from UFBs'!$E$3:$E$3000,'Summary By Town'!$K$2)</f>
        <v>0</v>
      </c>
      <c r="M428" s="5">
        <f>SUMIFS('Raw Data from UFBs'!G$3:G$3000,'Raw Data from UFBs'!$A$3:$A$3000,'Summary By Town'!$A428,'Raw Data from UFBs'!$E$3:$E$3000,'Summary By Town'!$K$2)</f>
        <v>0</v>
      </c>
      <c r="N428" s="23">
        <f t="shared" si="68"/>
        <v>0</v>
      </c>
      <c r="O428" s="22">
        <f>COUNTIFS('Raw Data from UFBs'!$A$3:$A$3000,'Summary By Town'!$A428,'Raw Data from UFBs'!$E$3:$E$3000,'Summary By Town'!$O$2)</f>
        <v>0</v>
      </c>
      <c r="P428" s="5">
        <f>SUMIFS('Raw Data from UFBs'!F$3:F$3000,'Raw Data from UFBs'!$A$3:$A$3000,'Summary By Town'!$A428,'Raw Data from UFBs'!$E$3:$E$3000,'Summary By Town'!$O$2)</f>
        <v>0</v>
      </c>
      <c r="Q428" s="5">
        <f>SUMIFS('Raw Data from UFBs'!G$3:G$3000,'Raw Data from UFBs'!$A$3:$A$3000,'Summary By Town'!$A428,'Raw Data from UFBs'!$E$3:$E$3000,'Summary By Town'!$O$2)</f>
        <v>0</v>
      </c>
      <c r="R428" s="23">
        <f t="shared" si="69"/>
        <v>0</v>
      </c>
      <c r="S428" s="22">
        <f t="shared" si="70"/>
        <v>0</v>
      </c>
      <c r="T428" s="5">
        <f t="shared" si="71"/>
        <v>0</v>
      </c>
      <c r="U428" s="5">
        <f t="shared" si="72"/>
        <v>0</v>
      </c>
      <c r="V428" s="23">
        <f t="shared" si="73"/>
        <v>0</v>
      </c>
      <c r="W428" s="62">
        <v>2180033200</v>
      </c>
      <c r="X428" s="63">
        <v>1.6656197167309719</v>
      </c>
      <c r="Y428" s="64">
        <v>0.2848189219959813</v>
      </c>
      <c r="Z428" s="5">
        <f t="shared" si="74"/>
        <v>0</v>
      </c>
      <c r="AA428" s="9">
        <f t="shared" si="75"/>
        <v>0</v>
      </c>
      <c r="AB428" s="62">
        <v>17710490.809999999</v>
      </c>
      <c r="AC428" s="7">
        <f t="shared" si="76"/>
        <v>0</v>
      </c>
      <c r="AE428" s="6" t="s">
        <v>1120</v>
      </c>
      <c r="AF428" s="6" t="s">
        <v>1163</v>
      </c>
      <c r="AG428" s="6" t="s">
        <v>1177</v>
      </c>
      <c r="AH428" s="6" t="s">
        <v>1111</v>
      </c>
      <c r="AI428" s="6" t="s">
        <v>1857</v>
      </c>
      <c r="AJ428" s="6" t="s">
        <v>1857</v>
      </c>
      <c r="AK428" s="6" t="s">
        <v>1857</v>
      </c>
      <c r="AL428" s="6" t="s">
        <v>1857</v>
      </c>
      <c r="AM428" s="6" t="s">
        <v>1857</v>
      </c>
      <c r="AN428" s="6" t="s">
        <v>1857</v>
      </c>
      <c r="AO428" s="6" t="s">
        <v>1857</v>
      </c>
      <c r="AP428" s="6" t="s">
        <v>1857</v>
      </c>
      <c r="AQ428" s="6" t="s">
        <v>1857</v>
      </c>
      <c r="AR428" s="6" t="s">
        <v>1857</v>
      </c>
      <c r="AS428" s="6" t="s">
        <v>1857</v>
      </c>
      <c r="AT428" s="6" t="s">
        <v>1857</v>
      </c>
    </row>
    <row r="429" spans="1:46" ht="17.25" customHeight="1" x14ac:dyDescent="0.3">
      <c r="A429" t="s">
        <v>1179</v>
      </c>
      <c r="B429" t="s">
        <v>1684</v>
      </c>
      <c r="C429" t="s">
        <v>1162</v>
      </c>
      <c r="D429" t="str">
        <f t="shared" si="66"/>
        <v>Seaside Heights borough, Ocean County</v>
      </c>
      <c r="E429" t="s">
        <v>1830</v>
      </c>
      <c r="F429" t="s">
        <v>1819</v>
      </c>
      <c r="G429" s="22">
        <f>COUNTIFS('Raw Data from UFBs'!$A$3:$A$3000,'Summary By Town'!$A429,'Raw Data from UFBs'!$E$3:$E$3000,'Summary By Town'!$G$2)</f>
        <v>1</v>
      </c>
      <c r="H429" s="5">
        <f>SUMIFS('Raw Data from UFBs'!F$3:F$3000,'Raw Data from UFBs'!$A$3:$A$3000,'Summary By Town'!$A429,'Raw Data from UFBs'!$E$3:$E$3000,'Summary By Town'!$G$2)</f>
        <v>62381.74</v>
      </c>
      <c r="I429" s="5">
        <f>SUMIFS('Raw Data from UFBs'!G$3:G$3000,'Raw Data from UFBs'!$A$3:$A$3000,'Summary By Town'!$A429,'Raw Data from UFBs'!$E$3:$E$3000,'Summary By Town'!$G$2)</f>
        <v>12967500</v>
      </c>
      <c r="J429" s="23">
        <f t="shared" si="67"/>
        <v>340991.14989153855</v>
      </c>
      <c r="K429" s="22">
        <f>COUNTIFS('Raw Data from UFBs'!$A$3:$A$3000,'Summary By Town'!$A429,'Raw Data from UFBs'!$E$3:$E$3000,'Summary By Town'!$K$2)</f>
        <v>1</v>
      </c>
      <c r="L429" s="5">
        <f>SUMIFS('Raw Data from UFBs'!F$3:F$3000,'Raw Data from UFBs'!$A$3:$A$3000,'Summary By Town'!$A429,'Raw Data from UFBs'!$E$3:$E$3000,'Summary By Town'!$K$2)</f>
        <v>39195</v>
      </c>
      <c r="M429" s="5">
        <f>SUMIFS('Raw Data from UFBs'!G$3:G$3000,'Raw Data from UFBs'!$A$3:$A$3000,'Summary By Town'!$A429,'Raw Data from UFBs'!$E$3:$E$3000,'Summary By Town'!$K$2)</f>
        <v>6750000</v>
      </c>
      <c r="N429" s="23">
        <f t="shared" si="68"/>
        <v>177496.83915696049</v>
      </c>
      <c r="O429" s="22">
        <f>COUNTIFS('Raw Data from UFBs'!$A$3:$A$3000,'Summary By Town'!$A429,'Raw Data from UFBs'!$E$3:$E$3000,'Summary By Town'!$O$2)</f>
        <v>0</v>
      </c>
      <c r="P429" s="5">
        <f>SUMIFS('Raw Data from UFBs'!F$3:F$3000,'Raw Data from UFBs'!$A$3:$A$3000,'Summary By Town'!$A429,'Raw Data from UFBs'!$E$3:$E$3000,'Summary By Town'!$O$2)</f>
        <v>0</v>
      </c>
      <c r="Q429" s="5">
        <f>SUMIFS('Raw Data from UFBs'!G$3:G$3000,'Raw Data from UFBs'!$A$3:$A$3000,'Summary By Town'!$A429,'Raw Data from UFBs'!$E$3:$E$3000,'Summary By Town'!$O$2)</f>
        <v>0</v>
      </c>
      <c r="R429" s="23">
        <f t="shared" si="69"/>
        <v>0</v>
      </c>
      <c r="S429" s="22">
        <f t="shared" si="70"/>
        <v>2</v>
      </c>
      <c r="T429" s="5">
        <f t="shared" si="71"/>
        <v>101576.73999999999</v>
      </c>
      <c r="U429" s="5">
        <f t="shared" si="72"/>
        <v>19717500</v>
      </c>
      <c r="V429" s="23">
        <f t="shared" si="73"/>
        <v>518487.98904849903</v>
      </c>
      <c r="W429" s="62">
        <v>766439100</v>
      </c>
      <c r="X429" s="63">
        <v>2.6295828023253405</v>
      </c>
      <c r="Y429" s="64">
        <v>0.41631665680091806</v>
      </c>
      <c r="Z429" s="5">
        <f t="shared" si="74"/>
        <v>173567.09738656605</v>
      </c>
      <c r="AA429" s="9">
        <f t="shared" si="75"/>
        <v>2.5726114442752204E-2</v>
      </c>
      <c r="AB429" s="62">
        <v>16889879.609999999</v>
      </c>
      <c r="AC429" s="7">
        <f t="shared" si="76"/>
        <v>1.0276396362458504E-2</v>
      </c>
      <c r="AE429" s="6" t="s">
        <v>1180</v>
      </c>
      <c r="AF429" s="6" t="s">
        <v>1166</v>
      </c>
      <c r="AG429" s="6" t="s">
        <v>586</v>
      </c>
      <c r="AH429" s="6" t="s">
        <v>1857</v>
      </c>
      <c r="AI429" s="6" t="s">
        <v>1857</v>
      </c>
      <c r="AJ429" s="6" t="s">
        <v>1857</v>
      </c>
      <c r="AK429" s="6" t="s">
        <v>1857</v>
      </c>
      <c r="AL429" s="6" t="s">
        <v>1857</v>
      </c>
      <c r="AM429" s="6" t="s">
        <v>1857</v>
      </c>
      <c r="AN429" s="6" t="s">
        <v>1857</v>
      </c>
      <c r="AO429" s="6" t="s">
        <v>1857</v>
      </c>
      <c r="AP429" s="6" t="s">
        <v>1857</v>
      </c>
      <c r="AQ429" s="6" t="s">
        <v>1857</v>
      </c>
      <c r="AR429" s="6" t="s">
        <v>1857</v>
      </c>
      <c r="AS429" s="6" t="s">
        <v>1857</v>
      </c>
      <c r="AT429" s="6" t="s">
        <v>1857</v>
      </c>
    </row>
    <row r="430" spans="1:46" ht="17.25" customHeight="1" x14ac:dyDescent="0.3">
      <c r="A430" t="s">
        <v>1180</v>
      </c>
      <c r="B430" t="s">
        <v>1685</v>
      </c>
      <c r="C430" t="s">
        <v>1162</v>
      </c>
      <c r="D430" t="str">
        <f t="shared" si="66"/>
        <v>Seaside Park borough, Ocean County</v>
      </c>
      <c r="E430" t="s">
        <v>1830</v>
      </c>
      <c r="F430" t="s">
        <v>1815</v>
      </c>
      <c r="G430" s="22">
        <f>COUNTIFS('Raw Data from UFBs'!$A$3:$A$3000,'Summary By Town'!$A430,'Raw Data from UFBs'!$E$3:$E$3000,'Summary By Town'!$G$2)</f>
        <v>0</v>
      </c>
      <c r="H430" s="5">
        <f>SUMIFS('Raw Data from UFBs'!F$3:F$3000,'Raw Data from UFBs'!$A$3:$A$3000,'Summary By Town'!$A430,'Raw Data from UFBs'!$E$3:$E$3000,'Summary By Town'!$G$2)</f>
        <v>0</v>
      </c>
      <c r="I430" s="5">
        <f>SUMIFS('Raw Data from UFBs'!G$3:G$3000,'Raw Data from UFBs'!$A$3:$A$3000,'Summary By Town'!$A430,'Raw Data from UFBs'!$E$3:$E$3000,'Summary By Town'!$G$2)</f>
        <v>0</v>
      </c>
      <c r="J430" s="23">
        <f t="shared" si="67"/>
        <v>0</v>
      </c>
      <c r="K430" s="22">
        <f>COUNTIFS('Raw Data from UFBs'!$A$3:$A$3000,'Summary By Town'!$A430,'Raw Data from UFBs'!$E$3:$E$3000,'Summary By Town'!$K$2)</f>
        <v>0</v>
      </c>
      <c r="L430" s="5">
        <f>SUMIFS('Raw Data from UFBs'!F$3:F$3000,'Raw Data from UFBs'!$A$3:$A$3000,'Summary By Town'!$A430,'Raw Data from UFBs'!$E$3:$E$3000,'Summary By Town'!$K$2)</f>
        <v>0</v>
      </c>
      <c r="M430" s="5">
        <f>SUMIFS('Raw Data from UFBs'!G$3:G$3000,'Raw Data from UFBs'!$A$3:$A$3000,'Summary By Town'!$A430,'Raw Data from UFBs'!$E$3:$E$3000,'Summary By Town'!$K$2)</f>
        <v>0</v>
      </c>
      <c r="N430" s="23">
        <f t="shared" si="68"/>
        <v>0</v>
      </c>
      <c r="O430" s="22">
        <f>COUNTIFS('Raw Data from UFBs'!$A$3:$A$3000,'Summary By Town'!$A430,'Raw Data from UFBs'!$E$3:$E$3000,'Summary By Town'!$O$2)</f>
        <v>0</v>
      </c>
      <c r="P430" s="5">
        <f>SUMIFS('Raw Data from UFBs'!F$3:F$3000,'Raw Data from UFBs'!$A$3:$A$3000,'Summary By Town'!$A430,'Raw Data from UFBs'!$E$3:$E$3000,'Summary By Town'!$O$2)</f>
        <v>0</v>
      </c>
      <c r="Q430" s="5">
        <f>SUMIFS('Raw Data from UFBs'!G$3:G$3000,'Raw Data from UFBs'!$A$3:$A$3000,'Summary By Town'!$A430,'Raw Data from UFBs'!$E$3:$E$3000,'Summary By Town'!$O$2)</f>
        <v>0</v>
      </c>
      <c r="R430" s="23">
        <f t="shared" si="69"/>
        <v>0</v>
      </c>
      <c r="S430" s="22">
        <f t="shared" si="70"/>
        <v>0</v>
      </c>
      <c r="T430" s="5">
        <f t="shared" si="71"/>
        <v>0</v>
      </c>
      <c r="U430" s="5">
        <f t="shared" si="72"/>
        <v>0</v>
      </c>
      <c r="V430" s="23">
        <f t="shared" si="73"/>
        <v>0</v>
      </c>
      <c r="W430" s="62">
        <v>1346707200</v>
      </c>
      <c r="X430" s="63">
        <v>1.6085233980466838</v>
      </c>
      <c r="Y430" s="64">
        <v>0.36576382303408822</v>
      </c>
      <c r="Z430" s="5">
        <f t="shared" si="74"/>
        <v>0</v>
      </c>
      <c r="AA430" s="9">
        <f t="shared" si="75"/>
        <v>0</v>
      </c>
      <c r="AB430" s="62">
        <v>12246494.84</v>
      </c>
      <c r="AC430" s="7">
        <f t="shared" si="76"/>
        <v>0</v>
      </c>
      <c r="AE430" s="6" t="s">
        <v>1179</v>
      </c>
      <c r="AF430" s="6" t="s">
        <v>1166</v>
      </c>
      <c r="AG430" s="6" t="s">
        <v>1857</v>
      </c>
      <c r="AH430" s="6" t="s">
        <v>1857</v>
      </c>
      <c r="AI430" s="6" t="s">
        <v>1857</v>
      </c>
      <c r="AJ430" s="6" t="s">
        <v>1857</v>
      </c>
      <c r="AK430" s="6" t="s">
        <v>1857</v>
      </c>
      <c r="AL430" s="6" t="s">
        <v>1857</v>
      </c>
      <c r="AM430" s="6" t="s">
        <v>1857</v>
      </c>
      <c r="AN430" s="6" t="s">
        <v>1857</v>
      </c>
      <c r="AO430" s="6" t="s">
        <v>1857</v>
      </c>
      <c r="AP430" s="6" t="s">
        <v>1857</v>
      </c>
      <c r="AQ430" s="6" t="s">
        <v>1857</v>
      </c>
      <c r="AR430" s="6" t="s">
        <v>1857</v>
      </c>
      <c r="AS430" s="6" t="s">
        <v>1857</v>
      </c>
      <c r="AT430" s="6" t="s">
        <v>1857</v>
      </c>
    </row>
    <row r="431" spans="1:46" ht="17.25" customHeight="1" x14ac:dyDescent="0.3">
      <c r="A431" t="s">
        <v>1181</v>
      </c>
      <c r="B431" t="s">
        <v>1686</v>
      </c>
      <c r="C431" t="s">
        <v>1162</v>
      </c>
      <c r="D431" t="str">
        <f t="shared" si="66"/>
        <v>Ship Bottom borough, Ocean County</v>
      </c>
      <c r="E431" t="s">
        <v>1830</v>
      </c>
      <c r="F431" t="s">
        <v>1815</v>
      </c>
      <c r="G431" s="22">
        <f>COUNTIFS('Raw Data from UFBs'!$A$3:$A$3000,'Summary By Town'!$A431,'Raw Data from UFBs'!$E$3:$E$3000,'Summary By Town'!$G$2)</f>
        <v>0</v>
      </c>
      <c r="H431" s="5">
        <f>SUMIFS('Raw Data from UFBs'!F$3:F$3000,'Raw Data from UFBs'!$A$3:$A$3000,'Summary By Town'!$A431,'Raw Data from UFBs'!$E$3:$E$3000,'Summary By Town'!$G$2)</f>
        <v>0</v>
      </c>
      <c r="I431" s="5">
        <f>SUMIFS('Raw Data from UFBs'!G$3:G$3000,'Raw Data from UFBs'!$A$3:$A$3000,'Summary By Town'!$A431,'Raw Data from UFBs'!$E$3:$E$3000,'Summary By Town'!$G$2)</f>
        <v>0</v>
      </c>
      <c r="J431" s="23">
        <f t="shared" si="67"/>
        <v>0</v>
      </c>
      <c r="K431" s="22">
        <f>COUNTIFS('Raw Data from UFBs'!$A$3:$A$3000,'Summary By Town'!$A431,'Raw Data from UFBs'!$E$3:$E$3000,'Summary By Town'!$K$2)</f>
        <v>0</v>
      </c>
      <c r="L431" s="5">
        <f>SUMIFS('Raw Data from UFBs'!F$3:F$3000,'Raw Data from UFBs'!$A$3:$A$3000,'Summary By Town'!$A431,'Raw Data from UFBs'!$E$3:$E$3000,'Summary By Town'!$K$2)</f>
        <v>0</v>
      </c>
      <c r="M431" s="5">
        <f>SUMIFS('Raw Data from UFBs'!G$3:G$3000,'Raw Data from UFBs'!$A$3:$A$3000,'Summary By Town'!$A431,'Raw Data from UFBs'!$E$3:$E$3000,'Summary By Town'!$K$2)</f>
        <v>0</v>
      </c>
      <c r="N431" s="23">
        <f t="shared" si="68"/>
        <v>0</v>
      </c>
      <c r="O431" s="22">
        <f>COUNTIFS('Raw Data from UFBs'!$A$3:$A$3000,'Summary By Town'!$A431,'Raw Data from UFBs'!$E$3:$E$3000,'Summary By Town'!$O$2)</f>
        <v>0</v>
      </c>
      <c r="P431" s="5">
        <f>SUMIFS('Raw Data from UFBs'!F$3:F$3000,'Raw Data from UFBs'!$A$3:$A$3000,'Summary By Town'!$A431,'Raw Data from UFBs'!$E$3:$E$3000,'Summary By Town'!$O$2)</f>
        <v>0</v>
      </c>
      <c r="Q431" s="5">
        <f>SUMIFS('Raw Data from UFBs'!G$3:G$3000,'Raw Data from UFBs'!$A$3:$A$3000,'Summary By Town'!$A431,'Raw Data from UFBs'!$E$3:$E$3000,'Summary By Town'!$O$2)</f>
        <v>0</v>
      </c>
      <c r="R431" s="23">
        <f t="shared" si="69"/>
        <v>0</v>
      </c>
      <c r="S431" s="22">
        <f t="shared" si="70"/>
        <v>0</v>
      </c>
      <c r="T431" s="5">
        <f t="shared" si="71"/>
        <v>0</v>
      </c>
      <c r="U431" s="5">
        <f t="shared" si="72"/>
        <v>0</v>
      </c>
      <c r="V431" s="23">
        <f t="shared" si="73"/>
        <v>0</v>
      </c>
      <c r="W431" s="62">
        <v>1512963500</v>
      </c>
      <c r="X431" s="63">
        <v>1.148397030483334</v>
      </c>
      <c r="Y431" s="64">
        <v>0.33530745965956604</v>
      </c>
      <c r="Z431" s="5">
        <f t="shared" si="74"/>
        <v>0</v>
      </c>
      <c r="AA431" s="9">
        <f t="shared" si="75"/>
        <v>0</v>
      </c>
      <c r="AB431" s="62">
        <v>10583635</v>
      </c>
      <c r="AC431" s="7">
        <f t="shared" si="76"/>
        <v>0</v>
      </c>
      <c r="AE431" s="6" t="s">
        <v>1183</v>
      </c>
      <c r="AF431" s="6" t="s">
        <v>1172</v>
      </c>
      <c r="AG431" s="6" t="s">
        <v>600</v>
      </c>
      <c r="AH431" s="6" t="s">
        <v>1857</v>
      </c>
      <c r="AI431" s="6" t="s">
        <v>1857</v>
      </c>
      <c r="AJ431" s="6" t="s">
        <v>1857</v>
      </c>
      <c r="AK431" s="6" t="s">
        <v>1857</v>
      </c>
      <c r="AL431" s="6" t="s">
        <v>1857</v>
      </c>
      <c r="AM431" s="6" t="s">
        <v>1857</v>
      </c>
      <c r="AN431" s="6" t="s">
        <v>1857</v>
      </c>
      <c r="AO431" s="6" t="s">
        <v>1857</v>
      </c>
      <c r="AP431" s="6" t="s">
        <v>1857</v>
      </c>
      <c r="AQ431" s="6" t="s">
        <v>1857</v>
      </c>
      <c r="AR431" s="6" t="s">
        <v>1857</v>
      </c>
      <c r="AS431" s="6" t="s">
        <v>1857</v>
      </c>
      <c r="AT431" s="6" t="s">
        <v>1857</v>
      </c>
    </row>
    <row r="432" spans="1:46" ht="17.25" customHeight="1" x14ac:dyDescent="0.3">
      <c r="A432" t="s">
        <v>1182</v>
      </c>
      <c r="B432" t="s">
        <v>1687</v>
      </c>
      <c r="C432" t="s">
        <v>1162</v>
      </c>
      <c r="D432" t="str">
        <f t="shared" si="66"/>
        <v>South Toms River borough, Ocean County</v>
      </c>
      <c r="E432" t="s">
        <v>1830</v>
      </c>
      <c r="F432" t="s">
        <v>1815</v>
      </c>
      <c r="G432" s="22">
        <f>COUNTIFS('Raw Data from UFBs'!$A$3:$A$3000,'Summary By Town'!$A432,'Raw Data from UFBs'!$E$3:$E$3000,'Summary By Town'!$G$2)</f>
        <v>0</v>
      </c>
      <c r="H432" s="5">
        <f>SUMIFS('Raw Data from UFBs'!F$3:F$3000,'Raw Data from UFBs'!$A$3:$A$3000,'Summary By Town'!$A432,'Raw Data from UFBs'!$E$3:$E$3000,'Summary By Town'!$G$2)</f>
        <v>0</v>
      </c>
      <c r="I432" s="5">
        <f>SUMIFS('Raw Data from UFBs'!G$3:G$3000,'Raw Data from UFBs'!$A$3:$A$3000,'Summary By Town'!$A432,'Raw Data from UFBs'!$E$3:$E$3000,'Summary By Town'!$G$2)</f>
        <v>0</v>
      </c>
      <c r="J432" s="23">
        <f t="shared" si="67"/>
        <v>0</v>
      </c>
      <c r="K432" s="22">
        <f>COUNTIFS('Raw Data from UFBs'!$A$3:$A$3000,'Summary By Town'!$A432,'Raw Data from UFBs'!$E$3:$E$3000,'Summary By Town'!$K$2)</f>
        <v>0</v>
      </c>
      <c r="L432" s="5">
        <f>SUMIFS('Raw Data from UFBs'!F$3:F$3000,'Raw Data from UFBs'!$A$3:$A$3000,'Summary By Town'!$A432,'Raw Data from UFBs'!$E$3:$E$3000,'Summary By Town'!$K$2)</f>
        <v>0</v>
      </c>
      <c r="M432" s="5">
        <f>SUMIFS('Raw Data from UFBs'!G$3:G$3000,'Raw Data from UFBs'!$A$3:$A$3000,'Summary By Town'!$A432,'Raw Data from UFBs'!$E$3:$E$3000,'Summary By Town'!$K$2)</f>
        <v>0</v>
      </c>
      <c r="N432" s="23">
        <f t="shared" si="68"/>
        <v>0</v>
      </c>
      <c r="O432" s="22">
        <f>COUNTIFS('Raw Data from UFBs'!$A$3:$A$3000,'Summary By Town'!$A432,'Raw Data from UFBs'!$E$3:$E$3000,'Summary By Town'!$O$2)</f>
        <v>0</v>
      </c>
      <c r="P432" s="5">
        <f>SUMIFS('Raw Data from UFBs'!F$3:F$3000,'Raw Data from UFBs'!$A$3:$A$3000,'Summary By Town'!$A432,'Raw Data from UFBs'!$E$3:$E$3000,'Summary By Town'!$O$2)</f>
        <v>0</v>
      </c>
      <c r="Q432" s="5">
        <f>SUMIFS('Raw Data from UFBs'!G$3:G$3000,'Raw Data from UFBs'!$A$3:$A$3000,'Summary By Town'!$A432,'Raw Data from UFBs'!$E$3:$E$3000,'Summary By Town'!$O$2)</f>
        <v>0</v>
      </c>
      <c r="R432" s="23">
        <f t="shared" si="69"/>
        <v>0</v>
      </c>
      <c r="S432" s="22">
        <f t="shared" si="70"/>
        <v>0</v>
      </c>
      <c r="T432" s="5">
        <f t="shared" si="71"/>
        <v>0</v>
      </c>
      <c r="U432" s="5">
        <f t="shared" si="72"/>
        <v>0</v>
      </c>
      <c r="V432" s="23">
        <f t="shared" si="73"/>
        <v>0</v>
      </c>
      <c r="W432" s="62">
        <v>250940900</v>
      </c>
      <c r="X432" s="63">
        <v>3.1695073012712167</v>
      </c>
      <c r="Y432" s="64">
        <v>0.52531851823602882</v>
      </c>
      <c r="Z432" s="5">
        <f t="shared" si="74"/>
        <v>0</v>
      </c>
      <c r="AA432" s="9">
        <f t="shared" si="75"/>
        <v>0</v>
      </c>
      <c r="AB432" s="62">
        <v>5439523.5499999998</v>
      </c>
      <c r="AC432" s="7">
        <f t="shared" si="76"/>
        <v>0</v>
      </c>
      <c r="AE432" s="6" t="s">
        <v>1165</v>
      </c>
      <c r="AF432" s="6" t="s">
        <v>1166</v>
      </c>
      <c r="AG432" s="6" t="s">
        <v>586</v>
      </c>
      <c r="AH432" s="6" t="s">
        <v>1857</v>
      </c>
      <c r="AI432" s="6" t="s">
        <v>1857</v>
      </c>
      <c r="AJ432" s="6" t="s">
        <v>1857</v>
      </c>
      <c r="AK432" s="6" t="s">
        <v>1857</v>
      </c>
      <c r="AL432" s="6" t="s">
        <v>1857</v>
      </c>
      <c r="AM432" s="6" t="s">
        <v>1857</v>
      </c>
      <c r="AN432" s="6" t="s">
        <v>1857</v>
      </c>
      <c r="AO432" s="6" t="s">
        <v>1857</v>
      </c>
      <c r="AP432" s="6" t="s">
        <v>1857</v>
      </c>
      <c r="AQ432" s="6" t="s">
        <v>1857</v>
      </c>
      <c r="AR432" s="6" t="s">
        <v>1857</v>
      </c>
      <c r="AS432" s="6" t="s">
        <v>1857</v>
      </c>
      <c r="AT432" s="6" t="s">
        <v>1857</v>
      </c>
    </row>
    <row r="433" spans="1:46" ht="17.25" customHeight="1" x14ac:dyDescent="0.3">
      <c r="A433" t="s">
        <v>1183</v>
      </c>
      <c r="B433" t="s">
        <v>1688</v>
      </c>
      <c r="C433" t="s">
        <v>1162</v>
      </c>
      <c r="D433" t="str">
        <f t="shared" si="66"/>
        <v>Surf City borough, Ocean County</v>
      </c>
      <c r="E433" t="s">
        <v>1830</v>
      </c>
      <c r="F433" t="s">
        <v>1815</v>
      </c>
      <c r="G433" s="22">
        <f>COUNTIFS('Raw Data from UFBs'!$A$3:$A$3000,'Summary By Town'!$A433,'Raw Data from UFBs'!$E$3:$E$3000,'Summary By Town'!$G$2)</f>
        <v>0</v>
      </c>
      <c r="H433" s="5">
        <f>SUMIFS('Raw Data from UFBs'!F$3:F$3000,'Raw Data from UFBs'!$A$3:$A$3000,'Summary By Town'!$A433,'Raw Data from UFBs'!$E$3:$E$3000,'Summary By Town'!$G$2)</f>
        <v>0</v>
      </c>
      <c r="I433" s="5">
        <f>SUMIFS('Raw Data from UFBs'!G$3:G$3000,'Raw Data from UFBs'!$A$3:$A$3000,'Summary By Town'!$A433,'Raw Data from UFBs'!$E$3:$E$3000,'Summary By Town'!$G$2)</f>
        <v>0</v>
      </c>
      <c r="J433" s="23">
        <f t="shared" si="67"/>
        <v>0</v>
      </c>
      <c r="K433" s="22">
        <f>COUNTIFS('Raw Data from UFBs'!$A$3:$A$3000,'Summary By Town'!$A433,'Raw Data from UFBs'!$E$3:$E$3000,'Summary By Town'!$K$2)</f>
        <v>0</v>
      </c>
      <c r="L433" s="5">
        <f>SUMIFS('Raw Data from UFBs'!F$3:F$3000,'Raw Data from UFBs'!$A$3:$A$3000,'Summary By Town'!$A433,'Raw Data from UFBs'!$E$3:$E$3000,'Summary By Town'!$K$2)</f>
        <v>0</v>
      </c>
      <c r="M433" s="5">
        <f>SUMIFS('Raw Data from UFBs'!G$3:G$3000,'Raw Data from UFBs'!$A$3:$A$3000,'Summary By Town'!$A433,'Raw Data from UFBs'!$E$3:$E$3000,'Summary By Town'!$K$2)</f>
        <v>0</v>
      </c>
      <c r="N433" s="23">
        <f t="shared" si="68"/>
        <v>0</v>
      </c>
      <c r="O433" s="22">
        <f>COUNTIFS('Raw Data from UFBs'!$A$3:$A$3000,'Summary By Town'!$A433,'Raw Data from UFBs'!$E$3:$E$3000,'Summary By Town'!$O$2)</f>
        <v>0</v>
      </c>
      <c r="P433" s="5">
        <f>SUMIFS('Raw Data from UFBs'!F$3:F$3000,'Raw Data from UFBs'!$A$3:$A$3000,'Summary By Town'!$A433,'Raw Data from UFBs'!$E$3:$E$3000,'Summary By Town'!$O$2)</f>
        <v>0</v>
      </c>
      <c r="Q433" s="5">
        <f>SUMIFS('Raw Data from UFBs'!G$3:G$3000,'Raw Data from UFBs'!$A$3:$A$3000,'Summary By Town'!$A433,'Raw Data from UFBs'!$E$3:$E$3000,'Summary By Town'!$O$2)</f>
        <v>0</v>
      </c>
      <c r="R433" s="23">
        <f t="shared" si="69"/>
        <v>0</v>
      </c>
      <c r="S433" s="22">
        <f t="shared" si="70"/>
        <v>0</v>
      </c>
      <c r="T433" s="5">
        <f t="shared" si="71"/>
        <v>0</v>
      </c>
      <c r="U433" s="5">
        <f t="shared" si="72"/>
        <v>0</v>
      </c>
      <c r="V433" s="23">
        <f t="shared" si="73"/>
        <v>0</v>
      </c>
      <c r="W433" s="62">
        <v>2087100500</v>
      </c>
      <c r="X433" s="63">
        <v>1.004848134058788</v>
      </c>
      <c r="Y433" s="64">
        <v>0.23427849168104734</v>
      </c>
      <c r="Z433" s="5">
        <f t="shared" si="74"/>
        <v>0</v>
      </c>
      <c r="AA433" s="9">
        <f t="shared" si="75"/>
        <v>0</v>
      </c>
      <c r="AB433" s="62">
        <v>7941620</v>
      </c>
      <c r="AC433" s="7">
        <f t="shared" si="76"/>
        <v>0</v>
      </c>
      <c r="AE433" s="6" t="s">
        <v>1181</v>
      </c>
      <c r="AF433" s="6" t="s">
        <v>1172</v>
      </c>
      <c r="AG433" s="6" t="s">
        <v>600</v>
      </c>
      <c r="AH433" s="6" t="s">
        <v>1857</v>
      </c>
      <c r="AI433" s="6" t="s">
        <v>1857</v>
      </c>
      <c r="AJ433" s="6" t="s">
        <v>1857</v>
      </c>
      <c r="AK433" s="6" t="s">
        <v>1857</v>
      </c>
      <c r="AL433" s="6" t="s">
        <v>1857</v>
      </c>
      <c r="AM433" s="6" t="s">
        <v>1857</v>
      </c>
      <c r="AN433" s="6" t="s">
        <v>1857</v>
      </c>
      <c r="AO433" s="6" t="s">
        <v>1857</v>
      </c>
      <c r="AP433" s="6" t="s">
        <v>1857</v>
      </c>
      <c r="AQ433" s="6" t="s">
        <v>1857</v>
      </c>
      <c r="AR433" s="6" t="s">
        <v>1857</v>
      </c>
      <c r="AS433" s="6" t="s">
        <v>1857</v>
      </c>
      <c r="AT433" s="6" t="s">
        <v>1857</v>
      </c>
    </row>
    <row r="434" spans="1:46" ht="17.25" customHeight="1" x14ac:dyDescent="0.3">
      <c r="A434" t="s">
        <v>1184</v>
      </c>
      <c r="B434" t="s">
        <v>1689</v>
      </c>
      <c r="C434" t="s">
        <v>1162</v>
      </c>
      <c r="D434" t="str">
        <f t="shared" si="66"/>
        <v>Tuckerton borough, Ocean County</v>
      </c>
      <c r="E434" t="s">
        <v>1830</v>
      </c>
      <c r="F434" t="s">
        <v>1820</v>
      </c>
      <c r="G434" s="22">
        <f>COUNTIFS('Raw Data from UFBs'!$A$3:$A$3000,'Summary By Town'!$A434,'Raw Data from UFBs'!$E$3:$E$3000,'Summary By Town'!$G$2)</f>
        <v>0</v>
      </c>
      <c r="H434" s="5">
        <f>SUMIFS('Raw Data from UFBs'!F$3:F$3000,'Raw Data from UFBs'!$A$3:$A$3000,'Summary By Town'!$A434,'Raw Data from UFBs'!$E$3:$E$3000,'Summary By Town'!$G$2)</f>
        <v>0</v>
      </c>
      <c r="I434" s="5">
        <f>SUMIFS('Raw Data from UFBs'!G$3:G$3000,'Raw Data from UFBs'!$A$3:$A$3000,'Summary By Town'!$A434,'Raw Data from UFBs'!$E$3:$E$3000,'Summary By Town'!$G$2)</f>
        <v>0</v>
      </c>
      <c r="J434" s="23">
        <f t="shared" si="67"/>
        <v>0</v>
      </c>
      <c r="K434" s="22">
        <f>COUNTIFS('Raw Data from UFBs'!$A$3:$A$3000,'Summary By Town'!$A434,'Raw Data from UFBs'!$E$3:$E$3000,'Summary By Town'!$K$2)</f>
        <v>0</v>
      </c>
      <c r="L434" s="5">
        <f>SUMIFS('Raw Data from UFBs'!F$3:F$3000,'Raw Data from UFBs'!$A$3:$A$3000,'Summary By Town'!$A434,'Raw Data from UFBs'!$E$3:$E$3000,'Summary By Town'!$K$2)</f>
        <v>0</v>
      </c>
      <c r="M434" s="5">
        <f>SUMIFS('Raw Data from UFBs'!G$3:G$3000,'Raw Data from UFBs'!$A$3:$A$3000,'Summary By Town'!$A434,'Raw Data from UFBs'!$E$3:$E$3000,'Summary By Town'!$K$2)</f>
        <v>0</v>
      </c>
      <c r="N434" s="23">
        <f t="shared" si="68"/>
        <v>0</v>
      </c>
      <c r="O434" s="22">
        <f>COUNTIFS('Raw Data from UFBs'!$A$3:$A$3000,'Summary By Town'!$A434,'Raw Data from UFBs'!$E$3:$E$3000,'Summary By Town'!$O$2)</f>
        <v>0</v>
      </c>
      <c r="P434" s="5">
        <f>SUMIFS('Raw Data from UFBs'!F$3:F$3000,'Raw Data from UFBs'!$A$3:$A$3000,'Summary By Town'!$A434,'Raw Data from UFBs'!$E$3:$E$3000,'Summary By Town'!$O$2)</f>
        <v>0</v>
      </c>
      <c r="Q434" s="5">
        <f>SUMIFS('Raw Data from UFBs'!G$3:G$3000,'Raw Data from UFBs'!$A$3:$A$3000,'Summary By Town'!$A434,'Raw Data from UFBs'!$E$3:$E$3000,'Summary By Town'!$O$2)</f>
        <v>0</v>
      </c>
      <c r="R434" s="23">
        <f t="shared" si="69"/>
        <v>0</v>
      </c>
      <c r="S434" s="22">
        <f t="shared" si="70"/>
        <v>0</v>
      </c>
      <c r="T434" s="5">
        <f t="shared" si="71"/>
        <v>0</v>
      </c>
      <c r="U434" s="5">
        <f t="shared" si="72"/>
        <v>0</v>
      </c>
      <c r="V434" s="23">
        <f t="shared" si="73"/>
        <v>0</v>
      </c>
      <c r="W434" s="62">
        <v>482299000</v>
      </c>
      <c r="X434" s="63">
        <v>2.8216748697731755</v>
      </c>
      <c r="Y434" s="64">
        <v>0.31645996195739945</v>
      </c>
      <c r="Z434" s="5">
        <f t="shared" si="74"/>
        <v>0</v>
      </c>
      <c r="AA434" s="9">
        <f t="shared" si="75"/>
        <v>0</v>
      </c>
      <c r="AB434" s="62">
        <v>5244962</v>
      </c>
      <c r="AC434" s="7">
        <f t="shared" si="76"/>
        <v>0</v>
      </c>
      <c r="AE434" s="6" t="s">
        <v>593</v>
      </c>
      <c r="AF434" s="6" t="s">
        <v>1857</v>
      </c>
      <c r="AG434" s="6" t="s">
        <v>1857</v>
      </c>
      <c r="AH434" s="6" t="s">
        <v>1857</v>
      </c>
      <c r="AI434" s="6" t="s">
        <v>1857</v>
      </c>
      <c r="AJ434" s="6" t="s">
        <v>1857</v>
      </c>
      <c r="AK434" s="6" t="s">
        <v>1857</v>
      </c>
      <c r="AL434" s="6" t="s">
        <v>1857</v>
      </c>
      <c r="AM434" s="6" t="s">
        <v>1857</v>
      </c>
      <c r="AN434" s="6" t="s">
        <v>1857</v>
      </c>
      <c r="AO434" s="6" t="s">
        <v>1857</v>
      </c>
      <c r="AP434" s="6" t="s">
        <v>1857</v>
      </c>
      <c r="AQ434" s="6" t="s">
        <v>1857</v>
      </c>
      <c r="AR434" s="6" t="s">
        <v>1857</v>
      </c>
      <c r="AS434" s="6" t="s">
        <v>1857</v>
      </c>
      <c r="AT434" s="6" t="s">
        <v>1857</v>
      </c>
    </row>
    <row r="435" spans="1:46" ht="17.25" customHeight="1" x14ac:dyDescent="0.3">
      <c r="A435" t="s">
        <v>609</v>
      </c>
      <c r="B435" t="s">
        <v>1690</v>
      </c>
      <c r="C435" t="s">
        <v>1162</v>
      </c>
      <c r="D435" t="str">
        <f t="shared" si="66"/>
        <v>Barnegat township, Ocean County</v>
      </c>
      <c r="E435" t="s">
        <v>1830</v>
      </c>
      <c r="F435" t="s">
        <v>1818</v>
      </c>
      <c r="G435" s="22">
        <f>COUNTIFS('Raw Data from UFBs'!$A$3:$A$3000,'Summary By Town'!$A435,'Raw Data from UFBs'!$E$3:$E$3000,'Summary By Town'!$G$2)</f>
        <v>5</v>
      </c>
      <c r="H435" s="5">
        <f>SUMIFS('Raw Data from UFBs'!F$3:F$3000,'Raw Data from UFBs'!$A$3:$A$3000,'Summary By Town'!$A435,'Raw Data from UFBs'!$E$3:$E$3000,'Summary By Town'!$G$2)</f>
        <v>177466</v>
      </c>
      <c r="I435" s="5">
        <f>SUMIFS('Raw Data from UFBs'!G$3:G$3000,'Raw Data from UFBs'!$A$3:$A$3000,'Summary By Town'!$A435,'Raw Data from UFBs'!$E$3:$E$3000,'Summary By Town'!$G$2)</f>
        <v>18390300</v>
      </c>
      <c r="J435" s="23">
        <f t="shared" si="67"/>
        <v>535268.11659897142</v>
      </c>
      <c r="K435" s="22">
        <f>COUNTIFS('Raw Data from UFBs'!$A$3:$A$3000,'Summary By Town'!$A435,'Raw Data from UFBs'!$E$3:$E$3000,'Summary By Town'!$K$2)</f>
        <v>0</v>
      </c>
      <c r="L435" s="5">
        <f>SUMIFS('Raw Data from UFBs'!F$3:F$3000,'Raw Data from UFBs'!$A$3:$A$3000,'Summary By Town'!$A435,'Raw Data from UFBs'!$E$3:$E$3000,'Summary By Town'!$K$2)</f>
        <v>0</v>
      </c>
      <c r="M435" s="5">
        <f>SUMIFS('Raw Data from UFBs'!G$3:G$3000,'Raw Data from UFBs'!$A$3:$A$3000,'Summary By Town'!$A435,'Raw Data from UFBs'!$E$3:$E$3000,'Summary By Town'!$K$2)</f>
        <v>0</v>
      </c>
      <c r="N435" s="23">
        <f t="shared" si="68"/>
        <v>0</v>
      </c>
      <c r="O435" s="22">
        <f>COUNTIFS('Raw Data from UFBs'!$A$3:$A$3000,'Summary By Town'!$A435,'Raw Data from UFBs'!$E$3:$E$3000,'Summary By Town'!$O$2)</f>
        <v>0</v>
      </c>
      <c r="P435" s="5">
        <f>SUMIFS('Raw Data from UFBs'!F$3:F$3000,'Raw Data from UFBs'!$A$3:$A$3000,'Summary By Town'!$A435,'Raw Data from UFBs'!$E$3:$E$3000,'Summary By Town'!$O$2)</f>
        <v>0</v>
      </c>
      <c r="Q435" s="5">
        <f>SUMIFS('Raw Data from UFBs'!G$3:G$3000,'Raw Data from UFBs'!$A$3:$A$3000,'Summary By Town'!$A435,'Raw Data from UFBs'!$E$3:$E$3000,'Summary By Town'!$O$2)</f>
        <v>0</v>
      </c>
      <c r="R435" s="23">
        <f t="shared" si="69"/>
        <v>0</v>
      </c>
      <c r="S435" s="22">
        <f t="shared" si="70"/>
        <v>5</v>
      </c>
      <c r="T435" s="5">
        <f t="shared" si="71"/>
        <v>177466</v>
      </c>
      <c r="U435" s="5">
        <f t="shared" si="72"/>
        <v>18390300</v>
      </c>
      <c r="V435" s="23">
        <f t="shared" si="73"/>
        <v>535268.11659897142</v>
      </c>
      <c r="W435" s="62">
        <v>2915723700</v>
      </c>
      <c r="X435" s="63">
        <v>2.9106002436010909</v>
      </c>
      <c r="Y435" s="64">
        <v>0.33361876513903777</v>
      </c>
      <c r="Z435" s="5">
        <f t="shared" si="74"/>
        <v>119369.50030388286</v>
      </c>
      <c r="AA435" s="9">
        <f t="shared" si="75"/>
        <v>6.3072848775074268E-3</v>
      </c>
      <c r="AB435" s="62">
        <v>33139924.629999999</v>
      </c>
      <c r="AC435" s="7">
        <f t="shared" si="76"/>
        <v>3.6019846646188E-3</v>
      </c>
      <c r="AE435" s="6" t="s">
        <v>1172</v>
      </c>
      <c r="AF435" s="6" t="s">
        <v>587</v>
      </c>
      <c r="AG435" s="6" t="s">
        <v>600</v>
      </c>
      <c r="AH435" s="6" t="s">
        <v>599</v>
      </c>
      <c r="AI435" s="6" t="s">
        <v>995</v>
      </c>
      <c r="AJ435" s="6" t="s">
        <v>591</v>
      </c>
      <c r="AK435" s="6" t="s">
        <v>1857</v>
      </c>
      <c r="AL435" s="6" t="s">
        <v>1857</v>
      </c>
      <c r="AM435" s="6" t="s">
        <v>1857</v>
      </c>
      <c r="AN435" s="6" t="s">
        <v>1857</v>
      </c>
      <c r="AO435" s="6" t="s">
        <v>1857</v>
      </c>
      <c r="AP435" s="6" t="s">
        <v>1857</v>
      </c>
      <c r="AQ435" s="6" t="s">
        <v>1857</v>
      </c>
      <c r="AR435" s="6" t="s">
        <v>1857</v>
      </c>
      <c r="AS435" s="6" t="s">
        <v>1857</v>
      </c>
      <c r="AT435" s="6" t="s">
        <v>1857</v>
      </c>
    </row>
    <row r="436" spans="1:46" ht="17.25" customHeight="1" x14ac:dyDescent="0.3">
      <c r="A436" t="s">
        <v>1166</v>
      </c>
      <c r="B436" t="s">
        <v>1691</v>
      </c>
      <c r="C436" t="s">
        <v>1162</v>
      </c>
      <c r="D436" t="str">
        <f t="shared" si="66"/>
        <v>Berkeley township, Ocean County</v>
      </c>
      <c r="E436" t="s">
        <v>1830</v>
      </c>
      <c r="F436" t="s">
        <v>1817</v>
      </c>
      <c r="G436" s="22">
        <f>COUNTIFS('Raw Data from UFBs'!$A$3:$A$3000,'Summary By Town'!$A436,'Raw Data from UFBs'!$E$3:$E$3000,'Summary By Town'!$G$2)</f>
        <v>0</v>
      </c>
      <c r="H436" s="5">
        <f>SUMIFS('Raw Data from UFBs'!F$3:F$3000,'Raw Data from UFBs'!$A$3:$A$3000,'Summary By Town'!$A436,'Raw Data from UFBs'!$E$3:$E$3000,'Summary By Town'!$G$2)</f>
        <v>0</v>
      </c>
      <c r="I436" s="5">
        <f>SUMIFS('Raw Data from UFBs'!G$3:G$3000,'Raw Data from UFBs'!$A$3:$A$3000,'Summary By Town'!$A436,'Raw Data from UFBs'!$E$3:$E$3000,'Summary By Town'!$G$2)</f>
        <v>0</v>
      </c>
      <c r="J436" s="23">
        <f t="shared" si="67"/>
        <v>0</v>
      </c>
      <c r="K436" s="22">
        <f>COUNTIFS('Raw Data from UFBs'!$A$3:$A$3000,'Summary By Town'!$A436,'Raw Data from UFBs'!$E$3:$E$3000,'Summary By Town'!$K$2)</f>
        <v>0</v>
      </c>
      <c r="L436" s="5">
        <f>SUMIFS('Raw Data from UFBs'!F$3:F$3000,'Raw Data from UFBs'!$A$3:$A$3000,'Summary By Town'!$A436,'Raw Data from UFBs'!$E$3:$E$3000,'Summary By Town'!$K$2)</f>
        <v>0</v>
      </c>
      <c r="M436" s="5">
        <f>SUMIFS('Raw Data from UFBs'!G$3:G$3000,'Raw Data from UFBs'!$A$3:$A$3000,'Summary By Town'!$A436,'Raw Data from UFBs'!$E$3:$E$3000,'Summary By Town'!$K$2)</f>
        <v>0</v>
      </c>
      <c r="N436" s="23">
        <f t="shared" si="68"/>
        <v>0</v>
      </c>
      <c r="O436" s="22">
        <f>COUNTIFS('Raw Data from UFBs'!$A$3:$A$3000,'Summary By Town'!$A436,'Raw Data from UFBs'!$E$3:$E$3000,'Summary By Town'!$O$2)</f>
        <v>0</v>
      </c>
      <c r="P436" s="5">
        <f>SUMIFS('Raw Data from UFBs'!F$3:F$3000,'Raw Data from UFBs'!$A$3:$A$3000,'Summary By Town'!$A436,'Raw Data from UFBs'!$E$3:$E$3000,'Summary By Town'!$O$2)</f>
        <v>0</v>
      </c>
      <c r="Q436" s="5">
        <f>SUMIFS('Raw Data from UFBs'!G$3:G$3000,'Raw Data from UFBs'!$A$3:$A$3000,'Summary By Town'!$A436,'Raw Data from UFBs'!$E$3:$E$3000,'Summary By Town'!$O$2)</f>
        <v>0</v>
      </c>
      <c r="R436" s="23">
        <f t="shared" si="69"/>
        <v>0</v>
      </c>
      <c r="S436" s="22">
        <f t="shared" si="70"/>
        <v>0</v>
      </c>
      <c r="T436" s="5">
        <f t="shared" si="71"/>
        <v>0</v>
      </c>
      <c r="U436" s="5">
        <f t="shared" si="72"/>
        <v>0</v>
      </c>
      <c r="V436" s="23">
        <f t="shared" si="73"/>
        <v>0</v>
      </c>
      <c r="W436" s="62">
        <v>6682520900</v>
      </c>
      <c r="X436" s="63">
        <v>2.3194028034979439</v>
      </c>
      <c r="Y436" s="64">
        <v>0.30828415481447652</v>
      </c>
      <c r="Z436" s="5">
        <f t="shared" si="74"/>
        <v>0</v>
      </c>
      <c r="AA436" s="9">
        <f t="shared" si="75"/>
        <v>0</v>
      </c>
      <c r="AB436" s="62">
        <v>56363163.260000005</v>
      </c>
      <c r="AC436" s="7">
        <f t="shared" si="76"/>
        <v>0</v>
      </c>
      <c r="AE436" s="6" t="s">
        <v>1161</v>
      </c>
      <c r="AF436" s="6" t="s">
        <v>599</v>
      </c>
      <c r="AG436" s="6" t="s">
        <v>1174</v>
      </c>
      <c r="AH436" s="6" t="s">
        <v>1180</v>
      </c>
      <c r="AI436" s="6" t="s">
        <v>591</v>
      </c>
      <c r="AJ436" s="6" t="s">
        <v>1175</v>
      </c>
      <c r="AK436" s="6" t="s">
        <v>1165</v>
      </c>
      <c r="AL436" s="6" t="s">
        <v>1182</v>
      </c>
      <c r="AM436" s="6" t="s">
        <v>1169</v>
      </c>
      <c r="AN436" s="6" t="s">
        <v>1179</v>
      </c>
      <c r="AO436" s="6" t="s">
        <v>594</v>
      </c>
      <c r="AP436" s="6" t="s">
        <v>586</v>
      </c>
      <c r="AQ436" s="6" t="s">
        <v>1857</v>
      </c>
      <c r="AR436" s="6" t="s">
        <v>1857</v>
      </c>
      <c r="AS436" s="6" t="s">
        <v>1857</v>
      </c>
      <c r="AT436" s="6" t="s">
        <v>1857</v>
      </c>
    </row>
    <row r="437" spans="1:46" ht="17.25" customHeight="1" x14ac:dyDescent="0.3">
      <c r="A437" t="s">
        <v>1167</v>
      </c>
      <c r="B437" t="s">
        <v>1692</v>
      </c>
      <c r="C437" t="s">
        <v>1162</v>
      </c>
      <c r="D437" t="str">
        <f t="shared" si="66"/>
        <v>Brick township, Ocean County</v>
      </c>
      <c r="E437" t="s">
        <v>1830</v>
      </c>
      <c r="F437" t="s">
        <v>1817</v>
      </c>
      <c r="G437" s="22">
        <f>COUNTIFS('Raw Data from UFBs'!$A$3:$A$3000,'Summary By Town'!$A437,'Raw Data from UFBs'!$E$3:$E$3000,'Summary By Town'!$G$2)</f>
        <v>0</v>
      </c>
      <c r="H437" s="5">
        <f>SUMIFS('Raw Data from UFBs'!F$3:F$3000,'Raw Data from UFBs'!$A$3:$A$3000,'Summary By Town'!$A437,'Raw Data from UFBs'!$E$3:$E$3000,'Summary By Town'!$G$2)</f>
        <v>0</v>
      </c>
      <c r="I437" s="5">
        <f>SUMIFS('Raw Data from UFBs'!G$3:G$3000,'Raw Data from UFBs'!$A$3:$A$3000,'Summary By Town'!$A437,'Raw Data from UFBs'!$E$3:$E$3000,'Summary By Town'!$G$2)</f>
        <v>0</v>
      </c>
      <c r="J437" s="23">
        <f t="shared" si="67"/>
        <v>0</v>
      </c>
      <c r="K437" s="22">
        <f>COUNTIFS('Raw Data from UFBs'!$A$3:$A$3000,'Summary By Town'!$A437,'Raw Data from UFBs'!$E$3:$E$3000,'Summary By Town'!$K$2)</f>
        <v>0</v>
      </c>
      <c r="L437" s="5">
        <f>SUMIFS('Raw Data from UFBs'!F$3:F$3000,'Raw Data from UFBs'!$A$3:$A$3000,'Summary By Town'!$A437,'Raw Data from UFBs'!$E$3:$E$3000,'Summary By Town'!$K$2)</f>
        <v>0</v>
      </c>
      <c r="M437" s="5">
        <f>SUMIFS('Raw Data from UFBs'!G$3:G$3000,'Raw Data from UFBs'!$A$3:$A$3000,'Summary By Town'!$A437,'Raw Data from UFBs'!$E$3:$E$3000,'Summary By Town'!$K$2)</f>
        <v>0</v>
      </c>
      <c r="N437" s="23">
        <f t="shared" si="68"/>
        <v>0</v>
      </c>
      <c r="O437" s="22">
        <f>COUNTIFS('Raw Data from UFBs'!$A$3:$A$3000,'Summary By Town'!$A437,'Raw Data from UFBs'!$E$3:$E$3000,'Summary By Town'!$O$2)</f>
        <v>0</v>
      </c>
      <c r="P437" s="5">
        <f>SUMIFS('Raw Data from UFBs'!F$3:F$3000,'Raw Data from UFBs'!$A$3:$A$3000,'Summary By Town'!$A437,'Raw Data from UFBs'!$E$3:$E$3000,'Summary By Town'!$O$2)</f>
        <v>0</v>
      </c>
      <c r="Q437" s="5">
        <f>SUMIFS('Raw Data from UFBs'!G$3:G$3000,'Raw Data from UFBs'!$A$3:$A$3000,'Summary By Town'!$A437,'Raw Data from UFBs'!$E$3:$E$3000,'Summary By Town'!$O$2)</f>
        <v>0</v>
      </c>
      <c r="R437" s="23">
        <f t="shared" si="69"/>
        <v>0</v>
      </c>
      <c r="S437" s="22">
        <f t="shared" si="70"/>
        <v>0</v>
      </c>
      <c r="T437" s="5">
        <f t="shared" si="71"/>
        <v>0</v>
      </c>
      <c r="U437" s="5">
        <f t="shared" si="72"/>
        <v>0</v>
      </c>
      <c r="V437" s="23">
        <f t="shared" si="73"/>
        <v>0</v>
      </c>
      <c r="W437" s="62">
        <v>11309140600</v>
      </c>
      <c r="X437" s="63">
        <v>2.4069003390883812</v>
      </c>
      <c r="Y437" s="64">
        <v>0.32133183282976374</v>
      </c>
      <c r="Z437" s="5">
        <f t="shared" si="74"/>
        <v>0</v>
      </c>
      <c r="AA437" s="9">
        <f t="shared" si="75"/>
        <v>0</v>
      </c>
      <c r="AB437" s="62">
        <v>115467763.15000001</v>
      </c>
      <c r="AC437" s="7">
        <f t="shared" si="76"/>
        <v>0</v>
      </c>
      <c r="AE437" s="6" t="s">
        <v>513</v>
      </c>
      <c r="AF437" s="6" t="s">
        <v>557</v>
      </c>
      <c r="AG437" s="6" t="s">
        <v>1173</v>
      </c>
      <c r="AH437" s="6" t="s">
        <v>586</v>
      </c>
      <c r="AI437" s="6" t="s">
        <v>1163</v>
      </c>
      <c r="AJ437" s="6" t="s">
        <v>1177</v>
      </c>
      <c r="AK437" s="6" t="s">
        <v>592</v>
      </c>
      <c r="AL437" s="6" t="s">
        <v>1111</v>
      </c>
      <c r="AM437" s="6" t="s">
        <v>1857</v>
      </c>
      <c r="AN437" s="6" t="s">
        <v>1857</v>
      </c>
      <c r="AO437" s="6" t="s">
        <v>1857</v>
      </c>
      <c r="AP437" s="6" t="s">
        <v>1857</v>
      </c>
      <c r="AQ437" s="6" t="s">
        <v>1857</v>
      </c>
      <c r="AR437" s="6" t="s">
        <v>1857</v>
      </c>
      <c r="AS437" s="6" t="s">
        <v>1857</v>
      </c>
      <c r="AT437" s="6" t="s">
        <v>1857</v>
      </c>
    </row>
    <row r="438" spans="1:46" ht="17.25" customHeight="1" x14ac:dyDescent="0.3">
      <c r="A438" t="s">
        <v>1168</v>
      </c>
      <c r="B438" t="s">
        <v>1693</v>
      </c>
      <c r="C438" t="s">
        <v>1162</v>
      </c>
      <c r="D438" t="str">
        <f t="shared" si="66"/>
        <v>Eagleswood township, Ocean County</v>
      </c>
      <c r="E438" t="s">
        <v>1830</v>
      </c>
      <c r="F438" t="s">
        <v>1818</v>
      </c>
      <c r="G438" s="22">
        <f>COUNTIFS('Raw Data from UFBs'!$A$3:$A$3000,'Summary By Town'!$A438,'Raw Data from UFBs'!$E$3:$E$3000,'Summary By Town'!$G$2)</f>
        <v>0</v>
      </c>
      <c r="H438" s="5">
        <f>SUMIFS('Raw Data from UFBs'!F$3:F$3000,'Raw Data from UFBs'!$A$3:$A$3000,'Summary By Town'!$A438,'Raw Data from UFBs'!$E$3:$E$3000,'Summary By Town'!$G$2)</f>
        <v>0</v>
      </c>
      <c r="I438" s="5">
        <f>SUMIFS('Raw Data from UFBs'!G$3:G$3000,'Raw Data from UFBs'!$A$3:$A$3000,'Summary By Town'!$A438,'Raw Data from UFBs'!$E$3:$E$3000,'Summary By Town'!$G$2)</f>
        <v>0</v>
      </c>
      <c r="J438" s="23">
        <f t="shared" si="67"/>
        <v>0</v>
      </c>
      <c r="K438" s="22">
        <f>COUNTIFS('Raw Data from UFBs'!$A$3:$A$3000,'Summary By Town'!$A438,'Raw Data from UFBs'!$E$3:$E$3000,'Summary By Town'!$K$2)</f>
        <v>0</v>
      </c>
      <c r="L438" s="5">
        <f>SUMIFS('Raw Data from UFBs'!F$3:F$3000,'Raw Data from UFBs'!$A$3:$A$3000,'Summary By Town'!$A438,'Raw Data from UFBs'!$E$3:$E$3000,'Summary By Town'!$K$2)</f>
        <v>0</v>
      </c>
      <c r="M438" s="5">
        <f>SUMIFS('Raw Data from UFBs'!G$3:G$3000,'Raw Data from UFBs'!$A$3:$A$3000,'Summary By Town'!$A438,'Raw Data from UFBs'!$E$3:$E$3000,'Summary By Town'!$K$2)</f>
        <v>0</v>
      </c>
      <c r="N438" s="23">
        <f t="shared" si="68"/>
        <v>0</v>
      </c>
      <c r="O438" s="22">
        <f>COUNTIFS('Raw Data from UFBs'!$A$3:$A$3000,'Summary By Town'!$A438,'Raw Data from UFBs'!$E$3:$E$3000,'Summary By Town'!$O$2)</f>
        <v>0</v>
      </c>
      <c r="P438" s="5">
        <f>SUMIFS('Raw Data from UFBs'!F$3:F$3000,'Raw Data from UFBs'!$A$3:$A$3000,'Summary By Town'!$A438,'Raw Data from UFBs'!$E$3:$E$3000,'Summary By Town'!$O$2)</f>
        <v>0</v>
      </c>
      <c r="Q438" s="5">
        <f>SUMIFS('Raw Data from UFBs'!G$3:G$3000,'Raw Data from UFBs'!$A$3:$A$3000,'Summary By Town'!$A438,'Raw Data from UFBs'!$E$3:$E$3000,'Summary By Town'!$O$2)</f>
        <v>0</v>
      </c>
      <c r="R438" s="23">
        <f t="shared" si="69"/>
        <v>0</v>
      </c>
      <c r="S438" s="22">
        <f t="shared" si="70"/>
        <v>0</v>
      </c>
      <c r="T438" s="5">
        <f t="shared" si="71"/>
        <v>0</v>
      </c>
      <c r="U438" s="5">
        <f t="shared" si="72"/>
        <v>0</v>
      </c>
      <c r="V438" s="23">
        <f t="shared" si="73"/>
        <v>0</v>
      </c>
      <c r="W438" s="62">
        <v>272185100</v>
      </c>
      <c r="X438" s="63">
        <v>2.7411417894272541</v>
      </c>
      <c r="Y438" s="64">
        <v>0.16156237218753502</v>
      </c>
      <c r="Z438" s="5">
        <f t="shared" si="74"/>
        <v>0</v>
      </c>
      <c r="AA438" s="9">
        <f t="shared" si="75"/>
        <v>0</v>
      </c>
      <c r="AB438" s="62">
        <v>1969725.4</v>
      </c>
      <c r="AC438" s="7">
        <f t="shared" si="76"/>
        <v>0</v>
      </c>
      <c r="AE438" s="6" t="s">
        <v>1172</v>
      </c>
      <c r="AF438" s="6" t="s">
        <v>593</v>
      </c>
      <c r="AG438" s="6" t="s">
        <v>600</v>
      </c>
      <c r="AH438" s="6" t="s">
        <v>1857</v>
      </c>
      <c r="AI438" s="6" t="s">
        <v>1857</v>
      </c>
      <c r="AJ438" s="6" t="s">
        <v>1857</v>
      </c>
      <c r="AK438" s="6" t="s">
        <v>1857</v>
      </c>
      <c r="AL438" s="6" t="s">
        <v>1857</v>
      </c>
      <c r="AM438" s="6" t="s">
        <v>1857</v>
      </c>
      <c r="AN438" s="6" t="s">
        <v>1857</v>
      </c>
      <c r="AO438" s="6" t="s">
        <v>1857</v>
      </c>
      <c r="AP438" s="6" t="s">
        <v>1857</v>
      </c>
      <c r="AQ438" s="6" t="s">
        <v>1857</v>
      </c>
      <c r="AR438" s="6" t="s">
        <v>1857</v>
      </c>
      <c r="AS438" s="6" t="s">
        <v>1857</v>
      </c>
      <c r="AT438" s="6" t="s">
        <v>1857</v>
      </c>
    </row>
    <row r="439" spans="1:46" ht="17.25" customHeight="1" x14ac:dyDescent="0.3">
      <c r="A439" t="s">
        <v>590</v>
      </c>
      <c r="B439" t="s">
        <v>1694</v>
      </c>
      <c r="C439" t="s">
        <v>1162</v>
      </c>
      <c r="D439" t="str">
        <f t="shared" si="66"/>
        <v>Jackson township, Ocean County</v>
      </c>
      <c r="E439" t="s">
        <v>1830</v>
      </c>
      <c r="F439" t="s">
        <v>1818</v>
      </c>
      <c r="G439" s="22">
        <f>COUNTIFS('Raw Data from UFBs'!$A$3:$A$3000,'Summary By Town'!$A439,'Raw Data from UFBs'!$E$3:$E$3000,'Summary By Town'!$G$2)</f>
        <v>1</v>
      </c>
      <c r="H439" s="5">
        <f>SUMIFS('Raw Data from UFBs'!F$3:F$3000,'Raw Data from UFBs'!$A$3:$A$3000,'Summary By Town'!$A439,'Raw Data from UFBs'!$E$3:$E$3000,'Summary By Town'!$G$2)</f>
        <v>71965.34</v>
      </c>
      <c r="I439" s="5">
        <f>SUMIFS('Raw Data from UFBs'!G$3:G$3000,'Raw Data from UFBs'!$A$3:$A$3000,'Summary By Town'!$A439,'Raw Data from UFBs'!$E$3:$E$3000,'Summary By Town'!$G$2)</f>
        <v>13852600</v>
      </c>
      <c r="J439" s="23">
        <f t="shared" si="67"/>
        <v>342183.86297549459</v>
      </c>
      <c r="K439" s="22">
        <f>COUNTIFS('Raw Data from UFBs'!$A$3:$A$3000,'Summary By Town'!$A439,'Raw Data from UFBs'!$E$3:$E$3000,'Summary By Town'!$K$2)</f>
        <v>0</v>
      </c>
      <c r="L439" s="5">
        <f>SUMIFS('Raw Data from UFBs'!F$3:F$3000,'Raw Data from UFBs'!$A$3:$A$3000,'Summary By Town'!$A439,'Raw Data from UFBs'!$E$3:$E$3000,'Summary By Town'!$K$2)</f>
        <v>0</v>
      </c>
      <c r="M439" s="5">
        <f>SUMIFS('Raw Data from UFBs'!G$3:G$3000,'Raw Data from UFBs'!$A$3:$A$3000,'Summary By Town'!$A439,'Raw Data from UFBs'!$E$3:$E$3000,'Summary By Town'!$K$2)</f>
        <v>0</v>
      </c>
      <c r="N439" s="23">
        <f t="shared" si="68"/>
        <v>0</v>
      </c>
      <c r="O439" s="22">
        <f>COUNTIFS('Raw Data from UFBs'!$A$3:$A$3000,'Summary By Town'!$A439,'Raw Data from UFBs'!$E$3:$E$3000,'Summary By Town'!$O$2)</f>
        <v>0</v>
      </c>
      <c r="P439" s="5">
        <f>SUMIFS('Raw Data from UFBs'!F$3:F$3000,'Raw Data from UFBs'!$A$3:$A$3000,'Summary By Town'!$A439,'Raw Data from UFBs'!$E$3:$E$3000,'Summary By Town'!$O$2)</f>
        <v>0</v>
      </c>
      <c r="Q439" s="5">
        <f>SUMIFS('Raw Data from UFBs'!G$3:G$3000,'Raw Data from UFBs'!$A$3:$A$3000,'Summary By Town'!$A439,'Raw Data from UFBs'!$E$3:$E$3000,'Summary By Town'!$O$2)</f>
        <v>0</v>
      </c>
      <c r="R439" s="23">
        <f t="shared" si="69"/>
        <v>0</v>
      </c>
      <c r="S439" s="22">
        <f t="shared" si="70"/>
        <v>1</v>
      </c>
      <c r="T439" s="5">
        <f t="shared" si="71"/>
        <v>71965.34</v>
      </c>
      <c r="U439" s="5">
        <f t="shared" si="72"/>
        <v>13852600</v>
      </c>
      <c r="V439" s="23">
        <f t="shared" si="73"/>
        <v>342183.86297549459</v>
      </c>
      <c r="W439" s="62">
        <v>7611468300</v>
      </c>
      <c r="X439" s="63">
        <v>2.4701778942255936</v>
      </c>
      <c r="Y439" s="64">
        <v>0.21492097536849411</v>
      </c>
      <c r="Z439" s="5">
        <f t="shared" si="74"/>
        <v>58075.628520527142</v>
      </c>
      <c r="AA439" s="9">
        <f t="shared" si="75"/>
        <v>1.8199642242482965E-3</v>
      </c>
      <c r="AB439" s="62">
        <v>56283709.400000006</v>
      </c>
      <c r="AC439" s="7">
        <f t="shared" si="76"/>
        <v>1.0318372605435835E-3</v>
      </c>
      <c r="AE439" s="6" t="s">
        <v>1133</v>
      </c>
      <c r="AF439" s="6" t="s">
        <v>513</v>
      </c>
      <c r="AG439" s="6" t="s">
        <v>1121</v>
      </c>
      <c r="AH439" s="6" t="s">
        <v>508</v>
      </c>
      <c r="AI439" s="6" t="s">
        <v>594</v>
      </c>
      <c r="AJ439" s="6" t="s">
        <v>586</v>
      </c>
      <c r="AK439" s="6" t="s">
        <v>592</v>
      </c>
      <c r="AL439" s="6" t="s">
        <v>1176</v>
      </c>
      <c r="AM439" s="6" t="s">
        <v>1857</v>
      </c>
      <c r="AN439" s="6" t="s">
        <v>1857</v>
      </c>
      <c r="AO439" s="6" t="s">
        <v>1857</v>
      </c>
      <c r="AP439" s="6" t="s">
        <v>1857</v>
      </c>
      <c r="AQ439" s="6" t="s">
        <v>1857</v>
      </c>
      <c r="AR439" s="6" t="s">
        <v>1857</v>
      </c>
      <c r="AS439" s="6" t="s">
        <v>1857</v>
      </c>
      <c r="AT439" s="6" t="s">
        <v>1857</v>
      </c>
    </row>
    <row r="440" spans="1:46" ht="17.25" customHeight="1" x14ac:dyDescent="0.3">
      <c r="A440" t="s">
        <v>591</v>
      </c>
      <c r="B440" t="s">
        <v>1695</v>
      </c>
      <c r="C440" t="s">
        <v>1162</v>
      </c>
      <c r="D440" t="str">
        <f t="shared" si="66"/>
        <v>Lacey township, Ocean County</v>
      </c>
      <c r="E440" t="s">
        <v>1830</v>
      </c>
      <c r="F440" t="s">
        <v>1818</v>
      </c>
      <c r="G440" s="22">
        <f>COUNTIFS('Raw Data from UFBs'!$A$3:$A$3000,'Summary By Town'!$A440,'Raw Data from UFBs'!$E$3:$E$3000,'Summary By Town'!$G$2)</f>
        <v>3</v>
      </c>
      <c r="H440" s="5">
        <f>SUMIFS('Raw Data from UFBs'!F$3:F$3000,'Raw Data from UFBs'!$A$3:$A$3000,'Summary By Town'!$A440,'Raw Data from UFBs'!$E$3:$E$3000,'Summary By Town'!$G$2)</f>
        <v>163486.93</v>
      </c>
      <c r="I440" s="5">
        <f>SUMIFS('Raw Data from UFBs'!G$3:G$3000,'Raw Data from UFBs'!$A$3:$A$3000,'Summary By Town'!$A440,'Raw Data from UFBs'!$E$3:$E$3000,'Summary By Town'!$G$2)</f>
        <v>30382900</v>
      </c>
      <c r="J440" s="23">
        <f t="shared" si="67"/>
        <v>719539.59707360598</v>
      </c>
      <c r="K440" s="22">
        <f>COUNTIFS('Raw Data from UFBs'!$A$3:$A$3000,'Summary By Town'!$A440,'Raw Data from UFBs'!$E$3:$E$3000,'Summary By Town'!$K$2)</f>
        <v>0</v>
      </c>
      <c r="L440" s="5">
        <f>SUMIFS('Raw Data from UFBs'!F$3:F$3000,'Raw Data from UFBs'!$A$3:$A$3000,'Summary By Town'!$A440,'Raw Data from UFBs'!$E$3:$E$3000,'Summary By Town'!$K$2)</f>
        <v>0</v>
      </c>
      <c r="M440" s="5">
        <f>SUMIFS('Raw Data from UFBs'!G$3:G$3000,'Raw Data from UFBs'!$A$3:$A$3000,'Summary By Town'!$A440,'Raw Data from UFBs'!$E$3:$E$3000,'Summary By Town'!$K$2)</f>
        <v>0</v>
      </c>
      <c r="N440" s="23">
        <f t="shared" si="68"/>
        <v>0</v>
      </c>
      <c r="O440" s="22">
        <f>COUNTIFS('Raw Data from UFBs'!$A$3:$A$3000,'Summary By Town'!$A440,'Raw Data from UFBs'!$E$3:$E$3000,'Summary By Town'!$O$2)</f>
        <v>0</v>
      </c>
      <c r="P440" s="5">
        <f>SUMIFS('Raw Data from UFBs'!F$3:F$3000,'Raw Data from UFBs'!$A$3:$A$3000,'Summary By Town'!$A440,'Raw Data from UFBs'!$E$3:$E$3000,'Summary By Town'!$O$2)</f>
        <v>0</v>
      </c>
      <c r="Q440" s="5">
        <f>SUMIFS('Raw Data from UFBs'!G$3:G$3000,'Raw Data from UFBs'!$A$3:$A$3000,'Summary By Town'!$A440,'Raw Data from UFBs'!$E$3:$E$3000,'Summary By Town'!$O$2)</f>
        <v>0</v>
      </c>
      <c r="R440" s="23">
        <f t="shared" si="69"/>
        <v>0</v>
      </c>
      <c r="S440" s="22">
        <f t="shared" si="70"/>
        <v>3</v>
      </c>
      <c r="T440" s="5">
        <f t="shared" si="71"/>
        <v>163486.93</v>
      </c>
      <c r="U440" s="5">
        <f t="shared" si="72"/>
        <v>30382900</v>
      </c>
      <c r="V440" s="23">
        <f t="shared" si="73"/>
        <v>719539.59707360598</v>
      </c>
      <c r="W440" s="62">
        <v>4420267800</v>
      </c>
      <c r="X440" s="63">
        <v>2.3682387035918429</v>
      </c>
      <c r="Y440" s="64">
        <v>0.21403448934745584</v>
      </c>
      <c r="Z440" s="5">
        <f t="shared" si="74"/>
        <v>119014.44864739013</v>
      </c>
      <c r="AA440" s="9">
        <f t="shared" si="75"/>
        <v>6.8735428201884058E-3</v>
      </c>
      <c r="AB440" s="62">
        <v>40597963</v>
      </c>
      <c r="AC440" s="7">
        <f t="shared" si="76"/>
        <v>2.9315374430828002E-3</v>
      </c>
      <c r="AE440" s="6" t="s">
        <v>609</v>
      </c>
      <c r="AF440" s="6" t="s">
        <v>599</v>
      </c>
      <c r="AG440" s="6" t="s">
        <v>995</v>
      </c>
      <c r="AH440" s="6" t="s">
        <v>1166</v>
      </c>
      <c r="AI440" s="6" t="s">
        <v>594</v>
      </c>
      <c r="AJ440" s="6" t="s">
        <v>1857</v>
      </c>
      <c r="AK440" s="6" t="s">
        <v>1857</v>
      </c>
      <c r="AL440" s="6" t="s">
        <v>1857</v>
      </c>
      <c r="AM440" s="6" t="s">
        <v>1857</v>
      </c>
      <c r="AN440" s="6" t="s">
        <v>1857</v>
      </c>
      <c r="AO440" s="6" t="s">
        <v>1857</v>
      </c>
      <c r="AP440" s="6" t="s">
        <v>1857</v>
      </c>
      <c r="AQ440" s="6" t="s">
        <v>1857</v>
      </c>
      <c r="AR440" s="6" t="s">
        <v>1857</v>
      </c>
      <c r="AS440" s="6" t="s">
        <v>1857</v>
      </c>
      <c r="AT440" s="6" t="s">
        <v>1857</v>
      </c>
    </row>
    <row r="441" spans="1:46" ht="17.25" customHeight="1" x14ac:dyDescent="0.3">
      <c r="A441" t="s">
        <v>592</v>
      </c>
      <c r="B441" t="s">
        <v>1696</v>
      </c>
      <c r="C441" t="s">
        <v>1162</v>
      </c>
      <c r="D441" t="str">
        <f t="shared" si="66"/>
        <v>Lakewood township, Ocean County</v>
      </c>
      <c r="E441" t="s">
        <v>1830</v>
      </c>
      <c r="F441" t="s">
        <v>1816</v>
      </c>
      <c r="G441" s="22">
        <f>COUNTIFS('Raw Data from UFBs'!$A$3:$A$3000,'Summary By Town'!$A441,'Raw Data from UFBs'!$E$3:$E$3000,'Summary By Town'!$G$2)</f>
        <v>0</v>
      </c>
      <c r="H441" s="5">
        <f>SUMIFS('Raw Data from UFBs'!F$3:F$3000,'Raw Data from UFBs'!$A$3:$A$3000,'Summary By Town'!$A441,'Raw Data from UFBs'!$E$3:$E$3000,'Summary By Town'!$G$2)</f>
        <v>0</v>
      </c>
      <c r="I441" s="5">
        <f>SUMIFS('Raw Data from UFBs'!G$3:G$3000,'Raw Data from UFBs'!$A$3:$A$3000,'Summary By Town'!$A441,'Raw Data from UFBs'!$E$3:$E$3000,'Summary By Town'!$G$2)</f>
        <v>0</v>
      </c>
      <c r="J441" s="23">
        <f t="shared" si="67"/>
        <v>0</v>
      </c>
      <c r="K441" s="22">
        <f>COUNTIFS('Raw Data from UFBs'!$A$3:$A$3000,'Summary By Town'!$A441,'Raw Data from UFBs'!$E$3:$E$3000,'Summary By Town'!$K$2)</f>
        <v>12</v>
      </c>
      <c r="L441" s="5">
        <f>SUMIFS('Raw Data from UFBs'!F$3:F$3000,'Raw Data from UFBs'!$A$3:$A$3000,'Summary By Town'!$A441,'Raw Data from UFBs'!$E$3:$E$3000,'Summary By Town'!$K$2)</f>
        <v>1790713.7399999998</v>
      </c>
      <c r="M441" s="5">
        <f>SUMIFS('Raw Data from UFBs'!G$3:G$3000,'Raw Data from UFBs'!$A$3:$A$3000,'Summary By Town'!$A441,'Raw Data from UFBs'!$E$3:$E$3000,'Summary By Town'!$K$2)</f>
        <v>138545200</v>
      </c>
      <c r="N441" s="23">
        <f t="shared" si="68"/>
        <v>3136511.5694107721</v>
      </c>
      <c r="O441" s="22">
        <f>COUNTIFS('Raw Data from UFBs'!$A$3:$A$3000,'Summary By Town'!$A441,'Raw Data from UFBs'!$E$3:$E$3000,'Summary By Town'!$O$2)</f>
        <v>0</v>
      </c>
      <c r="P441" s="5">
        <f>SUMIFS('Raw Data from UFBs'!F$3:F$3000,'Raw Data from UFBs'!$A$3:$A$3000,'Summary By Town'!$A441,'Raw Data from UFBs'!$E$3:$E$3000,'Summary By Town'!$O$2)</f>
        <v>0</v>
      </c>
      <c r="Q441" s="5">
        <f>SUMIFS('Raw Data from UFBs'!G$3:G$3000,'Raw Data from UFBs'!$A$3:$A$3000,'Summary By Town'!$A441,'Raw Data from UFBs'!$E$3:$E$3000,'Summary By Town'!$O$2)</f>
        <v>0</v>
      </c>
      <c r="R441" s="23">
        <f t="shared" si="69"/>
        <v>0</v>
      </c>
      <c r="S441" s="22">
        <f t="shared" si="70"/>
        <v>12</v>
      </c>
      <c r="T441" s="5">
        <f t="shared" si="71"/>
        <v>1790713.7399999998</v>
      </c>
      <c r="U441" s="5">
        <f t="shared" si="72"/>
        <v>138545200</v>
      </c>
      <c r="V441" s="23">
        <f t="shared" si="73"/>
        <v>3136511.5694107721</v>
      </c>
      <c r="W441" s="62">
        <v>13395240500</v>
      </c>
      <c r="X441" s="63">
        <v>2.2638904627592815</v>
      </c>
      <c r="Y441" s="64">
        <v>0.32115910951064197</v>
      </c>
      <c r="Z441" s="5">
        <f t="shared" si="74"/>
        <v>432215.23247491848</v>
      </c>
      <c r="AA441" s="9">
        <f t="shared" si="75"/>
        <v>1.0342867677515756E-2</v>
      </c>
      <c r="AB441" s="62">
        <v>128308144.78</v>
      </c>
      <c r="AC441" s="7">
        <f t="shared" si="76"/>
        <v>3.3685720670032625E-3</v>
      </c>
      <c r="AE441" s="6" t="s">
        <v>590</v>
      </c>
      <c r="AF441" s="6" t="s">
        <v>513</v>
      </c>
      <c r="AG441" s="6" t="s">
        <v>586</v>
      </c>
      <c r="AH441" s="6" t="s">
        <v>1167</v>
      </c>
      <c r="AI441" s="6" t="s">
        <v>1857</v>
      </c>
      <c r="AJ441" s="6" t="s">
        <v>1857</v>
      </c>
      <c r="AK441" s="6" t="s">
        <v>1857</v>
      </c>
      <c r="AL441" s="6" t="s">
        <v>1857</v>
      </c>
      <c r="AM441" s="6" t="s">
        <v>1857</v>
      </c>
      <c r="AN441" s="6" t="s">
        <v>1857</v>
      </c>
      <c r="AO441" s="6" t="s">
        <v>1857</v>
      </c>
      <c r="AP441" s="6" t="s">
        <v>1857</v>
      </c>
      <c r="AQ441" s="6" t="s">
        <v>1857</v>
      </c>
      <c r="AR441" s="6" t="s">
        <v>1857</v>
      </c>
      <c r="AS441" s="6" t="s">
        <v>1857</v>
      </c>
      <c r="AT441" s="6" t="s">
        <v>1857</v>
      </c>
    </row>
    <row r="442" spans="1:46" ht="17.25" customHeight="1" x14ac:dyDescent="0.3">
      <c r="A442" t="s">
        <v>593</v>
      </c>
      <c r="B442" t="s">
        <v>1697</v>
      </c>
      <c r="C442" t="s">
        <v>1162</v>
      </c>
      <c r="D442" t="str">
        <f t="shared" si="66"/>
        <v>Little Egg Harbor township, Ocean County</v>
      </c>
      <c r="E442" t="s">
        <v>1830</v>
      </c>
      <c r="F442" t="s">
        <v>1818</v>
      </c>
      <c r="G442" s="22">
        <f>COUNTIFS('Raw Data from UFBs'!$A$3:$A$3000,'Summary By Town'!$A442,'Raw Data from UFBs'!$E$3:$E$3000,'Summary By Town'!$G$2)</f>
        <v>0</v>
      </c>
      <c r="H442" s="5">
        <f>SUMIFS('Raw Data from UFBs'!F$3:F$3000,'Raw Data from UFBs'!$A$3:$A$3000,'Summary By Town'!$A442,'Raw Data from UFBs'!$E$3:$E$3000,'Summary By Town'!$G$2)</f>
        <v>0</v>
      </c>
      <c r="I442" s="5">
        <f>SUMIFS('Raw Data from UFBs'!G$3:G$3000,'Raw Data from UFBs'!$A$3:$A$3000,'Summary By Town'!$A442,'Raw Data from UFBs'!$E$3:$E$3000,'Summary By Town'!$G$2)</f>
        <v>0</v>
      </c>
      <c r="J442" s="23">
        <f t="shared" si="67"/>
        <v>0</v>
      </c>
      <c r="K442" s="22">
        <f>COUNTIFS('Raw Data from UFBs'!$A$3:$A$3000,'Summary By Town'!$A442,'Raw Data from UFBs'!$E$3:$E$3000,'Summary By Town'!$K$2)</f>
        <v>0</v>
      </c>
      <c r="L442" s="5">
        <f>SUMIFS('Raw Data from UFBs'!F$3:F$3000,'Raw Data from UFBs'!$A$3:$A$3000,'Summary By Town'!$A442,'Raw Data from UFBs'!$E$3:$E$3000,'Summary By Town'!$K$2)</f>
        <v>0</v>
      </c>
      <c r="M442" s="5">
        <f>SUMIFS('Raw Data from UFBs'!G$3:G$3000,'Raw Data from UFBs'!$A$3:$A$3000,'Summary By Town'!$A442,'Raw Data from UFBs'!$E$3:$E$3000,'Summary By Town'!$K$2)</f>
        <v>0</v>
      </c>
      <c r="N442" s="23">
        <f t="shared" si="68"/>
        <v>0</v>
      </c>
      <c r="O442" s="22">
        <f>COUNTIFS('Raw Data from UFBs'!$A$3:$A$3000,'Summary By Town'!$A442,'Raw Data from UFBs'!$E$3:$E$3000,'Summary By Town'!$O$2)</f>
        <v>0</v>
      </c>
      <c r="P442" s="5">
        <f>SUMIFS('Raw Data from UFBs'!F$3:F$3000,'Raw Data from UFBs'!$A$3:$A$3000,'Summary By Town'!$A442,'Raw Data from UFBs'!$E$3:$E$3000,'Summary By Town'!$O$2)</f>
        <v>0</v>
      </c>
      <c r="Q442" s="5">
        <f>SUMIFS('Raw Data from UFBs'!G$3:G$3000,'Raw Data from UFBs'!$A$3:$A$3000,'Summary By Town'!$A442,'Raw Data from UFBs'!$E$3:$E$3000,'Summary By Town'!$O$2)</f>
        <v>0</v>
      </c>
      <c r="R442" s="23">
        <f t="shared" si="69"/>
        <v>0</v>
      </c>
      <c r="S442" s="22">
        <f t="shared" si="70"/>
        <v>0</v>
      </c>
      <c r="T442" s="5">
        <f t="shared" si="71"/>
        <v>0</v>
      </c>
      <c r="U442" s="5">
        <f t="shared" si="72"/>
        <v>0</v>
      </c>
      <c r="V442" s="23">
        <f t="shared" si="73"/>
        <v>0</v>
      </c>
      <c r="W442" s="62">
        <v>2586598709</v>
      </c>
      <c r="X442" s="63">
        <v>2.7706980685499367</v>
      </c>
      <c r="Y442" s="64">
        <v>0.31861003314537861</v>
      </c>
      <c r="Z442" s="5">
        <f t="shared" si="74"/>
        <v>0</v>
      </c>
      <c r="AA442" s="9">
        <f t="shared" si="75"/>
        <v>0</v>
      </c>
      <c r="AB442" s="62">
        <v>28550368.880000003</v>
      </c>
      <c r="AC442" s="7">
        <f t="shared" si="76"/>
        <v>0</v>
      </c>
      <c r="AE442" s="6" t="s">
        <v>28</v>
      </c>
      <c r="AF442" s="6" t="s">
        <v>1164</v>
      </c>
      <c r="AG442" s="6" t="s">
        <v>1184</v>
      </c>
      <c r="AH442" s="6" t="s">
        <v>1172</v>
      </c>
      <c r="AI442" s="6" t="s">
        <v>1168</v>
      </c>
      <c r="AJ442" s="6" t="s">
        <v>976</v>
      </c>
      <c r="AK442" s="6" t="s">
        <v>600</v>
      </c>
      <c r="AL442" s="6" t="s">
        <v>995</v>
      </c>
      <c r="AM442" s="6" t="s">
        <v>1857</v>
      </c>
      <c r="AN442" s="6" t="s">
        <v>1857</v>
      </c>
      <c r="AO442" s="6" t="s">
        <v>1857</v>
      </c>
      <c r="AP442" s="6" t="s">
        <v>1857</v>
      </c>
      <c r="AQ442" s="6" t="s">
        <v>1857</v>
      </c>
      <c r="AR442" s="6" t="s">
        <v>1857</v>
      </c>
      <c r="AS442" s="6" t="s">
        <v>1857</v>
      </c>
      <c r="AT442" s="6" t="s">
        <v>1857</v>
      </c>
    </row>
    <row r="443" spans="1:46" ht="17.25" customHeight="1" x14ac:dyDescent="0.3">
      <c r="A443" t="s">
        <v>1172</v>
      </c>
      <c r="B443" t="s">
        <v>1698</v>
      </c>
      <c r="C443" t="s">
        <v>1162</v>
      </c>
      <c r="D443" t="str">
        <f t="shared" si="66"/>
        <v>Long Beach township, Ocean County</v>
      </c>
      <c r="E443" t="s">
        <v>1830</v>
      </c>
      <c r="F443" t="s">
        <v>1815</v>
      </c>
      <c r="G443" s="22">
        <f>COUNTIFS('Raw Data from UFBs'!$A$3:$A$3000,'Summary By Town'!$A443,'Raw Data from UFBs'!$E$3:$E$3000,'Summary By Town'!$G$2)</f>
        <v>0</v>
      </c>
      <c r="H443" s="5">
        <f>SUMIFS('Raw Data from UFBs'!F$3:F$3000,'Raw Data from UFBs'!$A$3:$A$3000,'Summary By Town'!$A443,'Raw Data from UFBs'!$E$3:$E$3000,'Summary By Town'!$G$2)</f>
        <v>0</v>
      </c>
      <c r="I443" s="5">
        <f>SUMIFS('Raw Data from UFBs'!G$3:G$3000,'Raw Data from UFBs'!$A$3:$A$3000,'Summary By Town'!$A443,'Raw Data from UFBs'!$E$3:$E$3000,'Summary By Town'!$G$2)</f>
        <v>0</v>
      </c>
      <c r="J443" s="23">
        <f t="shared" si="67"/>
        <v>0</v>
      </c>
      <c r="K443" s="22">
        <f>COUNTIFS('Raw Data from UFBs'!$A$3:$A$3000,'Summary By Town'!$A443,'Raw Data from UFBs'!$E$3:$E$3000,'Summary By Town'!$K$2)</f>
        <v>0</v>
      </c>
      <c r="L443" s="5">
        <f>SUMIFS('Raw Data from UFBs'!F$3:F$3000,'Raw Data from UFBs'!$A$3:$A$3000,'Summary By Town'!$A443,'Raw Data from UFBs'!$E$3:$E$3000,'Summary By Town'!$K$2)</f>
        <v>0</v>
      </c>
      <c r="M443" s="5">
        <f>SUMIFS('Raw Data from UFBs'!G$3:G$3000,'Raw Data from UFBs'!$A$3:$A$3000,'Summary By Town'!$A443,'Raw Data from UFBs'!$E$3:$E$3000,'Summary By Town'!$K$2)</f>
        <v>0</v>
      </c>
      <c r="N443" s="23">
        <f t="shared" si="68"/>
        <v>0</v>
      </c>
      <c r="O443" s="22">
        <f>COUNTIFS('Raw Data from UFBs'!$A$3:$A$3000,'Summary By Town'!$A443,'Raw Data from UFBs'!$E$3:$E$3000,'Summary By Town'!$O$2)</f>
        <v>0</v>
      </c>
      <c r="P443" s="5">
        <f>SUMIFS('Raw Data from UFBs'!F$3:F$3000,'Raw Data from UFBs'!$A$3:$A$3000,'Summary By Town'!$A443,'Raw Data from UFBs'!$E$3:$E$3000,'Summary By Town'!$O$2)</f>
        <v>0</v>
      </c>
      <c r="Q443" s="5">
        <f>SUMIFS('Raw Data from UFBs'!G$3:G$3000,'Raw Data from UFBs'!$A$3:$A$3000,'Summary By Town'!$A443,'Raw Data from UFBs'!$E$3:$E$3000,'Summary By Town'!$O$2)</f>
        <v>0</v>
      </c>
      <c r="R443" s="23">
        <f t="shared" si="69"/>
        <v>0</v>
      </c>
      <c r="S443" s="22">
        <f t="shared" si="70"/>
        <v>0</v>
      </c>
      <c r="T443" s="5">
        <f t="shared" si="71"/>
        <v>0</v>
      </c>
      <c r="U443" s="5">
        <f t="shared" si="72"/>
        <v>0</v>
      </c>
      <c r="V443" s="23">
        <f t="shared" si="73"/>
        <v>0</v>
      </c>
      <c r="W443" s="62">
        <v>10824513100</v>
      </c>
      <c r="X443" s="63">
        <v>0.88678135876381725</v>
      </c>
      <c r="Y443" s="64">
        <v>0.24019449428466985</v>
      </c>
      <c r="Z443" s="5">
        <f t="shared" si="74"/>
        <v>0</v>
      </c>
      <c r="AA443" s="9">
        <f t="shared" si="75"/>
        <v>0</v>
      </c>
      <c r="AB443" s="62">
        <v>32520000</v>
      </c>
      <c r="AC443" s="7">
        <f t="shared" si="76"/>
        <v>0</v>
      </c>
      <c r="AE443" s="6" t="s">
        <v>28</v>
      </c>
      <c r="AF443" s="6" t="s">
        <v>1164</v>
      </c>
      <c r="AG443" s="6" t="s">
        <v>1181</v>
      </c>
      <c r="AH443" s="6" t="s">
        <v>1183</v>
      </c>
      <c r="AI443" s="6" t="s">
        <v>587</v>
      </c>
      <c r="AJ443" s="6" t="s">
        <v>1168</v>
      </c>
      <c r="AK443" s="6" t="s">
        <v>1161</v>
      </c>
      <c r="AL443" s="6" t="s">
        <v>593</v>
      </c>
      <c r="AM443" s="6" t="s">
        <v>600</v>
      </c>
      <c r="AN443" s="6" t="s">
        <v>609</v>
      </c>
      <c r="AO443" s="6" t="s">
        <v>599</v>
      </c>
      <c r="AP443" s="6" t="s">
        <v>1857</v>
      </c>
      <c r="AQ443" s="6" t="s">
        <v>1857</v>
      </c>
      <c r="AR443" s="6" t="s">
        <v>1857</v>
      </c>
      <c r="AS443" s="6" t="s">
        <v>1857</v>
      </c>
      <c r="AT443" s="6" t="s">
        <v>1857</v>
      </c>
    </row>
    <row r="444" spans="1:46" ht="17.25" customHeight="1" x14ac:dyDescent="0.3">
      <c r="A444" t="s">
        <v>594</v>
      </c>
      <c r="B444" t="s">
        <v>1699</v>
      </c>
      <c r="C444" t="s">
        <v>1162</v>
      </c>
      <c r="D444" t="str">
        <f t="shared" si="66"/>
        <v>Manchester township, Ocean County</v>
      </c>
      <c r="E444" t="s">
        <v>1830</v>
      </c>
      <c r="F444" t="s">
        <v>1818</v>
      </c>
      <c r="G444" s="22">
        <f>COUNTIFS('Raw Data from UFBs'!$A$3:$A$3000,'Summary By Town'!$A444,'Raw Data from UFBs'!$E$3:$E$3000,'Summary By Town'!$G$2)</f>
        <v>7</v>
      </c>
      <c r="H444" s="5">
        <f>SUMIFS('Raw Data from UFBs'!F$3:F$3000,'Raw Data from UFBs'!$A$3:$A$3000,'Summary By Town'!$A444,'Raw Data from UFBs'!$E$3:$E$3000,'Summary By Town'!$G$2)</f>
        <v>214237.24</v>
      </c>
      <c r="I444" s="5">
        <f>SUMIFS('Raw Data from UFBs'!G$3:G$3000,'Raw Data from UFBs'!$A$3:$A$3000,'Summary By Town'!$A444,'Raw Data from UFBs'!$E$3:$E$3000,'Summary By Town'!$G$2)</f>
        <v>29827800</v>
      </c>
      <c r="J444" s="23">
        <f t="shared" si="67"/>
        <v>694766.34023535217</v>
      </c>
      <c r="K444" s="22">
        <f>COUNTIFS('Raw Data from UFBs'!$A$3:$A$3000,'Summary By Town'!$A444,'Raw Data from UFBs'!$E$3:$E$3000,'Summary By Town'!$K$2)</f>
        <v>0</v>
      </c>
      <c r="L444" s="5">
        <f>SUMIFS('Raw Data from UFBs'!F$3:F$3000,'Raw Data from UFBs'!$A$3:$A$3000,'Summary By Town'!$A444,'Raw Data from UFBs'!$E$3:$E$3000,'Summary By Town'!$K$2)</f>
        <v>0</v>
      </c>
      <c r="M444" s="5">
        <f>SUMIFS('Raw Data from UFBs'!G$3:G$3000,'Raw Data from UFBs'!$A$3:$A$3000,'Summary By Town'!$A444,'Raw Data from UFBs'!$E$3:$E$3000,'Summary By Town'!$K$2)</f>
        <v>0</v>
      </c>
      <c r="N444" s="23">
        <f t="shared" si="68"/>
        <v>0</v>
      </c>
      <c r="O444" s="22">
        <f>COUNTIFS('Raw Data from UFBs'!$A$3:$A$3000,'Summary By Town'!$A444,'Raw Data from UFBs'!$E$3:$E$3000,'Summary By Town'!$O$2)</f>
        <v>0</v>
      </c>
      <c r="P444" s="5">
        <f>SUMIFS('Raw Data from UFBs'!F$3:F$3000,'Raw Data from UFBs'!$A$3:$A$3000,'Summary By Town'!$A444,'Raw Data from UFBs'!$E$3:$E$3000,'Summary By Town'!$O$2)</f>
        <v>0</v>
      </c>
      <c r="Q444" s="5">
        <f>SUMIFS('Raw Data from UFBs'!G$3:G$3000,'Raw Data from UFBs'!$A$3:$A$3000,'Summary By Town'!$A444,'Raw Data from UFBs'!$E$3:$E$3000,'Summary By Town'!$O$2)</f>
        <v>0</v>
      </c>
      <c r="R444" s="23">
        <f t="shared" si="69"/>
        <v>0</v>
      </c>
      <c r="S444" s="22">
        <f t="shared" si="70"/>
        <v>7</v>
      </c>
      <c r="T444" s="5">
        <f t="shared" si="71"/>
        <v>214237.24</v>
      </c>
      <c r="U444" s="5">
        <f t="shared" si="72"/>
        <v>29827800</v>
      </c>
      <c r="V444" s="23">
        <f t="shared" si="73"/>
        <v>694766.34023535217</v>
      </c>
      <c r="W444" s="62">
        <v>5597567300</v>
      </c>
      <c r="X444" s="63">
        <v>2.3292577402133317</v>
      </c>
      <c r="Y444" s="64">
        <v>0.26396199227829942</v>
      </c>
      <c r="Z444" s="5">
        <f t="shared" si="74"/>
        <v>126841.4186458222</v>
      </c>
      <c r="AA444" s="9">
        <f t="shared" si="75"/>
        <v>5.3287077048631464E-3</v>
      </c>
      <c r="AB444" s="62">
        <v>45147794.689999998</v>
      </c>
      <c r="AC444" s="7">
        <f t="shared" si="76"/>
        <v>2.8094709723200922E-3</v>
      </c>
      <c r="AE444" s="6" t="s">
        <v>590</v>
      </c>
      <c r="AF444" s="6" t="s">
        <v>995</v>
      </c>
      <c r="AG444" s="6" t="s">
        <v>591</v>
      </c>
      <c r="AH444" s="6" t="s">
        <v>1166</v>
      </c>
      <c r="AI444" s="6" t="s">
        <v>709</v>
      </c>
      <c r="AJ444" s="6" t="s">
        <v>1170</v>
      </c>
      <c r="AK444" s="6" t="s">
        <v>586</v>
      </c>
      <c r="AL444" s="6" t="s">
        <v>1176</v>
      </c>
      <c r="AM444" s="6" t="s">
        <v>1857</v>
      </c>
      <c r="AN444" s="6" t="s">
        <v>1857</v>
      </c>
      <c r="AO444" s="6" t="s">
        <v>1857</v>
      </c>
      <c r="AP444" s="6" t="s">
        <v>1857</v>
      </c>
      <c r="AQ444" s="6" t="s">
        <v>1857</v>
      </c>
      <c r="AR444" s="6" t="s">
        <v>1857</v>
      </c>
      <c r="AS444" s="6" t="s">
        <v>1857</v>
      </c>
      <c r="AT444" s="6" t="s">
        <v>1857</v>
      </c>
    </row>
    <row r="445" spans="1:46" ht="17.25" customHeight="1" x14ac:dyDescent="0.3">
      <c r="A445" t="s">
        <v>599</v>
      </c>
      <c r="B445" t="s">
        <v>1629</v>
      </c>
      <c r="C445" t="s">
        <v>1162</v>
      </c>
      <c r="D445" t="str">
        <f t="shared" si="66"/>
        <v>Ocean township, Ocean County</v>
      </c>
      <c r="E445" t="s">
        <v>1830</v>
      </c>
      <c r="F445" t="s">
        <v>1818</v>
      </c>
      <c r="G445" s="22">
        <f>COUNTIFS('Raw Data from UFBs'!$A$3:$A$3000,'Summary By Town'!$A445,'Raw Data from UFBs'!$E$3:$E$3000,'Summary By Town'!$G$2)</f>
        <v>0</v>
      </c>
      <c r="H445" s="5">
        <f>SUMIFS('Raw Data from UFBs'!F$3:F$3000,'Raw Data from UFBs'!$A$3:$A$3000,'Summary By Town'!$A445,'Raw Data from UFBs'!$E$3:$E$3000,'Summary By Town'!$G$2)</f>
        <v>0</v>
      </c>
      <c r="I445" s="5">
        <f>SUMIFS('Raw Data from UFBs'!G$3:G$3000,'Raw Data from UFBs'!$A$3:$A$3000,'Summary By Town'!$A445,'Raw Data from UFBs'!$E$3:$E$3000,'Summary By Town'!$G$2)</f>
        <v>0</v>
      </c>
      <c r="J445" s="23">
        <f t="shared" si="67"/>
        <v>0</v>
      </c>
      <c r="K445" s="22">
        <f>COUNTIFS('Raw Data from UFBs'!$A$3:$A$3000,'Summary By Town'!$A445,'Raw Data from UFBs'!$E$3:$E$3000,'Summary By Town'!$K$2)</f>
        <v>0</v>
      </c>
      <c r="L445" s="5">
        <f>SUMIFS('Raw Data from UFBs'!F$3:F$3000,'Raw Data from UFBs'!$A$3:$A$3000,'Summary By Town'!$A445,'Raw Data from UFBs'!$E$3:$E$3000,'Summary By Town'!$K$2)</f>
        <v>0</v>
      </c>
      <c r="M445" s="5">
        <f>SUMIFS('Raw Data from UFBs'!G$3:G$3000,'Raw Data from UFBs'!$A$3:$A$3000,'Summary By Town'!$A445,'Raw Data from UFBs'!$E$3:$E$3000,'Summary By Town'!$K$2)</f>
        <v>0</v>
      </c>
      <c r="N445" s="23">
        <f t="shared" si="68"/>
        <v>0</v>
      </c>
      <c r="O445" s="22">
        <f>COUNTIFS('Raw Data from UFBs'!$A$3:$A$3000,'Summary By Town'!$A445,'Raw Data from UFBs'!$E$3:$E$3000,'Summary By Town'!$O$2)</f>
        <v>0</v>
      </c>
      <c r="P445" s="5">
        <f>SUMIFS('Raw Data from UFBs'!F$3:F$3000,'Raw Data from UFBs'!$A$3:$A$3000,'Summary By Town'!$A445,'Raw Data from UFBs'!$E$3:$E$3000,'Summary By Town'!$O$2)</f>
        <v>0</v>
      </c>
      <c r="Q445" s="5">
        <f>SUMIFS('Raw Data from UFBs'!G$3:G$3000,'Raw Data from UFBs'!$A$3:$A$3000,'Summary By Town'!$A445,'Raw Data from UFBs'!$E$3:$E$3000,'Summary By Town'!$O$2)</f>
        <v>0</v>
      </c>
      <c r="R445" s="23">
        <f t="shared" si="69"/>
        <v>0</v>
      </c>
      <c r="S445" s="22">
        <f t="shared" si="70"/>
        <v>0</v>
      </c>
      <c r="T445" s="5">
        <f t="shared" si="71"/>
        <v>0</v>
      </c>
      <c r="U445" s="5">
        <f t="shared" si="72"/>
        <v>0</v>
      </c>
      <c r="V445" s="23">
        <f t="shared" si="73"/>
        <v>0</v>
      </c>
      <c r="W445" s="62">
        <v>1484989000</v>
      </c>
      <c r="X445" s="63">
        <v>2.3221447852336636</v>
      </c>
      <c r="Y445" s="64">
        <v>0.34053726291583652</v>
      </c>
      <c r="Z445" s="5">
        <f t="shared" si="74"/>
        <v>0</v>
      </c>
      <c r="AA445" s="9">
        <f t="shared" si="75"/>
        <v>0</v>
      </c>
      <c r="AB445" s="62">
        <v>15433864.520000001</v>
      </c>
      <c r="AC445" s="7">
        <f t="shared" si="76"/>
        <v>0</v>
      </c>
      <c r="AE445" s="6" t="s">
        <v>1172</v>
      </c>
      <c r="AF445" s="6" t="s">
        <v>1161</v>
      </c>
      <c r="AG445" s="6" t="s">
        <v>609</v>
      </c>
      <c r="AH445" s="6" t="s">
        <v>591</v>
      </c>
      <c r="AI445" s="6" t="s">
        <v>1166</v>
      </c>
      <c r="AJ445" s="6" t="s">
        <v>1857</v>
      </c>
      <c r="AK445" s="6" t="s">
        <v>1857</v>
      </c>
      <c r="AL445" s="6" t="s">
        <v>1857</v>
      </c>
      <c r="AM445" s="6" t="s">
        <v>1857</v>
      </c>
      <c r="AN445" s="6" t="s">
        <v>1857</v>
      </c>
      <c r="AO445" s="6" t="s">
        <v>1857</v>
      </c>
      <c r="AP445" s="6" t="s">
        <v>1857</v>
      </c>
      <c r="AQ445" s="6" t="s">
        <v>1857</v>
      </c>
      <c r="AR445" s="6" t="s">
        <v>1857</v>
      </c>
      <c r="AS445" s="6" t="s">
        <v>1857</v>
      </c>
      <c r="AT445" s="6" t="s">
        <v>1857</v>
      </c>
    </row>
    <row r="446" spans="1:46" ht="17.25" customHeight="1" x14ac:dyDescent="0.3">
      <c r="A446" t="s">
        <v>1176</v>
      </c>
      <c r="B446" t="s">
        <v>1700</v>
      </c>
      <c r="C446" t="s">
        <v>1162</v>
      </c>
      <c r="D446" t="str">
        <f t="shared" si="66"/>
        <v>Plumsted township, Ocean County</v>
      </c>
      <c r="E446" t="s">
        <v>1830</v>
      </c>
      <c r="F446" t="s">
        <v>1818</v>
      </c>
      <c r="G446" s="22">
        <f>COUNTIFS('Raw Data from UFBs'!$A$3:$A$3000,'Summary By Town'!$A446,'Raw Data from UFBs'!$E$3:$E$3000,'Summary By Town'!$G$2)</f>
        <v>0</v>
      </c>
      <c r="H446" s="5">
        <f>SUMIFS('Raw Data from UFBs'!F$3:F$3000,'Raw Data from UFBs'!$A$3:$A$3000,'Summary By Town'!$A446,'Raw Data from UFBs'!$E$3:$E$3000,'Summary By Town'!$G$2)</f>
        <v>0</v>
      </c>
      <c r="I446" s="5">
        <f>SUMIFS('Raw Data from UFBs'!G$3:G$3000,'Raw Data from UFBs'!$A$3:$A$3000,'Summary By Town'!$A446,'Raw Data from UFBs'!$E$3:$E$3000,'Summary By Town'!$G$2)</f>
        <v>0</v>
      </c>
      <c r="J446" s="23">
        <f t="shared" si="67"/>
        <v>0</v>
      </c>
      <c r="K446" s="22">
        <f>COUNTIFS('Raw Data from UFBs'!$A$3:$A$3000,'Summary By Town'!$A446,'Raw Data from UFBs'!$E$3:$E$3000,'Summary By Town'!$K$2)</f>
        <v>0</v>
      </c>
      <c r="L446" s="5">
        <f>SUMIFS('Raw Data from UFBs'!F$3:F$3000,'Raw Data from UFBs'!$A$3:$A$3000,'Summary By Town'!$A446,'Raw Data from UFBs'!$E$3:$E$3000,'Summary By Town'!$K$2)</f>
        <v>0</v>
      </c>
      <c r="M446" s="5">
        <f>SUMIFS('Raw Data from UFBs'!G$3:G$3000,'Raw Data from UFBs'!$A$3:$A$3000,'Summary By Town'!$A446,'Raw Data from UFBs'!$E$3:$E$3000,'Summary By Town'!$K$2)</f>
        <v>0</v>
      </c>
      <c r="N446" s="23">
        <f t="shared" si="68"/>
        <v>0</v>
      </c>
      <c r="O446" s="22">
        <f>COUNTIFS('Raw Data from UFBs'!$A$3:$A$3000,'Summary By Town'!$A446,'Raw Data from UFBs'!$E$3:$E$3000,'Summary By Town'!$O$2)</f>
        <v>1</v>
      </c>
      <c r="P446" s="5">
        <f>SUMIFS('Raw Data from UFBs'!F$3:F$3000,'Raw Data from UFBs'!$A$3:$A$3000,'Summary By Town'!$A446,'Raw Data from UFBs'!$E$3:$E$3000,'Summary By Town'!$O$2)</f>
        <v>613104.4</v>
      </c>
      <c r="Q446" s="5">
        <f>SUMIFS('Raw Data from UFBs'!G$3:G$3000,'Raw Data from UFBs'!$A$3:$A$3000,'Summary By Town'!$A446,'Raw Data from UFBs'!$E$3:$E$3000,'Summary By Town'!$O$2)</f>
        <v>0</v>
      </c>
      <c r="R446" s="23">
        <f t="shared" si="69"/>
        <v>0</v>
      </c>
      <c r="S446" s="22">
        <f t="shared" si="70"/>
        <v>1</v>
      </c>
      <c r="T446" s="5">
        <f t="shared" si="71"/>
        <v>613104.4</v>
      </c>
      <c r="U446" s="5">
        <f t="shared" si="72"/>
        <v>0</v>
      </c>
      <c r="V446" s="23">
        <f t="shared" si="73"/>
        <v>0</v>
      </c>
      <c r="W446" s="62">
        <v>1051281500</v>
      </c>
      <c r="X446" s="63">
        <v>2.5921898591272017</v>
      </c>
      <c r="Y446" s="64">
        <v>0.12980783939726739</v>
      </c>
      <c r="Z446" s="5">
        <f t="shared" si="74"/>
        <v>-79585.757488957985</v>
      </c>
      <c r="AA446" s="9">
        <f t="shared" si="75"/>
        <v>0</v>
      </c>
      <c r="AB446" s="62">
        <v>6392419</v>
      </c>
      <c r="AC446" s="7">
        <f t="shared" si="76"/>
        <v>-1.2450022047828527E-2</v>
      </c>
      <c r="AE446" s="6" t="s">
        <v>590</v>
      </c>
      <c r="AF446" s="6" t="s">
        <v>1133</v>
      </c>
      <c r="AG446" s="6" t="s">
        <v>709</v>
      </c>
      <c r="AH446" s="6" t="s">
        <v>594</v>
      </c>
      <c r="AI446" s="6" t="s">
        <v>984</v>
      </c>
      <c r="AJ446" s="6" t="s">
        <v>985</v>
      </c>
      <c r="AK446" s="6" t="s">
        <v>1857</v>
      </c>
      <c r="AL446" s="6" t="s">
        <v>1857</v>
      </c>
      <c r="AM446" s="6" t="s">
        <v>1857</v>
      </c>
      <c r="AN446" s="6" t="s">
        <v>1857</v>
      </c>
      <c r="AO446" s="6" t="s">
        <v>1857</v>
      </c>
      <c r="AP446" s="6" t="s">
        <v>1857</v>
      </c>
      <c r="AQ446" s="6" t="s">
        <v>1857</v>
      </c>
      <c r="AR446" s="6" t="s">
        <v>1857</v>
      </c>
      <c r="AS446" s="6" t="s">
        <v>1857</v>
      </c>
      <c r="AT446" s="6" t="s">
        <v>1857</v>
      </c>
    </row>
    <row r="447" spans="1:46" ht="17.25" customHeight="1" x14ac:dyDescent="0.3">
      <c r="A447" t="s">
        <v>600</v>
      </c>
      <c r="B447" t="s">
        <v>1701</v>
      </c>
      <c r="C447" t="s">
        <v>1162</v>
      </c>
      <c r="D447" t="str">
        <f t="shared" si="66"/>
        <v>Stafford township, Ocean County</v>
      </c>
      <c r="E447" t="s">
        <v>1830</v>
      </c>
      <c r="F447" t="s">
        <v>1818</v>
      </c>
      <c r="G447" s="22">
        <f>COUNTIFS('Raw Data from UFBs'!$A$3:$A$3000,'Summary By Town'!$A447,'Raw Data from UFBs'!$E$3:$E$3000,'Summary By Town'!$G$2)</f>
        <v>4</v>
      </c>
      <c r="H447" s="5">
        <f>SUMIFS('Raw Data from UFBs'!F$3:F$3000,'Raw Data from UFBs'!$A$3:$A$3000,'Summary By Town'!$A447,'Raw Data from UFBs'!$E$3:$E$3000,'Summary By Town'!$G$2)</f>
        <v>150103.67000000001</v>
      </c>
      <c r="I447" s="5">
        <f>SUMIFS('Raw Data from UFBs'!G$3:G$3000,'Raw Data from UFBs'!$A$3:$A$3000,'Summary By Town'!$A447,'Raw Data from UFBs'!$E$3:$E$3000,'Summary By Town'!$G$2)</f>
        <v>21733300</v>
      </c>
      <c r="J447" s="23">
        <f t="shared" si="67"/>
        <v>534278.78003005625</v>
      </c>
      <c r="K447" s="22">
        <f>COUNTIFS('Raw Data from UFBs'!$A$3:$A$3000,'Summary By Town'!$A447,'Raw Data from UFBs'!$E$3:$E$3000,'Summary By Town'!$K$2)</f>
        <v>9</v>
      </c>
      <c r="L447" s="5">
        <f>SUMIFS('Raw Data from UFBs'!F$3:F$3000,'Raw Data from UFBs'!$A$3:$A$3000,'Summary By Town'!$A447,'Raw Data from UFBs'!$E$3:$E$3000,'Summary By Town'!$K$2)</f>
        <v>858579.36</v>
      </c>
      <c r="M447" s="5">
        <f>SUMIFS('Raw Data from UFBs'!G$3:G$3000,'Raw Data from UFBs'!$A$3:$A$3000,'Summary By Town'!$A447,'Raw Data from UFBs'!$E$3:$E$3000,'Summary By Town'!$K$2)</f>
        <v>47377059</v>
      </c>
      <c r="N447" s="23">
        <f t="shared" si="68"/>
        <v>1164690.0049201916</v>
      </c>
      <c r="O447" s="22">
        <f>COUNTIFS('Raw Data from UFBs'!$A$3:$A$3000,'Summary By Town'!$A447,'Raw Data from UFBs'!$E$3:$E$3000,'Summary By Town'!$O$2)</f>
        <v>1</v>
      </c>
      <c r="P447" s="5">
        <f>SUMIFS('Raw Data from UFBs'!F$3:F$3000,'Raw Data from UFBs'!$A$3:$A$3000,'Summary By Town'!$A447,'Raw Data from UFBs'!$E$3:$E$3000,'Summary By Town'!$O$2)</f>
        <v>559137.53</v>
      </c>
      <c r="Q447" s="5">
        <f>SUMIFS('Raw Data from UFBs'!G$3:G$3000,'Raw Data from UFBs'!$A$3:$A$3000,'Summary By Town'!$A447,'Raw Data from UFBs'!$E$3:$E$3000,'Summary By Town'!$O$2)</f>
        <v>20520000</v>
      </c>
      <c r="R447" s="23">
        <f t="shared" si="69"/>
        <v>504451.71999727399</v>
      </c>
      <c r="S447" s="22">
        <f t="shared" si="70"/>
        <v>14</v>
      </c>
      <c r="T447" s="5">
        <f t="shared" si="71"/>
        <v>1567820.56</v>
      </c>
      <c r="U447" s="5">
        <f t="shared" si="72"/>
        <v>89630359</v>
      </c>
      <c r="V447" s="23">
        <f t="shared" si="73"/>
        <v>2203420.5049475217</v>
      </c>
      <c r="W447" s="62">
        <v>4852322700</v>
      </c>
      <c r="X447" s="63">
        <v>2.4583417153863256</v>
      </c>
      <c r="Y447" s="64">
        <v>0.38969365632404362</v>
      </c>
      <c r="Z447" s="5">
        <f t="shared" si="74"/>
        <v>247689.26650596055</v>
      </c>
      <c r="AA447" s="9">
        <f t="shared" si="75"/>
        <v>1.8471640189965107E-2</v>
      </c>
      <c r="AB447" s="62">
        <v>54166363.5</v>
      </c>
      <c r="AC447" s="7">
        <f t="shared" si="76"/>
        <v>4.5727505134429145E-3</v>
      </c>
      <c r="AE447" s="6" t="s">
        <v>1181</v>
      </c>
      <c r="AF447" s="6" t="s">
        <v>1183</v>
      </c>
      <c r="AG447" s="6" t="s">
        <v>1172</v>
      </c>
      <c r="AH447" s="6" t="s">
        <v>587</v>
      </c>
      <c r="AI447" s="6" t="s">
        <v>1168</v>
      </c>
      <c r="AJ447" s="6" t="s">
        <v>976</v>
      </c>
      <c r="AK447" s="6" t="s">
        <v>593</v>
      </c>
      <c r="AL447" s="6" t="s">
        <v>609</v>
      </c>
      <c r="AM447" s="6" t="s">
        <v>995</v>
      </c>
      <c r="AN447" s="6" t="s">
        <v>1857</v>
      </c>
      <c r="AO447" s="6" t="s">
        <v>1857</v>
      </c>
      <c r="AP447" s="6" t="s">
        <v>1857</v>
      </c>
      <c r="AQ447" s="6" t="s">
        <v>1857</v>
      </c>
      <c r="AR447" s="6" t="s">
        <v>1857</v>
      </c>
      <c r="AS447" s="6" t="s">
        <v>1857</v>
      </c>
      <c r="AT447" s="6" t="s">
        <v>1857</v>
      </c>
    </row>
    <row r="448" spans="1:46" ht="17.25" customHeight="1" x14ac:dyDescent="0.3">
      <c r="A448" t="s">
        <v>586</v>
      </c>
      <c r="B448" t="s">
        <v>1702</v>
      </c>
      <c r="C448" t="s">
        <v>1162</v>
      </c>
      <c r="D448" t="str">
        <f t="shared" si="66"/>
        <v>Toms River township, Ocean County</v>
      </c>
      <c r="E448" t="s">
        <v>1830</v>
      </c>
      <c r="F448" t="s">
        <v>1817</v>
      </c>
      <c r="G448" s="22">
        <f>COUNTIFS('Raw Data from UFBs'!$A$3:$A$3000,'Summary By Town'!$A448,'Raw Data from UFBs'!$E$3:$E$3000,'Summary By Town'!$G$2)</f>
        <v>9</v>
      </c>
      <c r="H448" s="5">
        <f>SUMIFS('Raw Data from UFBs'!F$3:F$3000,'Raw Data from UFBs'!$A$3:$A$3000,'Summary By Town'!$A448,'Raw Data from UFBs'!$E$3:$E$3000,'Summary By Town'!$G$2)</f>
        <v>596915.55000000005</v>
      </c>
      <c r="I448" s="5">
        <f>SUMIFS('Raw Data from UFBs'!G$3:G$3000,'Raw Data from UFBs'!$A$3:$A$3000,'Summary By Town'!$A448,'Raw Data from UFBs'!$E$3:$E$3000,'Summary By Town'!$G$2)</f>
        <v>86550000</v>
      </c>
      <c r="J448" s="23">
        <f t="shared" si="67"/>
        <v>1454901.2109158232</v>
      </c>
      <c r="K448" s="22">
        <f>COUNTIFS('Raw Data from UFBs'!$A$3:$A$3000,'Summary By Town'!$A448,'Raw Data from UFBs'!$E$3:$E$3000,'Summary By Town'!$K$2)</f>
        <v>0</v>
      </c>
      <c r="L448" s="5">
        <f>SUMIFS('Raw Data from UFBs'!F$3:F$3000,'Raw Data from UFBs'!$A$3:$A$3000,'Summary By Town'!$A448,'Raw Data from UFBs'!$E$3:$E$3000,'Summary By Town'!$K$2)</f>
        <v>0</v>
      </c>
      <c r="M448" s="5">
        <f>SUMIFS('Raw Data from UFBs'!G$3:G$3000,'Raw Data from UFBs'!$A$3:$A$3000,'Summary By Town'!$A448,'Raw Data from UFBs'!$E$3:$E$3000,'Summary By Town'!$K$2)</f>
        <v>0</v>
      </c>
      <c r="N448" s="23">
        <f t="shared" si="68"/>
        <v>0</v>
      </c>
      <c r="O448" s="22">
        <f>COUNTIFS('Raw Data from UFBs'!$A$3:$A$3000,'Summary By Town'!$A448,'Raw Data from UFBs'!$E$3:$E$3000,'Summary By Town'!$O$2)</f>
        <v>0</v>
      </c>
      <c r="P448" s="5">
        <f>SUMIFS('Raw Data from UFBs'!F$3:F$3000,'Raw Data from UFBs'!$A$3:$A$3000,'Summary By Town'!$A448,'Raw Data from UFBs'!$E$3:$E$3000,'Summary By Town'!$O$2)</f>
        <v>0</v>
      </c>
      <c r="Q448" s="5">
        <f>SUMIFS('Raw Data from UFBs'!G$3:G$3000,'Raw Data from UFBs'!$A$3:$A$3000,'Summary By Town'!$A448,'Raw Data from UFBs'!$E$3:$E$3000,'Summary By Town'!$O$2)</f>
        <v>0</v>
      </c>
      <c r="R448" s="23">
        <f t="shared" si="69"/>
        <v>0</v>
      </c>
      <c r="S448" s="22">
        <f t="shared" si="70"/>
        <v>9</v>
      </c>
      <c r="T448" s="5">
        <f t="shared" si="71"/>
        <v>596915.55000000005</v>
      </c>
      <c r="U448" s="5">
        <f t="shared" si="72"/>
        <v>86550000</v>
      </c>
      <c r="V448" s="23">
        <f t="shared" si="73"/>
        <v>1454901.2109158232</v>
      </c>
      <c r="W448" s="62">
        <v>21629054700</v>
      </c>
      <c r="X448" s="63">
        <v>1.6809950443856998</v>
      </c>
      <c r="Y448" s="64">
        <v>0.26917099978057396</v>
      </c>
      <c r="Z448" s="5">
        <f t="shared" si="74"/>
        <v>230944.85814610866</v>
      </c>
      <c r="AA448" s="9">
        <f t="shared" si="75"/>
        <v>4.0015618435696133E-3</v>
      </c>
      <c r="AB448" s="62">
        <v>140870146.69999999</v>
      </c>
      <c r="AC448" s="7">
        <f t="shared" si="76"/>
        <v>1.6394166085305047E-3</v>
      </c>
      <c r="AE448" s="6" t="s">
        <v>590</v>
      </c>
      <c r="AF448" s="6" t="s">
        <v>1182</v>
      </c>
      <c r="AG448" s="6" t="s">
        <v>1169</v>
      </c>
      <c r="AH448" s="6" t="s">
        <v>1179</v>
      </c>
      <c r="AI448" s="6" t="s">
        <v>1171</v>
      </c>
      <c r="AJ448" s="6" t="s">
        <v>1166</v>
      </c>
      <c r="AK448" s="6" t="s">
        <v>594</v>
      </c>
      <c r="AL448" s="6" t="s">
        <v>592</v>
      </c>
      <c r="AM448" s="6" t="s">
        <v>1167</v>
      </c>
      <c r="AN448" s="6" t="s">
        <v>1857</v>
      </c>
      <c r="AO448" s="6" t="s">
        <v>1857</v>
      </c>
      <c r="AP448" s="6" t="s">
        <v>1857</v>
      </c>
      <c r="AQ448" s="6" t="s">
        <v>1857</v>
      </c>
      <c r="AR448" s="6" t="s">
        <v>1857</v>
      </c>
      <c r="AS448" s="6" t="s">
        <v>1857</v>
      </c>
      <c r="AT448" s="6" t="s">
        <v>1857</v>
      </c>
    </row>
    <row r="449" spans="1:46" ht="17.25" customHeight="1" x14ac:dyDescent="0.3">
      <c r="A449" t="s">
        <v>612</v>
      </c>
      <c r="B449" t="s">
        <v>1703</v>
      </c>
      <c r="C449" t="s">
        <v>1185</v>
      </c>
      <c r="D449" t="str">
        <f t="shared" si="66"/>
        <v>Bloomingdale borough, Passaic County</v>
      </c>
      <c r="E449" t="s">
        <v>1828</v>
      </c>
      <c r="F449" t="s">
        <v>1815</v>
      </c>
      <c r="G449" s="22">
        <f>COUNTIFS('Raw Data from UFBs'!$A$3:$A$3000,'Summary By Town'!$A449,'Raw Data from UFBs'!$E$3:$E$3000,'Summary By Town'!$G$2)</f>
        <v>0</v>
      </c>
      <c r="H449" s="5">
        <f>SUMIFS('Raw Data from UFBs'!F$3:F$3000,'Raw Data from UFBs'!$A$3:$A$3000,'Summary By Town'!$A449,'Raw Data from UFBs'!$E$3:$E$3000,'Summary By Town'!$G$2)</f>
        <v>0</v>
      </c>
      <c r="I449" s="5">
        <f>SUMIFS('Raw Data from UFBs'!G$3:G$3000,'Raw Data from UFBs'!$A$3:$A$3000,'Summary By Town'!$A449,'Raw Data from UFBs'!$E$3:$E$3000,'Summary By Town'!$G$2)</f>
        <v>0</v>
      </c>
      <c r="J449" s="23">
        <f t="shared" si="67"/>
        <v>0</v>
      </c>
      <c r="K449" s="22">
        <f>COUNTIFS('Raw Data from UFBs'!$A$3:$A$3000,'Summary By Town'!$A449,'Raw Data from UFBs'!$E$3:$E$3000,'Summary By Town'!$K$2)</f>
        <v>0</v>
      </c>
      <c r="L449" s="5">
        <f>SUMIFS('Raw Data from UFBs'!F$3:F$3000,'Raw Data from UFBs'!$A$3:$A$3000,'Summary By Town'!$A449,'Raw Data from UFBs'!$E$3:$E$3000,'Summary By Town'!$K$2)</f>
        <v>0</v>
      </c>
      <c r="M449" s="5">
        <f>SUMIFS('Raw Data from UFBs'!G$3:G$3000,'Raw Data from UFBs'!$A$3:$A$3000,'Summary By Town'!$A449,'Raw Data from UFBs'!$E$3:$E$3000,'Summary By Town'!$K$2)</f>
        <v>0</v>
      </c>
      <c r="N449" s="23">
        <f t="shared" si="68"/>
        <v>0</v>
      </c>
      <c r="O449" s="22">
        <f>COUNTIFS('Raw Data from UFBs'!$A$3:$A$3000,'Summary By Town'!$A449,'Raw Data from UFBs'!$E$3:$E$3000,'Summary By Town'!$O$2)</f>
        <v>0</v>
      </c>
      <c r="P449" s="5">
        <f>SUMIFS('Raw Data from UFBs'!F$3:F$3000,'Raw Data from UFBs'!$A$3:$A$3000,'Summary By Town'!$A449,'Raw Data from UFBs'!$E$3:$E$3000,'Summary By Town'!$O$2)</f>
        <v>0</v>
      </c>
      <c r="Q449" s="5">
        <f>SUMIFS('Raw Data from UFBs'!G$3:G$3000,'Raw Data from UFBs'!$A$3:$A$3000,'Summary By Town'!$A449,'Raw Data from UFBs'!$E$3:$E$3000,'Summary By Town'!$O$2)</f>
        <v>0</v>
      </c>
      <c r="R449" s="23">
        <f t="shared" si="69"/>
        <v>0</v>
      </c>
      <c r="S449" s="22">
        <f t="shared" si="70"/>
        <v>0</v>
      </c>
      <c r="T449" s="5">
        <f t="shared" si="71"/>
        <v>0</v>
      </c>
      <c r="U449" s="5">
        <f t="shared" si="72"/>
        <v>0</v>
      </c>
      <c r="V449" s="23">
        <f t="shared" si="73"/>
        <v>0</v>
      </c>
      <c r="W449" s="62">
        <v>799619900</v>
      </c>
      <c r="X449" s="63">
        <v>4.5017833568275361</v>
      </c>
      <c r="Y449" s="64">
        <v>0.26135683286538242</v>
      </c>
      <c r="Z449" s="5">
        <f t="shared" si="74"/>
        <v>0</v>
      </c>
      <c r="AA449" s="9">
        <f t="shared" si="75"/>
        <v>0</v>
      </c>
      <c r="AB449" s="62">
        <v>13903092.469999999</v>
      </c>
      <c r="AC449" s="7">
        <f t="shared" si="76"/>
        <v>0</v>
      </c>
      <c r="AE449" s="6" t="s">
        <v>1156</v>
      </c>
      <c r="AF449" s="6" t="s">
        <v>560</v>
      </c>
      <c r="AG449" s="6" t="s">
        <v>1191</v>
      </c>
      <c r="AH449" s="6" t="s">
        <v>625</v>
      </c>
      <c r="AI449" s="6" t="s">
        <v>1193</v>
      </c>
      <c r="AJ449" s="6" t="s">
        <v>1196</v>
      </c>
      <c r="AK449" s="6" t="s">
        <v>1857</v>
      </c>
      <c r="AL449" s="6" t="s">
        <v>1857</v>
      </c>
      <c r="AM449" s="6" t="s">
        <v>1857</v>
      </c>
      <c r="AN449" s="6" t="s">
        <v>1857</v>
      </c>
      <c r="AO449" s="6" t="s">
        <v>1857</v>
      </c>
      <c r="AP449" s="6" t="s">
        <v>1857</v>
      </c>
      <c r="AQ449" s="6" t="s">
        <v>1857</v>
      </c>
      <c r="AR449" s="6" t="s">
        <v>1857</v>
      </c>
      <c r="AS449" s="6" t="s">
        <v>1857</v>
      </c>
      <c r="AT449" s="6" t="s">
        <v>1857</v>
      </c>
    </row>
    <row r="450" spans="1:46" ht="17.25" customHeight="1" x14ac:dyDescent="0.3">
      <c r="A450" t="s">
        <v>613</v>
      </c>
      <c r="B450" t="s">
        <v>1704</v>
      </c>
      <c r="C450" t="s">
        <v>1185</v>
      </c>
      <c r="D450" t="str">
        <f t="shared" si="66"/>
        <v>Clifton city, Passaic County</v>
      </c>
      <c r="E450" t="s">
        <v>1828</v>
      </c>
      <c r="F450" t="s">
        <v>1819</v>
      </c>
      <c r="G450" s="22">
        <f>COUNTIFS('Raw Data from UFBs'!$A$3:$A$3000,'Summary By Town'!$A450,'Raw Data from UFBs'!$E$3:$E$3000,'Summary By Town'!$G$2)</f>
        <v>8</v>
      </c>
      <c r="H450" s="5">
        <f>SUMIFS('Raw Data from UFBs'!F$3:F$3000,'Raw Data from UFBs'!$A$3:$A$3000,'Summary By Town'!$A450,'Raw Data from UFBs'!$E$3:$E$3000,'Summary By Town'!$G$2)</f>
        <v>452202.17</v>
      </c>
      <c r="I450" s="5">
        <f>SUMIFS('Raw Data from UFBs'!G$3:G$3000,'Raw Data from UFBs'!$A$3:$A$3000,'Summary By Town'!$A450,'Raw Data from UFBs'!$E$3:$E$3000,'Summary By Town'!$G$2)</f>
        <v>50435500</v>
      </c>
      <c r="J450" s="23">
        <f t="shared" si="67"/>
        <v>2921737.6665962203</v>
      </c>
      <c r="K450" s="22">
        <f>COUNTIFS('Raw Data from UFBs'!$A$3:$A$3000,'Summary By Town'!$A450,'Raw Data from UFBs'!$E$3:$E$3000,'Summary By Town'!$K$2)</f>
        <v>3</v>
      </c>
      <c r="L450" s="5">
        <f>SUMIFS('Raw Data from UFBs'!F$3:F$3000,'Raw Data from UFBs'!$A$3:$A$3000,'Summary By Town'!$A450,'Raw Data from UFBs'!$E$3:$E$3000,'Summary By Town'!$K$2)</f>
        <v>1575291.29</v>
      </c>
      <c r="M450" s="5">
        <f>SUMIFS('Raw Data from UFBs'!G$3:G$3000,'Raw Data from UFBs'!$A$3:$A$3000,'Summary By Town'!$A450,'Raw Data from UFBs'!$E$3:$E$3000,'Summary By Town'!$K$2)</f>
        <v>80694500</v>
      </c>
      <c r="N450" s="23">
        <f t="shared" si="68"/>
        <v>4674647.0271366145</v>
      </c>
      <c r="O450" s="22">
        <f>COUNTIFS('Raw Data from UFBs'!$A$3:$A$3000,'Summary By Town'!$A450,'Raw Data from UFBs'!$E$3:$E$3000,'Summary By Town'!$O$2)</f>
        <v>2</v>
      </c>
      <c r="P450" s="5">
        <f>SUMIFS('Raw Data from UFBs'!F$3:F$3000,'Raw Data from UFBs'!$A$3:$A$3000,'Summary By Town'!$A450,'Raw Data from UFBs'!$E$3:$E$3000,'Summary By Town'!$O$2)</f>
        <v>6998.4</v>
      </c>
      <c r="Q450" s="5">
        <f>SUMIFS('Raw Data from UFBs'!G$3:G$3000,'Raw Data from UFBs'!$A$3:$A$3000,'Summary By Town'!$A450,'Raw Data from UFBs'!$E$3:$E$3000,'Summary By Town'!$O$2)</f>
        <v>654000</v>
      </c>
      <c r="R450" s="23">
        <f t="shared" si="69"/>
        <v>37886.338669269229</v>
      </c>
      <c r="S450" s="22">
        <f t="shared" si="70"/>
        <v>13</v>
      </c>
      <c r="T450" s="5">
        <f t="shared" si="71"/>
        <v>2034491.8599999999</v>
      </c>
      <c r="U450" s="5">
        <f t="shared" si="72"/>
        <v>131784000</v>
      </c>
      <c r="V450" s="23">
        <f t="shared" si="73"/>
        <v>7634271.0324021038</v>
      </c>
      <c r="W450" s="62">
        <v>5995062468</v>
      </c>
      <c r="X450" s="63">
        <v>5.7930181451482001</v>
      </c>
      <c r="Y450" s="64">
        <v>0.29381179941229962</v>
      </c>
      <c r="Z450" s="5">
        <f t="shared" si="74"/>
        <v>1645281.1949549802</v>
      </c>
      <c r="AA450" s="9">
        <f t="shared" si="75"/>
        <v>2.1982089545092627E-2</v>
      </c>
      <c r="AB450" s="62">
        <v>129224738</v>
      </c>
      <c r="AC450" s="7">
        <f t="shared" si="76"/>
        <v>1.273193678252983E-2</v>
      </c>
      <c r="AE450" s="6" t="s">
        <v>74</v>
      </c>
      <c r="AF450" s="6" t="s">
        <v>238</v>
      </c>
      <c r="AG450" s="6" t="s">
        <v>85</v>
      </c>
      <c r="AH450" s="6" t="s">
        <v>229</v>
      </c>
      <c r="AI450" s="6" t="s">
        <v>1045</v>
      </c>
      <c r="AJ450" s="6" t="s">
        <v>614</v>
      </c>
      <c r="AK450" s="6" t="s">
        <v>1188</v>
      </c>
      <c r="AL450" s="6" t="s">
        <v>69</v>
      </c>
      <c r="AM450" s="6" t="s">
        <v>714</v>
      </c>
      <c r="AN450" s="6" t="s">
        <v>939</v>
      </c>
      <c r="AO450" s="6" t="s">
        <v>1190</v>
      </c>
      <c r="AP450" s="6" t="s">
        <v>1857</v>
      </c>
      <c r="AQ450" s="6" t="s">
        <v>1857</v>
      </c>
      <c r="AR450" s="6" t="s">
        <v>1857</v>
      </c>
      <c r="AS450" s="6" t="s">
        <v>1857</v>
      </c>
      <c r="AT450" s="6" t="s">
        <v>1857</v>
      </c>
    </row>
    <row r="451" spans="1:46" ht="17.25" customHeight="1" x14ac:dyDescent="0.3">
      <c r="A451" t="s">
        <v>1186</v>
      </c>
      <c r="B451" t="s">
        <v>1705</v>
      </c>
      <c r="C451" t="s">
        <v>1185</v>
      </c>
      <c r="D451" t="str">
        <f t="shared" si="66"/>
        <v>Haledon borough, Passaic County</v>
      </c>
      <c r="E451" t="s">
        <v>1828</v>
      </c>
      <c r="F451" t="s">
        <v>1819</v>
      </c>
      <c r="G451" s="22">
        <f>COUNTIFS('Raw Data from UFBs'!$A$3:$A$3000,'Summary By Town'!$A451,'Raw Data from UFBs'!$E$3:$E$3000,'Summary By Town'!$G$2)</f>
        <v>0</v>
      </c>
      <c r="H451" s="5">
        <f>SUMIFS('Raw Data from UFBs'!F$3:F$3000,'Raw Data from UFBs'!$A$3:$A$3000,'Summary By Town'!$A451,'Raw Data from UFBs'!$E$3:$E$3000,'Summary By Town'!$G$2)</f>
        <v>0</v>
      </c>
      <c r="I451" s="5">
        <f>SUMIFS('Raw Data from UFBs'!G$3:G$3000,'Raw Data from UFBs'!$A$3:$A$3000,'Summary By Town'!$A451,'Raw Data from UFBs'!$E$3:$E$3000,'Summary By Town'!$G$2)</f>
        <v>0</v>
      </c>
      <c r="J451" s="23">
        <f t="shared" si="67"/>
        <v>0</v>
      </c>
      <c r="K451" s="22">
        <f>COUNTIFS('Raw Data from UFBs'!$A$3:$A$3000,'Summary By Town'!$A451,'Raw Data from UFBs'!$E$3:$E$3000,'Summary By Town'!$K$2)</f>
        <v>0</v>
      </c>
      <c r="L451" s="5">
        <f>SUMIFS('Raw Data from UFBs'!F$3:F$3000,'Raw Data from UFBs'!$A$3:$A$3000,'Summary By Town'!$A451,'Raw Data from UFBs'!$E$3:$E$3000,'Summary By Town'!$K$2)</f>
        <v>0</v>
      </c>
      <c r="M451" s="5">
        <f>SUMIFS('Raw Data from UFBs'!G$3:G$3000,'Raw Data from UFBs'!$A$3:$A$3000,'Summary By Town'!$A451,'Raw Data from UFBs'!$E$3:$E$3000,'Summary By Town'!$K$2)</f>
        <v>0</v>
      </c>
      <c r="N451" s="23">
        <f t="shared" si="68"/>
        <v>0</v>
      </c>
      <c r="O451" s="22">
        <f>COUNTIFS('Raw Data from UFBs'!$A$3:$A$3000,'Summary By Town'!$A451,'Raw Data from UFBs'!$E$3:$E$3000,'Summary By Town'!$O$2)</f>
        <v>0</v>
      </c>
      <c r="P451" s="5">
        <f>SUMIFS('Raw Data from UFBs'!F$3:F$3000,'Raw Data from UFBs'!$A$3:$A$3000,'Summary By Town'!$A451,'Raw Data from UFBs'!$E$3:$E$3000,'Summary By Town'!$O$2)</f>
        <v>0</v>
      </c>
      <c r="Q451" s="5">
        <f>SUMIFS('Raw Data from UFBs'!G$3:G$3000,'Raw Data from UFBs'!$A$3:$A$3000,'Summary By Town'!$A451,'Raw Data from UFBs'!$E$3:$E$3000,'Summary By Town'!$O$2)</f>
        <v>0</v>
      </c>
      <c r="R451" s="23">
        <f t="shared" si="69"/>
        <v>0</v>
      </c>
      <c r="S451" s="22">
        <f t="shared" si="70"/>
        <v>0</v>
      </c>
      <c r="T451" s="5">
        <f t="shared" si="71"/>
        <v>0</v>
      </c>
      <c r="U451" s="5">
        <f t="shared" si="72"/>
        <v>0</v>
      </c>
      <c r="V451" s="23">
        <f t="shared" si="73"/>
        <v>0</v>
      </c>
      <c r="W451" s="62">
        <v>607709300</v>
      </c>
      <c r="X451" s="63">
        <v>5.1920330796420551</v>
      </c>
      <c r="Y451" s="64">
        <v>0.36021331823548297</v>
      </c>
      <c r="Z451" s="5">
        <f t="shared" si="74"/>
        <v>0</v>
      </c>
      <c r="AA451" s="9">
        <f t="shared" si="75"/>
        <v>0</v>
      </c>
      <c r="AB451" s="62">
        <v>12894397.050000001</v>
      </c>
      <c r="AC451" s="7">
        <f t="shared" si="76"/>
        <v>0</v>
      </c>
      <c r="AE451" s="6" t="s">
        <v>1194</v>
      </c>
      <c r="AF451" s="6" t="s">
        <v>1190</v>
      </c>
      <c r="AG451" s="6" t="s">
        <v>1192</v>
      </c>
      <c r="AH451" s="6" t="s">
        <v>1189</v>
      </c>
      <c r="AI451" s="6" t="s">
        <v>1195</v>
      </c>
      <c r="AJ451" s="6" t="s">
        <v>1857</v>
      </c>
      <c r="AK451" s="6" t="s">
        <v>1857</v>
      </c>
      <c r="AL451" s="6" t="s">
        <v>1857</v>
      </c>
      <c r="AM451" s="6" t="s">
        <v>1857</v>
      </c>
      <c r="AN451" s="6" t="s">
        <v>1857</v>
      </c>
      <c r="AO451" s="6" t="s">
        <v>1857</v>
      </c>
      <c r="AP451" s="6" t="s">
        <v>1857</v>
      </c>
      <c r="AQ451" s="6" t="s">
        <v>1857</v>
      </c>
      <c r="AR451" s="6" t="s">
        <v>1857</v>
      </c>
      <c r="AS451" s="6" t="s">
        <v>1857</v>
      </c>
      <c r="AT451" s="6" t="s">
        <v>1857</v>
      </c>
    </row>
    <row r="452" spans="1:46" ht="17.25" customHeight="1" x14ac:dyDescent="0.3">
      <c r="A452" t="s">
        <v>1187</v>
      </c>
      <c r="B452" t="s">
        <v>1706</v>
      </c>
      <c r="C452" t="s">
        <v>1185</v>
      </c>
      <c r="D452" t="str">
        <f t="shared" ref="D452:D515" si="77">B452&amp;", "&amp;C452&amp;" County"</f>
        <v>Hawthorne borough, Passaic County</v>
      </c>
      <c r="E452" t="s">
        <v>1828</v>
      </c>
      <c r="F452" t="s">
        <v>1815</v>
      </c>
      <c r="G452" s="22">
        <f>COUNTIFS('Raw Data from UFBs'!$A$3:$A$3000,'Summary By Town'!$A452,'Raw Data from UFBs'!$E$3:$E$3000,'Summary By Town'!$G$2)</f>
        <v>0</v>
      </c>
      <c r="H452" s="5">
        <f>SUMIFS('Raw Data from UFBs'!F$3:F$3000,'Raw Data from UFBs'!$A$3:$A$3000,'Summary By Town'!$A452,'Raw Data from UFBs'!$E$3:$E$3000,'Summary By Town'!$G$2)</f>
        <v>0</v>
      </c>
      <c r="I452" s="5">
        <f>SUMIFS('Raw Data from UFBs'!G$3:G$3000,'Raw Data from UFBs'!$A$3:$A$3000,'Summary By Town'!$A452,'Raw Data from UFBs'!$E$3:$E$3000,'Summary By Town'!$G$2)</f>
        <v>0</v>
      </c>
      <c r="J452" s="23">
        <f t="shared" ref="J452:J515" si="78">IFERROR((I452/100)*$X452,"--")</f>
        <v>0</v>
      </c>
      <c r="K452" s="22">
        <f>COUNTIFS('Raw Data from UFBs'!$A$3:$A$3000,'Summary By Town'!$A452,'Raw Data from UFBs'!$E$3:$E$3000,'Summary By Town'!$K$2)</f>
        <v>0</v>
      </c>
      <c r="L452" s="5">
        <f>SUMIFS('Raw Data from UFBs'!F$3:F$3000,'Raw Data from UFBs'!$A$3:$A$3000,'Summary By Town'!$A452,'Raw Data from UFBs'!$E$3:$E$3000,'Summary By Town'!$K$2)</f>
        <v>0</v>
      </c>
      <c r="M452" s="5">
        <f>SUMIFS('Raw Data from UFBs'!G$3:G$3000,'Raw Data from UFBs'!$A$3:$A$3000,'Summary By Town'!$A452,'Raw Data from UFBs'!$E$3:$E$3000,'Summary By Town'!$K$2)</f>
        <v>0</v>
      </c>
      <c r="N452" s="23">
        <f t="shared" ref="N452:N515" si="79">IFERROR((M452/100)*$X452,"--")</f>
        <v>0</v>
      </c>
      <c r="O452" s="22">
        <f>COUNTIFS('Raw Data from UFBs'!$A$3:$A$3000,'Summary By Town'!$A452,'Raw Data from UFBs'!$E$3:$E$3000,'Summary By Town'!$O$2)</f>
        <v>0</v>
      </c>
      <c r="P452" s="5">
        <f>SUMIFS('Raw Data from UFBs'!F$3:F$3000,'Raw Data from UFBs'!$A$3:$A$3000,'Summary By Town'!$A452,'Raw Data from UFBs'!$E$3:$E$3000,'Summary By Town'!$O$2)</f>
        <v>0</v>
      </c>
      <c r="Q452" s="5">
        <f>SUMIFS('Raw Data from UFBs'!G$3:G$3000,'Raw Data from UFBs'!$A$3:$A$3000,'Summary By Town'!$A452,'Raw Data from UFBs'!$E$3:$E$3000,'Summary By Town'!$O$2)</f>
        <v>0</v>
      </c>
      <c r="R452" s="23">
        <f t="shared" ref="R452:R515" si="80">IFERROR((Q452/100)*$X452,"--")</f>
        <v>0</v>
      </c>
      <c r="S452" s="22">
        <f t="shared" ref="S452:S515" si="81">O452+K452+G452</f>
        <v>0</v>
      </c>
      <c r="T452" s="5">
        <f t="shared" ref="T452:T515" si="82">P452+L452+H452</f>
        <v>0</v>
      </c>
      <c r="U452" s="5">
        <f t="shared" ref="U452:U515" si="83">Q452+M452+I452</f>
        <v>0</v>
      </c>
      <c r="V452" s="23">
        <f t="shared" ref="V452:V515" si="84">R452+N452+J452</f>
        <v>0</v>
      </c>
      <c r="W452" s="62">
        <v>2867883763</v>
      </c>
      <c r="X452" s="63">
        <v>2.9992579409237266</v>
      </c>
      <c r="Y452" s="64">
        <v>0.22708605046326033</v>
      </c>
      <c r="Z452" s="5">
        <f t="shared" ref="Z452:Z515" si="85">(V452-T452)*Y452</f>
        <v>0</v>
      </c>
      <c r="AA452" s="9">
        <f t="shared" ref="AA452:AA515" si="86">U452/W452</f>
        <v>0</v>
      </c>
      <c r="AB452" s="62">
        <v>24566029.09</v>
      </c>
      <c r="AC452" s="7">
        <f t="shared" ref="AC452:AC515" si="87">Z452/AB452</f>
        <v>0</v>
      </c>
      <c r="AE452" s="6" t="s">
        <v>1190</v>
      </c>
      <c r="AF452" s="6" t="s">
        <v>1192</v>
      </c>
      <c r="AG452" s="6" t="s">
        <v>941</v>
      </c>
      <c r="AH452" s="6" t="s">
        <v>944</v>
      </c>
      <c r="AI452" s="6" t="s">
        <v>1189</v>
      </c>
      <c r="AJ452" s="6" t="s">
        <v>964</v>
      </c>
      <c r="AK452" s="6" t="s">
        <v>975</v>
      </c>
      <c r="AL452" s="6" t="s">
        <v>1857</v>
      </c>
      <c r="AM452" s="6" t="s">
        <v>1857</v>
      </c>
      <c r="AN452" s="6" t="s">
        <v>1857</v>
      </c>
      <c r="AO452" s="6" t="s">
        <v>1857</v>
      </c>
      <c r="AP452" s="6" t="s">
        <v>1857</v>
      </c>
      <c r="AQ452" s="6" t="s">
        <v>1857</v>
      </c>
      <c r="AR452" s="6" t="s">
        <v>1857</v>
      </c>
      <c r="AS452" s="6" t="s">
        <v>1857</v>
      </c>
      <c r="AT452" s="6" t="s">
        <v>1857</v>
      </c>
    </row>
    <row r="453" spans="1:46" ht="17.25" customHeight="1" x14ac:dyDescent="0.3">
      <c r="A453" t="s">
        <v>1189</v>
      </c>
      <c r="B453" t="s">
        <v>1707</v>
      </c>
      <c r="C453" t="s">
        <v>1185</v>
      </c>
      <c r="D453" t="str">
        <f t="shared" si="77"/>
        <v>North Haledon borough, Passaic County</v>
      </c>
      <c r="E453" t="s">
        <v>1828</v>
      </c>
      <c r="F453" t="s">
        <v>1815</v>
      </c>
      <c r="G453" s="22">
        <f>COUNTIFS('Raw Data from UFBs'!$A$3:$A$3000,'Summary By Town'!$A453,'Raw Data from UFBs'!$E$3:$E$3000,'Summary By Town'!$G$2)</f>
        <v>0</v>
      </c>
      <c r="H453" s="5">
        <f>SUMIFS('Raw Data from UFBs'!F$3:F$3000,'Raw Data from UFBs'!$A$3:$A$3000,'Summary By Town'!$A453,'Raw Data from UFBs'!$E$3:$E$3000,'Summary By Town'!$G$2)</f>
        <v>0</v>
      </c>
      <c r="I453" s="5">
        <f>SUMIFS('Raw Data from UFBs'!G$3:G$3000,'Raw Data from UFBs'!$A$3:$A$3000,'Summary By Town'!$A453,'Raw Data from UFBs'!$E$3:$E$3000,'Summary By Town'!$G$2)</f>
        <v>0</v>
      </c>
      <c r="J453" s="23">
        <f t="shared" si="78"/>
        <v>0</v>
      </c>
      <c r="K453" s="22">
        <f>COUNTIFS('Raw Data from UFBs'!$A$3:$A$3000,'Summary By Town'!$A453,'Raw Data from UFBs'!$E$3:$E$3000,'Summary By Town'!$K$2)</f>
        <v>0</v>
      </c>
      <c r="L453" s="5">
        <f>SUMIFS('Raw Data from UFBs'!F$3:F$3000,'Raw Data from UFBs'!$A$3:$A$3000,'Summary By Town'!$A453,'Raw Data from UFBs'!$E$3:$E$3000,'Summary By Town'!$K$2)</f>
        <v>0</v>
      </c>
      <c r="M453" s="5">
        <f>SUMIFS('Raw Data from UFBs'!G$3:G$3000,'Raw Data from UFBs'!$A$3:$A$3000,'Summary By Town'!$A453,'Raw Data from UFBs'!$E$3:$E$3000,'Summary By Town'!$K$2)</f>
        <v>0</v>
      </c>
      <c r="N453" s="23">
        <f t="shared" si="79"/>
        <v>0</v>
      </c>
      <c r="O453" s="22">
        <f>COUNTIFS('Raw Data from UFBs'!$A$3:$A$3000,'Summary By Town'!$A453,'Raw Data from UFBs'!$E$3:$E$3000,'Summary By Town'!$O$2)</f>
        <v>2</v>
      </c>
      <c r="P453" s="5">
        <f>SUMIFS('Raw Data from UFBs'!F$3:F$3000,'Raw Data from UFBs'!$A$3:$A$3000,'Summary By Town'!$A453,'Raw Data from UFBs'!$E$3:$E$3000,'Summary By Town'!$O$2)</f>
        <v>515000</v>
      </c>
      <c r="Q453" s="5">
        <f>SUMIFS('Raw Data from UFBs'!G$3:G$3000,'Raw Data from UFBs'!$A$3:$A$3000,'Summary By Town'!$A453,'Raw Data from UFBs'!$E$3:$E$3000,'Summary By Town'!$O$2)</f>
        <v>4223600</v>
      </c>
      <c r="R453" s="23">
        <f t="shared" si="80"/>
        <v>124975.00527184465</v>
      </c>
      <c r="S453" s="22">
        <f t="shared" si="81"/>
        <v>2</v>
      </c>
      <c r="T453" s="5">
        <f t="shared" si="82"/>
        <v>515000</v>
      </c>
      <c r="U453" s="5">
        <f t="shared" si="83"/>
        <v>4223600</v>
      </c>
      <c r="V453" s="23">
        <f t="shared" si="84"/>
        <v>124975.00527184465</v>
      </c>
      <c r="W453" s="62">
        <v>1406527927</v>
      </c>
      <c r="X453" s="63">
        <v>2.9589687771532498</v>
      </c>
      <c r="Y453" s="64">
        <v>0.35122104221090544</v>
      </c>
      <c r="Z453" s="5">
        <f t="shared" si="85"/>
        <v>-136984.98513672562</v>
      </c>
      <c r="AA453" s="9">
        <f t="shared" si="86"/>
        <v>3.0028554136202375E-3</v>
      </c>
      <c r="AB453" s="62">
        <v>16593591.329999998</v>
      </c>
      <c r="AC453" s="7">
        <f t="shared" si="87"/>
        <v>-8.2552946141964331E-3</v>
      </c>
      <c r="AE453" s="6" t="s">
        <v>1192</v>
      </c>
      <c r="AF453" s="6" t="s">
        <v>1186</v>
      </c>
      <c r="AG453" s="6" t="s">
        <v>1187</v>
      </c>
      <c r="AH453" s="6" t="s">
        <v>1195</v>
      </c>
      <c r="AI453" s="6" t="s">
        <v>975</v>
      </c>
      <c r="AJ453" s="6" t="s">
        <v>943</v>
      </c>
      <c r="AK453" s="6" t="s">
        <v>1857</v>
      </c>
      <c r="AL453" s="6" t="s">
        <v>1857</v>
      </c>
      <c r="AM453" s="6" t="s">
        <v>1857</v>
      </c>
      <c r="AN453" s="6" t="s">
        <v>1857</v>
      </c>
      <c r="AO453" s="6" t="s">
        <v>1857</v>
      </c>
      <c r="AP453" s="6" t="s">
        <v>1857</v>
      </c>
      <c r="AQ453" s="6" t="s">
        <v>1857</v>
      </c>
      <c r="AR453" s="6" t="s">
        <v>1857</v>
      </c>
      <c r="AS453" s="6" t="s">
        <v>1857</v>
      </c>
      <c r="AT453" s="6" t="s">
        <v>1857</v>
      </c>
    </row>
    <row r="454" spans="1:46" ht="17.25" customHeight="1" x14ac:dyDescent="0.3">
      <c r="A454" t="s">
        <v>614</v>
      </c>
      <c r="B454" t="s">
        <v>1708</v>
      </c>
      <c r="C454" t="s">
        <v>1185</v>
      </c>
      <c r="D454" t="str">
        <f t="shared" si="77"/>
        <v>Passaic city, Passaic County</v>
      </c>
      <c r="E454" t="s">
        <v>1828</v>
      </c>
      <c r="F454" t="s">
        <v>1819</v>
      </c>
      <c r="G454" s="22">
        <f>COUNTIFS('Raw Data from UFBs'!$A$3:$A$3000,'Summary By Town'!$A454,'Raw Data from UFBs'!$E$3:$E$3000,'Summary By Town'!$G$2)</f>
        <v>1</v>
      </c>
      <c r="H454" s="5">
        <f>SUMIFS('Raw Data from UFBs'!F$3:F$3000,'Raw Data from UFBs'!$A$3:$A$3000,'Summary By Town'!$A454,'Raw Data from UFBs'!$E$3:$E$3000,'Summary By Town'!$G$2)</f>
        <v>199692</v>
      </c>
      <c r="I454" s="5">
        <f>SUMIFS('Raw Data from UFBs'!G$3:G$3000,'Raw Data from UFBs'!$A$3:$A$3000,'Summary By Town'!$A454,'Raw Data from UFBs'!$E$3:$E$3000,'Summary By Town'!$G$2)</f>
        <v>21502800</v>
      </c>
      <c r="J454" s="23">
        <f t="shared" si="78"/>
        <v>860901.6762234685</v>
      </c>
      <c r="K454" s="22">
        <f>COUNTIFS('Raw Data from UFBs'!$A$3:$A$3000,'Summary By Town'!$A454,'Raw Data from UFBs'!$E$3:$E$3000,'Summary By Town'!$K$2)</f>
        <v>10</v>
      </c>
      <c r="L454" s="5">
        <f>SUMIFS('Raw Data from UFBs'!F$3:F$3000,'Raw Data from UFBs'!$A$3:$A$3000,'Summary By Town'!$A454,'Raw Data from UFBs'!$E$3:$E$3000,'Summary By Town'!$K$2)</f>
        <v>970518</v>
      </c>
      <c r="M454" s="5">
        <f>SUMIFS('Raw Data from UFBs'!G$3:G$3000,'Raw Data from UFBs'!$A$3:$A$3000,'Summary By Town'!$A454,'Raw Data from UFBs'!$E$3:$E$3000,'Summary By Town'!$K$2)</f>
        <v>68157700</v>
      </c>
      <c r="N454" s="23">
        <f t="shared" si="79"/>
        <v>2728811.0468188468</v>
      </c>
      <c r="O454" s="22">
        <f>COUNTIFS('Raw Data from UFBs'!$A$3:$A$3000,'Summary By Town'!$A454,'Raw Data from UFBs'!$E$3:$E$3000,'Summary By Town'!$O$2)</f>
        <v>0</v>
      </c>
      <c r="P454" s="5">
        <f>SUMIFS('Raw Data from UFBs'!F$3:F$3000,'Raw Data from UFBs'!$A$3:$A$3000,'Summary By Town'!$A454,'Raw Data from UFBs'!$E$3:$E$3000,'Summary By Town'!$O$2)</f>
        <v>0</v>
      </c>
      <c r="Q454" s="5">
        <f>SUMIFS('Raw Data from UFBs'!G$3:G$3000,'Raw Data from UFBs'!$A$3:$A$3000,'Summary By Town'!$A454,'Raw Data from UFBs'!$E$3:$E$3000,'Summary By Town'!$O$2)</f>
        <v>0</v>
      </c>
      <c r="R454" s="23">
        <f t="shared" si="80"/>
        <v>0</v>
      </c>
      <c r="S454" s="22">
        <f t="shared" si="81"/>
        <v>11</v>
      </c>
      <c r="T454" s="5">
        <f t="shared" si="82"/>
        <v>1170210</v>
      </c>
      <c r="U454" s="5">
        <f t="shared" si="83"/>
        <v>89660500</v>
      </c>
      <c r="V454" s="23">
        <f t="shared" si="84"/>
        <v>3589712.7230423153</v>
      </c>
      <c r="W454" s="62">
        <v>3694630608</v>
      </c>
      <c r="X454" s="63">
        <v>4.0036724343967691</v>
      </c>
      <c r="Y454" s="64">
        <v>0.61693169881552723</v>
      </c>
      <c r="Z454" s="5">
        <f t="shared" si="85"/>
        <v>1492667.9252152897</v>
      </c>
      <c r="AA454" s="9">
        <f t="shared" si="86"/>
        <v>2.4267784661843522E-2</v>
      </c>
      <c r="AB454" s="62">
        <v>106492341</v>
      </c>
      <c r="AC454" s="7">
        <f t="shared" si="87"/>
        <v>1.4016669285308411E-2</v>
      </c>
      <c r="AE454" s="6" t="s">
        <v>85</v>
      </c>
      <c r="AF454" s="6" t="s">
        <v>56</v>
      </c>
      <c r="AG454" s="6" t="s">
        <v>973</v>
      </c>
      <c r="AH454" s="6" t="s">
        <v>69</v>
      </c>
      <c r="AI454" s="6" t="s">
        <v>613</v>
      </c>
      <c r="AJ454" s="6" t="s">
        <v>1857</v>
      </c>
      <c r="AK454" s="6" t="s">
        <v>1857</v>
      </c>
      <c r="AL454" s="6" t="s">
        <v>1857</v>
      </c>
      <c r="AM454" s="6" t="s">
        <v>1857</v>
      </c>
      <c r="AN454" s="6" t="s">
        <v>1857</v>
      </c>
      <c r="AO454" s="6" t="s">
        <v>1857</v>
      </c>
      <c r="AP454" s="6" t="s">
        <v>1857</v>
      </c>
      <c r="AQ454" s="6" t="s">
        <v>1857</v>
      </c>
      <c r="AR454" s="6" t="s">
        <v>1857</v>
      </c>
      <c r="AS454" s="6" t="s">
        <v>1857</v>
      </c>
      <c r="AT454" s="6" t="s">
        <v>1857</v>
      </c>
    </row>
    <row r="455" spans="1:46" ht="17.25" customHeight="1" x14ac:dyDescent="0.3">
      <c r="A455" t="s">
        <v>1190</v>
      </c>
      <c r="B455" s="17" t="s">
        <v>1709</v>
      </c>
      <c r="C455" t="s">
        <v>1185</v>
      </c>
      <c r="D455" t="str">
        <f t="shared" si="77"/>
        <v>Paterson city, Passaic County</v>
      </c>
      <c r="E455" t="s">
        <v>1828</v>
      </c>
      <c r="F455" t="s">
        <v>1819</v>
      </c>
      <c r="G455" s="22">
        <f>COUNTIFS('Raw Data from UFBs'!$A$3:$A$3000,'Summary By Town'!$A455,'Raw Data from UFBs'!$E$3:$E$3000,'Summary By Town'!$G$2)</f>
        <v>21</v>
      </c>
      <c r="H455" s="5">
        <f>SUMIFS('Raw Data from UFBs'!F$3:F$3000,'Raw Data from UFBs'!$A$3:$A$3000,'Summary By Town'!$A455,'Raw Data from UFBs'!$E$3:$E$3000,'Summary By Town'!$G$2)</f>
        <v>2932111.94</v>
      </c>
      <c r="I455" s="5">
        <f>SUMIFS('Raw Data from UFBs'!G$3:G$3000,'Raw Data from UFBs'!$A$3:$A$3000,'Summary By Town'!$A455,'Raw Data from UFBs'!$E$3:$E$3000,'Summary By Town'!$G$2)</f>
        <v>281109300</v>
      </c>
      <c r="J455" s="23">
        <f t="shared" si="78"/>
        <v>13780004.051007029</v>
      </c>
      <c r="K455" s="22">
        <f>COUNTIFS('Raw Data from UFBs'!$A$3:$A$3000,'Summary By Town'!$A455,'Raw Data from UFBs'!$E$3:$E$3000,'Summary By Town'!$K$2)</f>
        <v>2</v>
      </c>
      <c r="L455" s="5">
        <f>SUMIFS('Raw Data from UFBs'!F$3:F$3000,'Raw Data from UFBs'!$A$3:$A$3000,'Summary By Town'!$A455,'Raw Data from UFBs'!$E$3:$E$3000,'Summary By Town'!$K$2)</f>
        <v>0</v>
      </c>
      <c r="M455" s="5">
        <f>SUMIFS('Raw Data from UFBs'!G$3:G$3000,'Raw Data from UFBs'!$A$3:$A$3000,'Summary By Town'!$A455,'Raw Data from UFBs'!$E$3:$E$3000,'Summary By Town'!$K$2)</f>
        <v>586850</v>
      </c>
      <c r="N455" s="23">
        <f t="shared" si="79"/>
        <v>28767.441622648112</v>
      </c>
      <c r="O455" s="22">
        <f>COUNTIFS('Raw Data from UFBs'!$A$3:$A$3000,'Summary By Town'!$A455,'Raw Data from UFBs'!$E$3:$E$3000,'Summary By Town'!$O$2)</f>
        <v>47</v>
      </c>
      <c r="P455" s="5">
        <f>SUMIFS('Raw Data from UFBs'!F$3:F$3000,'Raw Data from UFBs'!$A$3:$A$3000,'Summary By Town'!$A455,'Raw Data from UFBs'!$E$3:$E$3000,'Summary By Town'!$O$2)</f>
        <v>0</v>
      </c>
      <c r="Q455" s="5">
        <f>SUMIFS('Raw Data from UFBs'!G$3:G$3000,'Raw Data from UFBs'!$A$3:$A$3000,'Summary By Town'!$A455,'Raw Data from UFBs'!$E$3:$E$3000,'Summary By Town'!$O$2)</f>
        <v>22305200</v>
      </c>
      <c r="R455" s="23">
        <f t="shared" si="80"/>
        <v>1093402.9801167089</v>
      </c>
      <c r="S455" s="22">
        <f t="shared" si="81"/>
        <v>70</v>
      </c>
      <c r="T455" s="5">
        <f t="shared" si="82"/>
        <v>2932111.94</v>
      </c>
      <c r="U455" s="5">
        <f t="shared" si="83"/>
        <v>304001350</v>
      </c>
      <c r="V455" s="23">
        <f t="shared" si="84"/>
        <v>14902174.472746385</v>
      </c>
      <c r="W455" s="62">
        <v>7951610287</v>
      </c>
      <c r="X455" s="63">
        <v>4.9020093077699771</v>
      </c>
      <c r="Y455" s="64">
        <v>0.57364377020077439</v>
      </c>
      <c r="Z455" s="5">
        <f t="shared" si="85"/>
        <v>6866551.8008236671</v>
      </c>
      <c r="AA455" s="9">
        <f t="shared" si="86"/>
        <v>3.8231419678226491E-2</v>
      </c>
      <c r="AB455" s="62">
        <v>306561809.19</v>
      </c>
      <c r="AC455" s="7">
        <f t="shared" si="87"/>
        <v>2.2398588457468085E-2</v>
      </c>
      <c r="AE455" s="6" t="s">
        <v>714</v>
      </c>
      <c r="AF455" s="6" t="s">
        <v>939</v>
      </c>
      <c r="AG455" s="6" t="s">
        <v>1194</v>
      </c>
      <c r="AH455" s="6" t="s">
        <v>1192</v>
      </c>
      <c r="AI455" s="6" t="s">
        <v>1186</v>
      </c>
      <c r="AJ455" s="6" t="s">
        <v>941</v>
      </c>
      <c r="AK455" s="6" t="s">
        <v>1187</v>
      </c>
      <c r="AL455" s="6" t="s">
        <v>613</v>
      </c>
      <c r="AM455" s="6" t="s">
        <v>1857</v>
      </c>
      <c r="AN455" s="6" t="s">
        <v>1857</v>
      </c>
      <c r="AO455" s="6" t="s">
        <v>1857</v>
      </c>
      <c r="AP455" s="6" t="s">
        <v>1857</v>
      </c>
      <c r="AQ455" s="6" t="s">
        <v>1857</v>
      </c>
      <c r="AR455" s="6" t="s">
        <v>1857</v>
      </c>
      <c r="AS455" s="6" t="s">
        <v>1857</v>
      </c>
      <c r="AT455" s="6" t="s">
        <v>1857</v>
      </c>
    </row>
    <row r="456" spans="1:46" ht="17.25" customHeight="1" x14ac:dyDescent="0.3">
      <c r="A456" t="s">
        <v>1191</v>
      </c>
      <c r="B456" t="s">
        <v>1710</v>
      </c>
      <c r="C456" t="s">
        <v>1185</v>
      </c>
      <c r="D456" t="str">
        <f t="shared" si="77"/>
        <v>Pompton Lakes borough, Passaic County</v>
      </c>
      <c r="E456" t="s">
        <v>1828</v>
      </c>
      <c r="F456" t="s">
        <v>1815</v>
      </c>
      <c r="G456" s="22">
        <f>COUNTIFS('Raw Data from UFBs'!$A$3:$A$3000,'Summary By Town'!$A456,'Raw Data from UFBs'!$E$3:$E$3000,'Summary By Town'!$G$2)</f>
        <v>0</v>
      </c>
      <c r="H456" s="5">
        <f>SUMIFS('Raw Data from UFBs'!F$3:F$3000,'Raw Data from UFBs'!$A$3:$A$3000,'Summary By Town'!$A456,'Raw Data from UFBs'!$E$3:$E$3000,'Summary By Town'!$G$2)</f>
        <v>0</v>
      </c>
      <c r="I456" s="5">
        <f>SUMIFS('Raw Data from UFBs'!G$3:G$3000,'Raw Data from UFBs'!$A$3:$A$3000,'Summary By Town'!$A456,'Raw Data from UFBs'!$E$3:$E$3000,'Summary By Town'!$G$2)</f>
        <v>0</v>
      </c>
      <c r="J456" s="23">
        <f t="shared" si="78"/>
        <v>0</v>
      </c>
      <c r="K456" s="22">
        <f>COUNTIFS('Raw Data from UFBs'!$A$3:$A$3000,'Summary By Town'!$A456,'Raw Data from UFBs'!$E$3:$E$3000,'Summary By Town'!$K$2)</f>
        <v>0</v>
      </c>
      <c r="L456" s="5">
        <f>SUMIFS('Raw Data from UFBs'!F$3:F$3000,'Raw Data from UFBs'!$A$3:$A$3000,'Summary By Town'!$A456,'Raw Data from UFBs'!$E$3:$E$3000,'Summary By Town'!$K$2)</f>
        <v>0</v>
      </c>
      <c r="M456" s="5">
        <f>SUMIFS('Raw Data from UFBs'!G$3:G$3000,'Raw Data from UFBs'!$A$3:$A$3000,'Summary By Town'!$A456,'Raw Data from UFBs'!$E$3:$E$3000,'Summary By Town'!$K$2)</f>
        <v>0</v>
      </c>
      <c r="N456" s="23">
        <f t="shared" si="79"/>
        <v>0</v>
      </c>
      <c r="O456" s="22">
        <f>COUNTIFS('Raw Data from UFBs'!$A$3:$A$3000,'Summary By Town'!$A456,'Raw Data from UFBs'!$E$3:$E$3000,'Summary By Town'!$O$2)</f>
        <v>0</v>
      </c>
      <c r="P456" s="5">
        <f>SUMIFS('Raw Data from UFBs'!F$3:F$3000,'Raw Data from UFBs'!$A$3:$A$3000,'Summary By Town'!$A456,'Raw Data from UFBs'!$E$3:$E$3000,'Summary By Town'!$O$2)</f>
        <v>0</v>
      </c>
      <c r="Q456" s="5">
        <f>SUMIFS('Raw Data from UFBs'!G$3:G$3000,'Raw Data from UFBs'!$A$3:$A$3000,'Summary By Town'!$A456,'Raw Data from UFBs'!$E$3:$E$3000,'Summary By Town'!$O$2)</f>
        <v>0</v>
      </c>
      <c r="R456" s="23">
        <f t="shared" si="80"/>
        <v>0</v>
      </c>
      <c r="S456" s="22">
        <f t="shared" si="81"/>
        <v>0</v>
      </c>
      <c r="T456" s="5">
        <f t="shared" si="82"/>
        <v>0</v>
      </c>
      <c r="U456" s="5">
        <f t="shared" si="83"/>
        <v>0</v>
      </c>
      <c r="V456" s="23">
        <f t="shared" si="84"/>
        <v>0</v>
      </c>
      <c r="W456" s="62">
        <v>1310570700</v>
      </c>
      <c r="X456" s="63">
        <v>3.8346740032663695</v>
      </c>
      <c r="Y456" s="64">
        <v>0.24505694937875769</v>
      </c>
      <c r="Z456" s="5">
        <f t="shared" si="85"/>
        <v>0</v>
      </c>
      <c r="AA456" s="9">
        <f t="shared" si="86"/>
        <v>0</v>
      </c>
      <c r="AB456" s="62">
        <v>15853337.52</v>
      </c>
      <c r="AC456" s="7">
        <f t="shared" si="87"/>
        <v>0</v>
      </c>
      <c r="AE456" s="6" t="s">
        <v>1154</v>
      </c>
      <c r="AF456" s="6" t="s">
        <v>1156</v>
      </c>
      <c r="AG456" s="6" t="s">
        <v>1195</v>
      </c>
      <c r="AH456" s="6" t="s">
        <v>957</v>
      </c>
      <c r="AI456" s="6" t="s">
        <v>612</v>
      </c>
      <c r="AJ456" s="6" t="s">
        <v>625</v>
      </c>
      <c r="AK456" s="6" t="s">
        <v>1857</v>
      </c>
      <c r="AL456" s="6" t="s">
        <v>1857</v>
      </c>
      <c r="AM456" s="6" t="s">
        <v>1857</v>
      </c>
      <c r="AN456" s="6" t="s">
        <v>1857</v>
      </c>
      <c r="AO456" s="6" t="s">
        <v>1857</v>
      </c>
      <c r="AP456" s="6" t="s">
        <v>1857</v>
      </c>
      <c r="AQ456" s="6" t="s">
        <v>1857</v>
      </c>
      <c r="AR456" s="6" t="s">
        <v>1857</v>
      </c>
      <c r="AS456" s="6" t="s">
        <v>1857</v>
      </c>
      <c r="AT456" s="6" t="s">
        <v>1857</v>
      </c>
    </row>
    <row r="457" spans="1:46" ht="17.25" customHeight="1" x14ac:dyDescent="0.3">
      <c r="A457" t="s">
        <v>1192</v>
      </c>
      <c r="B457" t="s">
        <v>1711</v>
      </c>
      <c r="C457" t="s">
        <v>1185</v>
      </c>
      <c r="D457" t="str">
        <f t="shared" si="77"/>
        <v>Prospect Park borough, Passaic County</v>
      </c>
      <c r="E457" t="s">
        <v>1828</v>
      </c>
      <c r="F457" t="s">
        <v>1819</v>
      </c>
      <c r="G457" s="22">
        <f>COUNTIFS('Raw Data from UFBs'!$A$3:$A$3000,'Summary By Town'!$A457,'Raw Data from UFBs'!$E$3:$E$3000,'Summary By Town'!$G$2)</f>
        <v>0</v>
      </c>
      <c r="H457" s="5">
        <f>SUMIFS('Raw Data from UFBs'!F$3:F$3000,'Raw Data from UFBs'!$A$3:$A$3000,'Summary By Town'!$A457,'Raw Data from UFBs'!$E$3:$E$3000,'Summary By Town'!$G$2)</f>
        <v>0</v>
      </c>
      <c r="I457" s="5">
        <f>SUMIFS('Raw Data from UFBs'!G$3:G$3000,'Raw Data from UFBs'!$A$3:$A$3000,'Summary By Town'!$A457,'Raw Data from UFBs'!$E$3:$E$3000,'Summary By Town'!$G$2)</f>
        <v>0</v>
      </c>
      <c r="J457" s="23">
        <f t="shared" si="78"/>
        <v>0</v>
      </c>
      <c r="K457" s="22">
        <f>COUNTIFS('Raw Data from UFBs'!$A$3:$A$3000,'Summary By Town'!$A457,'Raw Data from UFBs'!$E$3:$E$3000,'Summary By Town'!$K$2)</f>
        <v>0</v>
      </c>
      <c r="L457" s="5">
        <f>SUMIFS('Raw Data from UFBs'!F$3:F$3000,'Raw Data from UFBs'!$A$3:$A$3000,'Summary By Town'!$A457,'Raw Data from UFBs'!$E$3:$E$3000,'Summary By Town'!$K$2)</f>
        <v>0</v>
      </c>
      <c r="M457" s="5">
        <f>SUMIFS('Raw Data from UFBs'!G$3:G$3000,'Raw Data from UFBs'!$A$3:$A$3000,'Summary By Town'!$A457,'Raw Data from UFBs'!$E$3:$E$3000,'Summary By Town'!$K$2)</f>
        <v>0</v>
      </c>
      <c r="N457" s="23">
        <f t="shared" si="79"/>
        <v>0</v>
      </c>
      <c r="O457" s="22">
        <f>COUNTIFS('Raw Data from UFBs'!$A$3:$A$3000,'Summary By Town'!$A457,'Raw Data from UFBs'!$E$3:$E$3000,'Summary By Town'!$O$2)</f>
        <v>0</v>
      </c>
      <c r="P457" s="5">
        <f>SUMIFS('Raw Data from UFBs'!F$3:F$3000,'Raw Data from UFBs'!$A$3:$A$3000,'Summary By Town'!$A457,'Raw Data from UFBs'!$E$3:$E$3000,'Summary By Town'!$O$2)</f>
        <v>0</v>
      </c>
      <c r="Q457" s="5">
        <f>SUMIFS('Raw Data from UFBs'!G$3:G$3000,'Raw Data from UFBs'!$A$3:$A$3000,'Summary By Town'!$A457,'Raw Data from UFBs'!$E$3:$E$3000,'Summary By Town'!$O$2)</f>
        <v>0</v>
      </c>
      <c r="R457" s="23">
        <f t="shared" si="80"/>
        <v>0</v>
      </c>
      <c r="S457" s="22">
        <f t="shared" si="81"/>
        <v>0</v>
      </c>
      <c r="T457" s="5">
        <f t="shared" si="82"/>
        <v>0</v>
      </c>
      <c r="U457" s="5">
        <f t="shared" si="83"/>
        <v>0</v>
      </c>
      <c r="V457" s="23">
        <f t="shared" si="84"/>
        <v>0</v>
      </c>
      <c r="W457" s="62">
        <v>300931900</v>
      </c>
      <c r="X457" s="63">
        <v>5.5212491804676809</v>
      </c>
      <c r="Y457" s="64">
        <v>0.35360601761552529</v>
      </c>
      <c r="Z457" s="5">
        <f t="shared" si="85"/>
        <v>0</v>
      </c>
      <c r="AA457" s="9">
        <f t="shared" si="86"/>
        <v>0</v>
      </c>
      <c r="AB457" s="62">
        <v>7911274.8900000006</v>
      </c>
      <c r="AC457" s="7">
        <f t="shared" si="87"/>
        <v>0</v>
      </c>
      <c r="AE457" s="6" t="s">
        <v>1190</v>
      </c>
      <c r="AF457" s="6" t="s">
        <v>1186</v>
      </c>
      <c r="AG457" s="6" t="s">
        <v>1189</v>
      </c>
      <c r="AH457" s="6" t="s">
        <v>1187</v>
      </c>
      <c r="AI457" s="6" t="s">
        <v>1857</v>
      </c>
      <c r="AJ457" s="6" t="s">
        <v>1857</v>
      </c>
      <c r="AK457" s="6" t="s">
        <v>1857</v>
      </c>
      <c r="AL457" s="6" t="s">
        <v>1857</v>
      </c>
      <c r="AM457" s="6" t="s">
        <v>1857</v>
      </c>
      <c r="AN457" s="6" t="s">
        <v>1857</v>
      </c>
      <c r="AO457" s="6" t="s">
        <v>1857</v>
      </c>
      <c r="AP457" s="6" t="s">
        <v>1857</v>
      </c>
      <c r="AQ457" s="6" t="s">
        <v>1857</v>
      </c>
      <c r="AR457" s="6" t="s">
        <v>1857</v>
      </c>
      <c r="AS457" s="6" t="s">
        <v>1857</v>
      </c>
      <c r="AT457" s="6" t="s">
        <v>1857</v>
      </c>
    </row>
    <row r="458" spans="1:46" ht="17.25" customHeight="1" x14ac:dyDescent="0.3">
      <c r="A458" t="s">
        <v>1193</v>
      </c>
      <c r="B458" t="s">
        <v>1712</v>
      </c>
      <c r="C458" t="s">
        <v>1185</v>
      </c>
      <c r="D458" t="str">
        <f t="shared" si="77"/>
        <v>Ringwood borough, Passaic County</v>
      </c>
      <c r="E458" t="s">
        <v>1828</v>
      </c>
      <c r="F458" t="s">
        <v>1818</v>
      </c>
      <c r="G458" s="22">
        <f>COUNTIFS('Raw Data from UFBs'!$A$3:$A$3000,'Summary By Town'!$A458,'Raw Data from UFBs'!$E$3:$E$3000,'Summary By Town'!$G$2)</f>
        <v>0</v>
      </c>
      <c r="H458" s="5">
        <f>SUMIFS('Raw Data from UFBs'!F$3:F$3000,'Raw Data from UFBs'!$A$3:$A$3000,'Summary By Town'!$A458,'Raw Data from UFBs'!$E$3:$E$3000,'Summary By Town'!$G$2)</f>
        <v>0</v>
      </c>
      <c r="I458" s="5">
        <f>SUMIFS('Raw Data from UFBs'!G$3:G$3000,'Raw Data from UFBs'!$A$3:$A$3000,'Summary By Town'!$A458,'Raw Data from UFBs'!$E$3:$E$3000,'Summary By Town'!$G$2)</f>
        <v>0</v>
      </c>
      <c r="J458" s="23">
        <f t="shared" si="78"/>
        <v>0</v>
      </c>
      <c r="K458" s="22">
        <f>COUNTIFS('Raw Data from UFBs'!$A$3:$A$3000,'Summary By Town'!$A458,'Raw Data from UFBs'!$E$3:$E$3000,'Summary By Town'!$K$2)</f>
        <v>0</v>
      </c>
      <c r="L458" s="5">
        <f>SUMIFS('Raw Data from UFBs'!F$3:F$3000,'Raw Data from UFBs'!$A$3:$A$3000,'Summary By Town'!$A458,'Raw Data from UFBs'!$E$3:$E$3000,'Summary By Town'!$K$2)</f>
        <v>0</v>
      </c>
      <c r="M458" s="5">
        <f>SUMIFS('Raw Data from UFBs'!G$3:G$3000,'Raw Data from UFBs'!$A$3:$A$3000,'Summary By Town'!$A458,'Raw Data from UFBs'!$E$3:$E$3000,'Summary By Town'!$K$2)</f>
        <v>0</v>
      </c>
      <c r="N458" s="23">
        <f t="shared" si="79"/>
        <v>0</v>
      </c>
      <c r="O458" s="22">
        <f>COUNTIFS('Raw Data from UFBs'!$A$3:$A$3000,'Summary By Town'!$A458,'Raw Data from UFBs'!$E$3:$E$3000,'Summary By Town'!$O$2)</f>
        <v>0</v>
      </c>
      <c r="P458" s="5">
        <f>SUMIFS('Raw Data from UFBs'!F$3:F$3000,'Raw Data from UFBs'!$A$3:$A$3000,'Summary By Town'!$A458,'Raw Data from UFBs'!$E$3:$E$3000,'Summary By Town'!$O$2)</f>
        <v>0</v>
      </c>
      <c r="Q458" s="5">
        <f>SUMIFS('Raw Data from UFBs'!G$3:G$3000,'Raw Data from UFBs'!$A$3:$A$3000,'Summary By Town'!$A458,'Raw Data from UFBs'!$E$3:$E$3000,'Summary By Town'!$O$2)</f>
        <v>0</v>
      </c>
      <c r="R458" s="23">
        <f t="shared" si="80"/>
        <v>0</v>
      </c>
      <c r="S458" s="22">
        <f t="shared" si="81"/>
        <v>0</v>
      </c>
      <c r="T458" s="5">
        <f t="shared" si="82"/>
        <v>0</v>
      </c>
      <c r="U458" s="5">
        <f t="shared" si="83"/>
        <v>0</v>
      </c>
      <c r="V458" s="23">
        <f t="shared" si="84"/>
        <v>0</v>
      </c>
      <c r="W458" s="62">
        <v>1601645200</v>
      </c>
      <c r="X458" s="63">
        <v>4.0242100346080951</v>
      </c>
      <c r="Y458" s="64">
        <v>0.21791253857170378</v>
      </c>
      <c r="Z458" s="5">
        <f t="shared" si="85"/>
        <v>0</v>
      </c>
      <c r="AA458" s="9">
        <f t="shared" si="86"/>
        <v>0</v>
      </c>
      <c r="AB458" s="62">
        <v>17354304.129999999</v>
      </c>
      <c r="AC458" s="7">
        <f t="shared" si="87"/>
        <v>0</v>
      </c>
      <c r="AE458" s="6" t="s">
        <v>957</v>
      </c>
      <c r="AF458" s="6" t="s">
        <v>612</v>
      </c>
      <c r="AG458" s="6" t="s">
        <v>625</v>
      </c>
      <c r="AH458" s="6" t="s">
        <v>950</v>
      </c>
      <c r="AI458" s="6" t="s">
        <v>1196</v>
      </c>
      <c r="AJ458" s="6" t="s">
        <v>1857</v>
      </c>
      <c r="AK458" s="6" t="s">
        <v>1857</v>
      </c>
      <c r="AL458" s="6" t="s">
        <v>1857</v>
      </c>
      <c r="AM458" s="6" t="s">
        <v>1857</v>
      </c>
      <c r="AN458" s="6" t="s">
        <v>1857</v>
      </c>
      <c r="AO458" s="6" t="s">
        <v>1857</v>
      </c>
      <c r="AP458" s="6" t="s">
        <v>1857</v>
      </c>
      <c r="AQ458" s="6" t="s">
        <v>1857</v>
      </c>
      <c r="AR458" s="6" t="s">
        <v>1857</v>
      </c>
      <c r="AS458" s="6" t="s">
        <v>1857</v>
      </c>
      <c r="AT458" s="6" t="s">
        <v>1857</v>
      </c>
    </row>
    <row r="459" spans="1:46" ht="17.25" customHeight="1" x14ac:dyDescent="0.3">
      <c r="A459" t="s">
        <v>1194</v>
      </c>
      <c r="B459" t="s">
        <v>1713</v>
      </c>
      <c r="C459" t="s">
        <v>1185</v>
      </c>
      <c r="D459" t="str">
        <f t="shared" si="77"/>
        <v>Totowa borough, Passaic County</v>
      </c>
      <c r="E459" t="s">
        <v>1828</v>
      </c>
      <c r="F459" t="s">
        <v>1815</v>
      </c>
      <c r="G459" s="22">
        <f>COUNTIFS('Raw Data from UFBs'!$A$3:$A$3000,'Summary By Town'!$A459,'Raw Data from UFBs'!$E$3:$E$3000,'Summary By Town'!$G$2)</f>
        <v>0</v>
      </c>
      <c r="H459" s="5">
        <f>SUMIFS('Raw Data from UFBs'!F$3:F$3000,'Raw Data from UFBs'!$A$3:$A$3000,'Summary By Town'!$A459,'Raw Data from UFBs'!$E$3:$E$3000,'Summary By Town'!$G$2)</f>
        <v>0</v>
      </c>
      <c r="I459" s="5">
        <f>SUMIFS('Raw Data from UFBs'!G$3:G$3000,'Raw Data from UFBs'!$A$3:$A$3000,'Summary By Town'!$A459,'Raw Data from UFBs'!$E$3:$E$3000,'Summary By Town'!$G$2)</f>
        <v>0</v>
      </c>
      <c r="J459" s="23">
        <f t="shared" si="78"/>
        <v>0</v>
      </c>
      <c r="K459" s="22">
        <f>COUNTIFS('Raw Data from UFBs'!$A$3:$A$3000,'Summary By Town'!$A459,'Raw Data from UFBs'!$E$3:$E$3000,'Summary By Town'!$K$2)</f>
        <v>0</v>
      </c>
      <c r="L459" s="5">
        <f>SUMIFS('Raw Data from UFBs'!F$3:F$3000,'Raw Data from UFBs'!$A$3:$A$3000,'Summary By Town'!$A459,'Raw Data from UFBs'!$E$3:$E$3000,'Summary By Town'!$K$2)</f>
        <v>0</v>
      </c>
      <c r="M459" s="5">
        <f>SUMIFS('Raw Data from UFBs'!G$3:G$3000,'Raw Data from UFBs'!$A$3:$A$3000,'Summary By Town'!$A459,'Raw Data from UFBs'!$E$3:$E$3000,'Summary By Town'!$K$2)</f>
        <v>0</v>
      </c>
      <c r="N459" s="23">
        <f t="shared" si="79"/>
        <v>0</v>
      </c>
      <c r="O459" s="22">
        <f>COUNTIFS('Raw Data from UFBs'!$A$3:$A$3000,'Summary By Town'!$A459,'Raw Data from UFBs'!$E$3:$E$3000,'Summary By Town'!$O$2)</f>
        <v>0</v>
      </c>
      <c r="P459" s="5">
        <f>SUMIFS('Raw Data from UFBs'!F$3:F$3000,'Raw Data from UFBs'!$A$3:$A$3000,'Summary By Town'!$A459,'Raw Data from UFBs'!$E$3:$E$3000,'Summary By Town'!$O$2)</f>
        <v>0</v>
      </c>
      <c r="Q459" s="5">
        <f>SUMIFS('Raw Data from UFBs'!G$3:G$3000,'Raw Data from UFBs'!$A$3:$A$3000,'Summary By Town'!$A459,'Raw Data from UFBs'!$E$3:$E$3000,'Summary By Town'!$O$2)</f>
        <v>0</v>
      </c>
      <c r="R459" s="23">
        <f t="shared" si="80"/>
        <v>0</v>
      </c>
      <c r="S459" s="22">
        <f t="shared" si="81"/>
        <v>0</v>
      </c>
      <c r="T459" s="5">
        <f t="shared" si="82"/>
        <v>0</v>
      </c>
      <c r="U459" s="5">
        <f t="shared" si="83"/>
        <v>0</v>
      </c>
      <c r="V459" s="23">
        <f t="shared" si="84"/>
        <v>0</v>
      </c>
      <c r="W459" s="62">
        <v>2777276200</v>
      </c>
      <c r="X459" s="63">
        <v>2.5920129284943734</v>
      </c>
      <c r="Y459" s="64">
        <v>0.23977056104053049</v>
      </c>
      <c r="Z459" s="5">
        <f t="shared" si="85"/>
        <v>0</v>
      </c>
      <c r="AA459" s="9">
        <f t="shared" si="86"/>
        <v>0</v>
      </c>
      <c r="AB459" s="62">
        <v>21354074</v>
      </c>
      <c r="AC459" s="7">
        <f t="shared" si="87"/>
        <v>0</v>
      </c>
      <c r="AE459" s="6" t="s">
        <v>1188</v>
      </c>
      <c r="AF459" s="6" t="s">
        <v>714</v>
      </c>
      <c r="AG459" s="6" t="s">
        <v>1190</v>
      </c>
      <c r="AH459" s="6" t="s">
        <v>1186</v>
      </c>
      <c r="AI459" s="6" t="s">
        <v>1195</v>
      </c>
      <c r="AJ459" s="6" t="s">
        <v>1857</v>
      </c>
      <c r="AK459" s="6" t="s">
        <v>1857</v>
      </c>
      <c r="AL459" s="6" t="s">
        <v>1857</v>
      </c>
      <c r="AM459" s="6" t="s">
        <v>1857</v>
      </c>
      <c r="AN459" s="6" t="s">
        <v>1857</v>
      </c>
      <c r="AO459" s="6" t="s">
        <v>1857</v>
      </c>
      <c r="AP459" s="6" t="s">
        <v>1857</v>
      </c>
      <c r="AQ459" s="6" t="s">
        <v>1857</v>
      </c>
      <c r="AR459" s="6" t="s">
        <v>1857</v>
      </c>
      <c r="AS459" s="6" t="s">
        <v>1857</v>
      </c>
      <c r="AT459" s="6" t="s">
        <v>1857</v>
      </c>
    </row>
    <row r="460" spans="1:46" ht="17.25" customHeight="1" x14ac:dyDescent="0.3">
      <c r="A460" t="s">
        <v>625</v>
      </c>
      <c r="B460" t="s">
        <v>1714</v>
      </c>
      <c r="C460" t="s">
        <v>1185</v>
      </c>
      <c r="D460" t="str">
        <f t="shared" si="77"/>
        <v>Wanaque borough, Passaic County</v>
      </c>
      <c r="E460" t="s">
        <v>1828</v>
      </c>
      <c r="F460" t="s">
        <v>1817</v>
      </c>
      <c r="G460" s="22">
        <f>COUNTIFS('Raw Data from UFBs'!$A$3:$A$3000,'Summary By Town'!$A460,'Raw Data from UFBs'!$E$3:$E$3000,'Summary By Town'!$G$2)</f>
        <v>1</v>
      </c>
      <c r="H460" s="5">
        <f>SUMIFS('Raw Data from UFBs'!F$3:F$3000,'Raw Data from UFBs'!$A$3:$A$3000,'Summary By Town'!$A460,'Raw Data from UFBs'!$E$3:$E$3000,'Summary By Town'!$G$2)</f>
        <v>0</v>
      </c>
      <c r="I460" s="5">
        <f>SUMIFS('Raw Data from UFBs'!G$3:G$3000,'Raw Data from UFBs'!$A$3:$A$3000,'Summary By Town'!$A460,'Raw Data from UFBs'!$E$3:$E$3000,'Summary By Town'!$G$2)</f>
        <v>771400</v>
      </c>
      <c r="J460" s="23">
        <f t="shared" si="78"/>
        <v>32601.261457037672</v>
      </c>
      <c r="K460" s="22">
        <f>COUNTIFS('Raw Data from UFBs'!$A$3:$A$3000,'Summary By Town'!$A460,'Raw Data from UFBs'!$E$3:$E$3000,'Summary By Town'!$K$2)</f>
        <v>2</v>
      </c>
      <c r="L460" s="5">
        <f>SUMIFS('Raw Data from UFBs'!F$3:F$3000,'Raw Data from UFBs'!$A$3:$A$3000,'Summary By Town'!$A460,'Raw Data from UFBs'!$E$3:$E$3000,'Summary By Town'!$K$2)</f>
        <v>0</v>
      </c>
      <c r="M460" s="5">
        <f>SUMIFS('Raw Data from UFBs'!G$3:G$3000,'Raw Data from UFBs'!$A$3:$A$3000,'Summary By Town'!$A460,'Raw Data from UFBs'!$E$3:$E$3000,'Summary By Town'!$K$2)</f>
        <v>10084000</v>
      </c>
      <c r="N460" s="23">
        <f t="shared" si="79"/>
        <v>426174.64419596561</v>
      </c>
      <c r="O460" s="22">
        <f>COUNTIFS('Raw Data from UFBs'!$A$3:$A$3000,'Summary By Town'!$A460,'Raw Data from UFBs'!$E$3:$E$3000,'Summary By Town'!$O$2)</f>
        <v>0</v>
      </c>
      <c r="P460" s="5">
        <f>SUMIFS('Raw Data from UFBs'!F$3:F$3000,'Raw Data from UFBs'!$A$3:$A$3000,'Summary By Town'!$A460,'Raw Data from UFBs'!$E$3:$E$3000,'Summary By Town'!$O$2)</f>
        <v>0</v>
      </c>
      <c r="Q460" s="5">
        <f>SUMIFS('Raw Data from UFBs'!G$3:G$3000,'Raw Data from UFBs'!$A$3:$A$3000,'Summary By Town'!$A460,'Raw Data from UFBs'!$E$3:$E$3000,'Summary By Town'!$O$2)</f>
        <v>0</v>
      </c>
      <c r="R460" s="23">
        <f t="shared" si="80"/>
        <v>0</v>
      </c>
      <c r="S460" s="22">
        <f t="shared" si="81"/>
        <v>3</v>
      </c>
      <c r="T460" s="5">
        <f t="shared" si="82"/>
        <v>0</v>
      </c>
      <c r="U460" s="5">
        <f t="shared" si="83"/>
        <v>10855400</v>
      </c>
      <c r="V460" s="23">
        <f t="shared" si="84"/>
        <v>458775.90565300325</v>
      </c>
      <c r="W460" s="62">
        <v>1601481400</v>
      </c>
      <c r="X460" s="63">
        <v>4.2262459757632449</v>
      </c>
      <c r="Y460" s="64">
        <v>0.25645785186955555</v>
      </c>
      <c r="Z460" s="5">
        <f t="shared" si="85"/>
        <v>117656.6832532791</v>
      </c>
      <c r="AA460" s="9">
        <f t="shared" si="86"/>
        <v>6.7783490960307124E-3</v>
      </c>
      <c r="AB460" s="62">
        <v>15360009.77</v>
      </c>
      <c r="AC460" s="7">
        <f t="shared" si="87"/>
        <v>7.6599354437311079E-3</v>
      </c>
      <c r="AE460" s="6" t="s">
        <v>1191</v>
      </c>
      <c r="AF460" s="6" t="s">
        <v>957</v>
      </c>
      <c r="AG460" s="6" t="s">
        <v>612</v>
      </c>
      <c r="AH460" s="6" t="s">
        <v>1193</v>
      </c>
      <c r="AI460" s="6" t="s">
        <v>1857</v>
      </c>
      <c r="AJ460" s="6" t="s">
        <v>1857</v>
      </c>
      <c r="AK460" s="6" t="s">
        <v>1857</v>
      </c>
      <c r="AL460" s="6" t="s">
        <v>1857</v>
      </c>
      <c r="AM460" s="6" t="s">
        <v>1857</v>
      </c>
      <c r="AN460" s="6" t="s">
        <v>1857</v>
      </c>
      <c r="AO460" s="6" t="s">
        <v>1857</v>
      </c>
      <c r="AP460" s="6" t="s">
        <v>1857</v>
      </c>
      <c r="AQ460" s="6" t="s">
        <v>1857</v>
      </c>
      <c r="AR460" s="6" t="s">
        <v>1857</v>
      </c>
      <c r="AS460" s="6" t="s">
        <v>1857</v>
      </c>
      <c r="AT460" s="6" t="s">
        <v>1857</v>
      </c>
    </row>
    <row r="461" spans="1:46" ht="17.25" customHeight="1" x14ac:dyDescent="0.3">
      <c r="A461" t="s">
        <v>714</v>
      </c>
      <c r="B461" t="s">
        <v>1715</v>
      </c>
      <c r="C461" t="s">
        <v>1185</v>
      </c>
      <c r="D461" t="str">
        <f t="shared" si="77"/>
        <v>Woodland Park borough, Passaic County</v>
      </c>
      <c r="E461" t="s">
        <v>1828</v>
      </c>
      <c r="F461" t="s">
        <v>1819</v>
      </c>
      <c r="G461" s="22">
        <f>COUNTIFS('Raw Data from UFBs'!$A$3:$A$3000,'Summary By Town'!$A461,'Raw Data from UFBs'!$E$3:$E$3000,'Summary By Town'!$G$2)</f>
        <v>0</v>
      </c>
      <c r="H461" s="5">
        <f>SUMIFS('Raw Data from UFBs'!F$3:F$3000,'Raw Data from UFBs'!$A$3:$A$3000,'Summary By Town'!$A461,'Raw Data from UFBs'!$E$3:$E$3000,'Summary By Town'!$G$2)</f>
        <v>0</v>
      </c>
      <c r="I461" s="5">
        <f>SUMIFS('Raw Data from UFBs'!G$3:G$3000,'Raw Data from UFBs'!$A$3:$A$3000,'Summary By Town'!$A461,'Raw Data from UFBs'!$E$3:$E$3000,'Summary By Town'!$G$2)</f>
        <v>0</v>
      </c>
      <c r="J461" s="23">
        <f t="shared" si="78"/>
        <v>0</v>
      </c>
      <c r="K461" s="22">
        <f>COUNTIFS('Raw Data from UFBs'!$A$3:$A$3000,'Summary By Town'!$A461,'Raw Data from UFBs'!$E$3:$E$3000,'Summary By Town'!$K$2)</f>
        <v>0</v>
      </c>
      <c r="L461" s="5">
        <f>SUMIFS('Raw Data from UFBs'!F$3:F$3000,'Raw Data from UFBs'!$A$3:$A$3000,'Summary By Town'!$A461,'Raw Data from UFBs'!$E$3:$E$3000,'Summary By Town'!$K$2)</f>
        <v>0</v>
      </c>
      <c r="M461" s="5">
        <f>SUMIFS('Raw Data from UFBs'!G$3:G$3000,'Raw Data from UFBs'!$A$3:$A$3000,'Summary By Town'!$A461,'Raw Data from UFBs'!$E$3:$E$3000,'Summary By Town'!$K$2)</f>
        <v>0</v>
      </c>
      <c r="N461" s="23">
        <f t="shared" si="79"/>
        <v>0</v>
      </c>
      <c r="O461" s="22">
        <f>COUNTIFS('Raw Data from UFBs'!$A$3:$A$3000,'Summary By Town'!$A461,'Raw Data from UFBs'!$E$3:$E$3000,'Summary By Town'!$O$2)</f>
        <v>1</v>
      </c>
      <c r="P461" s="5">
        <f>SUMIFS('Raw Data from UFBs'!F$3:F$3000,'Raw Data from UFBs'!$A$3:$A$3000,'Summary By Town'!$A461,'Raw Data from UFBs'!$E$3:$E$3000,'Summary By Town'!$O$2)</f>
        <v>2966.88</v>
      </c>
      <c r="Q461" s="5">
        <f>SUMIFS('Raw Data from UFBs'!G$3:G$3000,'Raw Data from UFBs'!$A$3:$A$3000,'Summary By Town'!$A461,'Raw Data from UFBs'!$E$3:$E$3000,'Summary By Town'!$O$2)</f>
        <v>291900</v>
      </c>
      <c r="R461" s="23">
        <f t="shared" si="80"/>
        <v>9580.3009542477612</v>
      </c>
      <c r="S461" s="22">
        <f t="shared" si="81"/>
        <v>1</v>
      </c>
      <c r="T461" s="5">
        <f t="shared" si="82"/>
        <v>2966.88</v>
      </c>
      <c r="U461" s="5">
        <f t="shared" si="83"/>
        <v>291900</v>
      </c>
      <c r="V461" s="23">
        <f t="shared" si="84"/>
        <v>9580.3009542477612</v>
      </c>
      <c r="W461" s="62">
        <v>1925377974</v>
      </c>
      <c r="X461" s="63">
        <v>3.2820489737059817</v>
      </c>
      <c r="Y461" s="64">
        <v>0.30006476989841935</v>
      </c>
      <c r="Z461" s="5">
        <f t="shared" si="85"/>
        <v>1984.4546368777394</v>
      </c>
      <c r="AA461" s="9">
        <f t="shared" si="86"/>
        <v>1.5160659566161632E-4</v>
      </c>
      <c r="AB461" s="62">
        <v>20940311.48</v>
      </c>
      <c r="AC461" s="7">
        <f t="shared" si="87"/>
        <v>9.4767197650000732E-5</v>
      </c>
      <c r="AE461" s="6" t="s">
        <v>1188</v>
      </c>
      <c r="AF461" s="6" t="s">
        <v>1194</v>
      </c>
      <c r="AG461" s="6" t="s">
        <v>1190</v>
      </c>
      <c r="AH461" s="6" t="s">
        <v>613</v>
      </c>
      <c r="AI461" s="6" t="s">
        <v>1857</v>
      </c>
      <c r="AJ461" s="6" t="s">
        <v>1857</v>
      </c>
      <c r="AK461" s="6" t="s">
        <v>1857</v>
      </c>
      <c r="AL461" s="6" t="s">
        <v>1857</v>
      </c>
      <c r="AM461" s="6" t="s">
        <v>1857</v>
      </c>
      <c r="AN461" s="6" t="s">
        <v>1857</v>
      </c>
      <c r="AO461" s="6" t="s">
        <v>1857</v>
      </c>
      <c r="AP461" s="6" t="s">
        <v>1857</v>
      </c>
      <c r="AQ461" s="6" t="s">
        <v>1857</v>
      </c>
      <c r="AR461" s="6" t="s">
        <v>1857</v>
      </c>
      <c r="AS461" s="6" t="s">
        <v>1857</v>
      </c>
      <c r="AT461" s="6" t="s">
        <v>1857</v>
      </c>
    </row>
    <row r="462" spans="1:46" ht="17.25" customHeight="1" x14ac:dyDescent="0.3">
      <c r="A462" t="s">
        <v>1188</v>
      </c>
      <c r="B462" t="s">
        <v>1716</v>
      </c>
      <c r="C462" t="s">
        <v>1185</v>
      </c>
      <c r="D462" t="str">
        <f t="shared" si="77"/>
        <v>Little Falls township, Passaic County</v>
      </c>
      <c r="E462" t="s">
        <v>1828</v>
      </c>
      <c r="F462" t="s">
        <v>1815</v>
      </c>
      <c r="G462" s="22">
        <f>COUNTIFS('Raw Data from UFBs'!$A$3:$A$3000,'Summary By Town'!$A462,'Raw Data from UFBs'!$E$3:$E$3000,'Summary By Town'!$G$2)</f>
        <v>0</v>
      </c>
      <c r="H462" s="5">
        <f>SUMIFS('Raw Data from UFBs'!F$3:F$3000,'Raw Data from UFBs'!$A$3:$A$3000,'Summary By Town'!$A462,'Raw Data from UFBs'!$E$3:$E$3000,'Summary By Town'!$G$2)</f>
        <v>0</v>
      </c>
      <c r="I462" s="5">
        <f>SUMIFS('Raw Data from UFBs'!G$3:G$3000,'Raw Data from UFBs'!$A$3:$A$3000,'Summary By Town'!$A462,'Raw Data from UFBs'!$E$3:$E$3000,'Summary By Town'!$G$2)</f>
        <v>0</v>
      </c>
      <c r="J462" s="23">
        <f t="shared" si="78"/>
        <v>0</v>
      </c>
      <c r="K462" s="22">
        <f>COUNTIFS('Raw Data from UFBs'!$A$3:$A$3000,'Summary By Town'!$A462,'Raw Data from UFBs'!$E$3:$E$3000,'Summary By Town'!$K$2)</f>
        <v>0</v>
      </c>
      <c r="L462" s="5">
        <f>SUMIFS('Raw Data from UFBs'!F$3:F$3000,'Raw Data from UFBs'!$A$3:$A$3000,'Summary By Town'!$A462,'Raw Data from UFBs'!$E$3:$E$3000,'Summary By Town'!$K$2)</f>
        <v>0</v>
      </c>
      <c r="M462" s="5">
        <f>SUMIFS('Raw Data from UFBs'!G$3:G$3000,'Raw Data from UFBs'!$A$3:$A$3000,'Summary By Town'!$A462,'Raw Data from UFBs'!$E$3:$E$3000,'Summary By Town'!$K$2)</f>
        <v>0</v>
      </c>
      <c r="N462" s="23">
        <f t="shared" si="79"/>
        <v>0</v>
      </c>
      <c r="O462" s="22">
        <f>COUNTIFS('Raw Data from UFBs'!$A$3:$A$3000,'Summary By Town'!$A462,'Raw Data from UFBs'!$E$3:$E$3000,'Summary By Town'!$O$2)</f>
        <v>0</v>
      </c>
      <c r="P462" s="5">
        <f>SUMIFS('Raw Data from UFBs'!F$3:F$3000,'Raw Data from UFBs'!$A$3:$A$3000,'Summary By Town'!$A462,'Raw Data from UFBs'!$E$3:$E$3000,'Summary By Town'!$O$2)</f>
        <v>0</v>
      </c>
      <c r="Q462" s="5">
        <f>SUMIFS('Raw Data from UFBs'!G$3:G$3000,'Raw Data from UFBs'!$A$3:$A$3000,'Summary By Town'!$A462,'Raw Data from UFBs'!$E$3:$E$3000,'Summary By Town'!$O$2)</f>
        <v>0</v>
      </c>
      <c r="R462" s="23">
        <f t="shared" si="80"/>
        <v>0</v>
      </c>
      <c r="S462" s="22">
        <f t="shared" si="81"/>
        <v>0</v>
      </c>
      <c r="T462" s="5">
        <f t="shared" si="82"/>
        <v>0</v>
      </c>
      <c r="U462" s="5">
        <f t="shared" si="83"/>
        <v>0</v>
      </c>
      <c r="V462" s="23">
        <f t="shared" si="84"/>
        <v>0</v>
      </c>
      <c r="W462" s="62">
        <v>1942564580</v>
      </c>
      <c r="X462" s="63">
        <v>3.2818432517403413</v>
      </c>
      <c r="Y462" s="64">
        <v>0.29795834072005184</v>
      </c>
      <c r="Z462" s="5">
        <f t="shared" si="85"/>
        <v>0</v>
      </c>
      <c r="AA462" s="9">
        <f t="shared" si="86"/>
        <v>0</v>
      </c>
      <c r="AB462" s="62">
        <v>22543857.25</v>
      </c>
      <c r="AC462" s="7">
        <f t="shared" si="87"/>
        <v>0</v>
      </c>
      <c r="AE462" s="6" t="s">
        <v>1045</v>
      </c>
      <c r="AF462" s="6" t="s">
        <v>1038</v>
      </c>
      <c r="AG462" s="6" t="s">
        <v>1047</v>
      </c>
      <c r="AH462" s="6" t="s">
        <v>714</v>
      </c>
      <c r="AI462" s="6" t="s">
        <v>1040</v>
      </c>
      <c r="AJ462" s="6" t="s">
        <v>1194</v>
      </c>
      <c r="AK462" s="6" t="s">
        <v>1195</v>
      </c>
      <c r="AL462" s="6" t="s">
        <v>613</v>
      </c>
      <c r="AM462" s="6" t="s">
        <v>1857</v>
      </c>
      <c r="AN462" s="6" t="s">
        <v>1857</v>
      </c>
      <c r="AO462" s="6" t="s">
        <v>1857</v>
      </c>
      <c r="AP462" s="6" t="s">
        <v>1857</v>
      </c>
      <c r="AQ462" s="6" t="s">
        <v>1857</v>
      </c>
      <c r="AR462" s="6" t="s">
        <v>1857</v>
      </c>
      <c r="AS462" s="6" t="s">
        <v>1857</v>
      </c>
      <c r="AT462" s="6" t="s">
        <v>1857</v>
      </c>
    </row>
    <row r="463" spans="1:46" ht="17.25" customHeight="1" x14ac:dyDescent="0.3">
      <c r="A463" t="s">
        <v>1195</v>
      </c>
      <c r="B463" t="s">
        <v>1717</v>
      </c>
      <c r="C463" t="s">
        <v>1185</v>
      </c>
      <c r="D463" t="str">
        <f t="shared" si="77"/>
        <v>Wayne township, Passaic County</v>
      </c>
      <c r="E463" t="s">
        <v>1828</v>
      </c>
      <c r="F463" t="s">
        <v>1819</v>
      </c>
      <c r="G463" s="22">
        <f>COUNTIFS('Raw Data from UFBs'!$A$3:$A$3000,'Summary By Town'!$A463,'Raw Data from UFBs'!$E$3:$E$3000,'Summary By Town'!$G$2)</f>
        <v>3</v>
      </c>
      <c r="H463" s="5">
        <f>SUMIFS('Raw Data from UFBs'!F$3:F$3000,'Raw Data from UFBs'!$A$3:$A$3000,'Summary By Town'!$A463,'Raw Data from UFBs'!$E$3:$E$3000,'Summary By Town'!$G$2)</f>
        <v>588804</v>
      </c>
      <c r="I463" s="5">
        <f>SUMIFS('Raw Data from UFBs'!G$3:G$3000,'Raw Data from UFBs'!$A$3:$A$3000,'Summary By Town'!$A463,'Raw Data from UFBs'!$E$3:$E$3000,'Summary By Town'!$G$2)</f>
        <v>28201200</v>
      </c>
      <c r="J463" s="23">
        <f t="shared" si="78"/>
        <v>1612514.5104579136</v>
      </c>
      <c r="K463" s="22">
        <f>COUNTIFS('Raw Data from UFBs'!$A$3:$A$3000,'Summary By Town'!$A463,'Raw Data from UFBs'!$E$3:$E$3000,'Summary By Town'!$K$2)</f>
        <v>0</v>
      </c>
      <c r="L463" s="5">
        <f>SUMIFS('Raw Data from UFBs'!F$3:F$3000,'Raw Data from UFBs'!$A$3:$A$3000,'Summary By Town'!$A463,'Raw Data from UFBs'!$E$3:$E$3000,'Summary By Town'!$K$2)</f>
        <v>0</v>
      </c>
      <c r="M463" s="5">
        <f>SUMIFS('Raw Data from UFBs'!G$3:G$3000,'Raw Data from UFBs'!$A$3:$A$3000,'Summary By Town'!$A463,'Raw Data from UFBs'!$E$3:$E$3000,'Summary By Town'!$K$2)</f>
        <v>0</v>
      </c>
      <c r="N463" s="23">
        <f t="shared" si="79"/>
        <v>0</v>
      </c>
      <c r="O463" s="22">
        <f>COUNTIFS('Raw Data from UFBs'!$A$3:$A$3000,'Summary By Town'!$A463,'Raw Data from UFBs'!$E$3:$E$3000,'Summary By Town'!$O$2)</f>
        <v>1</v>
      </c>
      <c r="P463" s="5">
        <f>SUMIFS('Raw Data from UFBs'!F$3:F$3000,'Raw Data from UFBs'!$A$3:$A$3000,'Summary By Town'!$A463,'Raw Data from UFBs'!$E$3:$E$3000,'Summary By Town'!$O$2)</f>
        <v>50000</v>
      </c>
      <c r="Q463" s="5">
        <f>SUMIFS('Raw Data from UFBs'!G$3:G$3000,'Raw Data from UFBs'!$A$3:$A$3000,'Summary By Town'!$A463,'Raw Data from UFBs'!$E$3:$E$3000,'Summary By Town'!$O$2)</f>
        <v>18689500</v>
      </c>
      <c r="R463" s="23">
        <f t="shared" si="80"/>
        <v>1068645.6584543628</v>
      </c>
      <c r="S463" s="22">
        <f t="shared" si="81"/>
        <v>4</v>
      </c>
      <c r="T463" s="5">
        <f t="shared" si="82"/>
        <v>638804</v>
      </c>
      <c r="U463" s="5">
        <f t="shared" si="83"/>
        <v>46890700</v>
      </c>
      <c r="V463" s="23">
        <f t="shared" si="84"/>
        <v>2681160.1689122766</v>
      </c>
      <c r="W463" s="62">
        <v>6017136700</v>
      </c>
      <c r="X463" s="63">
        <v>5.7178932473012267</v>
      </c>
      <c r="Y463" s="64">
        <v>0.22893066163871195</v>
      </c>
      <c r="Z463" s="5">
        <f t="shared" si="85"/>
        <v>467557.94905099244</v>
      </c>
      <c r="AA463" s="9">
        <f t="shared" si="86"/>
        <v>7.7928593511927356E-3</v>
      </c>
      <c r="AB463" s="62">
        <v>90620792</v>
      </c>
      <c r="AC463" s="7">
        <f t="shared" si="87"/>
        <v>5.1594996990424937E-3</v>
      </c>
      <c r="AE463" s="6" t="s">
        <v>1144</v>
      </c>
      <c r="AF463" s="6" t="s">
        <v>1154</v>
      </c>
      <c r="AG463" s="6" t="s">
        <v>1047</v>
      </c>
      <c r="AH463" s="6" t="s">
        <v>1188</v>
      </c>
      <c r="AI463" s="6" t="s">
        <v>1040</v>
      </c>
      <c r="AJ463" s="6" t="s">
        <v>1194</v>
      </c>
      <c r="AK463" s="6" t="s">
        <v>1186</v>
      </c>
      <c r="AL463" s="6" t="s">
        <v>1189</v>
      </c>
      <c r="AM463" s="6" t="s">
        <v>1191</v>
      </c>
      <c r="AN463" s="6" t="s">
        <v>943</v>
      </c>
      <c r="AO463" s="6" t="s">
        <v>957</v>
      </c>
      <c r="AP463" s="6" t="s">
        <v>1857</v>
      </c>
      <c r="AQ463" s="6" t="s">
        <v>1857</v>
      </c>
      <c r="AR463" s="6" t="s">
        <v>1857</v>
      </c>
      <c r="AS463" s="6" t="s">
        <v>1857</v>
      </c>
      <c r="AT463" s="6" t="s">
        <v>1857</v>
      </c>
    </row>
    <row r="464" spans="1:46" ht="17.25" customHeight="1" x14ac:dyDescent="0.3">
      <c r="A464" t="s">
        <v>1196</v>
      </c>
      <c r="B464" t="s">
        <v>1718</v>
      </c>
      <c r="C464" t="s">
        <v>1185</v>
      </c>
      <c r="D464" t="str">
        <f t="shared" si="77"/>
        <v>West Milford township, Passaic County</v>
      </c>
      <c r="E464" t="s">
        <v>1828</v>
      </c>
      <c r="F464" t="s">
        <v>1818</v>
      </c>
      <c r="G464" s="22">
        <f>COUNTIFS('Raw Data from UFBs'!$A$3:$A$3000,'Summary By Town'!$A464,'Raw Data from UFBs'!$E$3:$E$3000,'Summary By Town'!$G$2)</f>
        <v>1</v>
      </c>
      <c r="H464" s="5">
        <f>SUMIFS('Raw Data from UFBs'!F$3:F$3000,'Raw Data from UFBs'!$A$3:$A$3000,'Summary By Town'!$A464,'Raw Data from UFBs'!$E$3:$E$3000,'Summary By Town'!$G$2)</f>
        <v>20625.52</v>
      </c>
      <c r="I464" s="5">
        <f>SUMIFS('Raw Data from UFBs'!G$3:G$3000,'Raw Data from UFBs'!$A$3:$A$3000,'Summary By Town'!$A464,'Raw Data from UFBs'!$E$3:$E$3000,'Summary By Town'!$G$2)</f>
        <v>2585300</v>
      </c>
      <c r="J464" s="23">
        <f t="shared" si="78"/>
        <v>102121.33217207888</v>
      </c>
      <c r="K464" s="22">
        <f>COUNTIFS('Raw Data from UFBs'!$A$3:$A$3000,'Summary By Town'!$A464,'Raw Data from UFBs'!$E$3:$E$3000,'Summary By Town'!$K$2)</f>
        <v>1</v>
      </c>
      <c r="L464" s="5">
        <f>SUMIFS('Raw Data from UFBs'!F$3:F$3000,'Raw Data from UFBs'!$A$3:$A$3000,'Summary By Town'!$A464,'Raw Data from UFBs'!$E$3:$E$3000,'Summary By Town'!$K$2)</f>
        <v>313404</v>
      </c>
      <c r="M464" s="5">
        <f>SUMIFS('Raw Data from UFBs'!G$3:G$3000,'Raw Data from UFBs'!$A$3:$A$3000,'Summary By Town'!$A464,'Raw Data from UFBs'!$E$3:$E$3000,'Summary By Town'!$K$2)</f>
        <v>12440500</v>
      </c>
      <c r="N464" s="23">
        <f t="shared" si="79"/>
        <v>491409.28823995177</v>
      </c>
      <c r="O464" s="22">
        <f>COUNTIFS('Raw Data from UFBs'!$A$3:$A$3000,'Summary By Town'!$A464,'Raw Data from UFBs'!$E$3:$E$3000,'Summary By Town'!$O$2)</f>
        <v>0</v>
      </c>
      <c r="P464" s="5">
        <f>SUMIFS('Raw Data from UFBs'!F$3:F$3000,'Raw Data from UFBs'!$A$3:$A$3000,'Summary By Town'!$A464,'Raw Data from UFBs'!$E$3:$E$3000,'Summary By Town'!$O$2)</f>
        <v>0</v>
      </c>
      <c r="Q464" s="5">
        <f>SUMIFS('Raw Data from UFBs'!G$3:G$3000,'Raw Data from UFBs'!$A$3:$A$3000,'Summary By Town'!$A464,'Raw Data from UFBs'!$E$3:$E$3000,'Summary By Town'!$O$2)</f>
        <v>0</v>
      </c>
      <c r="R464" s="23">
        <f t="shared" si="80"/>
        <v>0</v>
      </c>
      <c r="S464" s="22">
        <f t="shared" si="81"/>
        <v>2</v>
      </c>
      <c r="T464" s="5">
        <f t="shared" si="82"/>
        <v>334029.52</v>
      </c>
      <c r="U464" s="5">
        <f t="shared" si="83"/>
        <v>15025800</v>
      </c>
      <c r="V464" s="23">
        <f t="shared" si="84"/>
        <v>593530.62041203061</v>
      </c>
      <c r="W464" s="62">
        <v>3035974900</v>
      </c>
      <c r="X464" s="63">
        <v>3.9500766708729693</v>
      </c>
      <c r="Y464" s="64">
        <v>0.22223141816084244</v>
      </c>
      <c r="Z464" s="5">
        <f t="shared" si="85"/>
        <v>57669.297558864731</v>
      </c>
      <c r="AA464" s="9">
        <f t="shared" si="86"/>
        <v>4.9492504038817975E-3</v>
      </c>
      <c r="AB464" s="62">
        <v>36025392</v>
      </c>
      <c r="AC464" s="7">
        <f t="shared" si="87"/>
        <v>1.6007958375266183E-3</v>
      </c>
      <c r="AE464" s="6" t="s">
        <v>560</v>
      </c>
      <c r="AF464" s="6" t="s">
        <v>612</v>
      </c>
      <c r="AG464" s="6" t="s">
        <v>1193</v>
      </c>
      <c r="AH464" s="6" t="s">
        <v>1228</v>
      </c>
      <c r="AI464" s="6" t="s">
        <v>1237</v>
      </c>
      <c r="AJ464" s="6" t="s">
        <v>1143</v>
      </c>
      <c r="AK464" s="6" t="s">
        <v>713</v>
      </c>
      <c r="AL464" s="6" t="s">
        <v>568</v>
      </c>
      <c r="AM464" s="6" t="s">
        <v>1857</v>
      </c>
      <c r="AN464" s="6" t="s">
        <v>1857</v>
      </c>
      <c r="AO464" s="6" t="s">
        <v>1857</v>
      </c>
      <c r="AP464" s="6" t="s">
        <v>1857</v>
      </c>
      <c r="AQ464" s="6" t="s">
        <v>1857</v>
      </c>
      <c r="AR464" s="6" t="s">
        <v>1857</v>
      </c>
      <c r="AS464" s="6" t="s">
        <v>1857</v>
      </c>
      <c r="AT464" s="6" t="s">
        <v>1857</v>
      </c>
    </row>
    <row r="465" spans="1:46" ht="17.25" customHeight="1" x14ac:dyDescent="0.3">
      <c r="A465" t="s">
        <v>1199</v>
      </c>
      <c r="B465" t="s">
        <v>1719</v>
      </c>
      <c r="C465" t="s">
        <v>1198</v>
      </c>
      <c r="D465" t="str">
        <f t="shared" si="77"/>
        <v>Elmer borough, Salem County</v>
      </c>
      <c r="E465" t="s">
        <v>1830</v>
      </c>
      <c r="F465" t="s">
        <v>1820</v>
      </c>
      <c r="G465" s="22">
        <f>COUNTIFS('Raw Data from UFBs'!$A$3:$A$3000,'Summary By Town'!$A465,'Raw Data from UFBs'!$E$3:$E$3000,'Summary By Town'!$G$2)</f>
        <v>0</v>
      </c>
      <c r="H465" s="5">
        <f>SUMIFS('Raw Data from UFBs'!F$3:F$3000,'Raw Data from UFBs'!$A$3:$A$3000,'Summary By Town'!$A465,'Raw Data from UFBs'!$E$3:$E$3000,'Summary By Town'!$G$2)</f>
        <v>0</v>
      </c>
      <c r="I465" s="5">
        <f>SUMIFS('Raw Data from UFBs'!G$3:G$3000,'Raw Data from UFBs'!$A$3:$A$3000,'Summary By Town'!$A465,'Raw Data from UFBs'!$E$3:$E$3000,'Summary By Town'!$G$2)</f>
        <v>0</v>
      </c>
      <c r="J465" s="23">
        <f t="shared" si="78"/>
        <v>0</v>
      </c>
      <c r="K465" s="22">
        <f>COUNTIFS('Raw Data from UFBs'!$A$3:$A$3000,'Summary By Town'!$A465,'Raw Data from UFBs'!$E$3:$E$3000,'Summary By Town'!$K$2)</f>
        <v>0</v>
      </c>
      <c r="L465" s="5">
        <f>SUMIFS('Raw Data from UFBs'!F$3:F$3000,'Raw Data from UFBs'!$A$3:$A$3000,'Summary By Town'!$A465,'Raw Data from UFBs'!$E$3:$E$3000,'Summary By Town'!$K$2)</f>
        <v>0</v>
      </c>
      <c r="M465" s="5">
        <f>SUMIFS('Raw Data from UFBs'!G$3:G$3000,'Raw Data from UFBs'!$A$3:$A$3000,'Summary By Town'!$A465,'Raw Data from UFBs'!$E$3:$E$3000,'Summary By Town'!$K$2)</f>
        <v>0</v>
      </c>
      <c r="N465" s="23">
        <f t="shared" si="79"/>
        <v>0</v>
      </c>
      <c r="O465" s="22">
        <f>COUNTIFS('Raw Data from UFBs'!$A$3:$A$3000,'Summary By Town'!$A465,'Raw Data from UFBs'!$E$3:$E$3000,'Summary By Town'!$O$2)</f>
        <v>0</v>
      </c>
      <c r="P465" s="5">
        <f>SUMIFS('Raw Data from UFBs'!F$3:F$3000,'Raw Data from UFBs'!$A$3:$A$3000,'Summary By Town'!$A465,'Raw Data from UFBs'!$E$3:$E$3000,'Summary By Town'!$O$2)</f>
        <v>0</v>
      </c>
      <c r="Q465" s="5">
        <f>SUMIFS('Raw Data from UFBs'!G$3:G$3000,'Raw Data from UFBs'!$A$3:$A$3000,'Summary By Town'!$A465,'Raw Data from UFBs'!$E$3:$E$3000,'Summary By Town'!$O$2)</f>
        <v>0</v>
      </c>
      <c r="R465" s="23">
        <f t="shared" si="80"/>
        <v>0</v>
      </c>
      <c r="S465" s="22">
        <f t="shared" si="81"/>
        <v>0</v>
      </c>
      <c r="T465" s="5">
        <f t="shared" si="82"/>
        <v>0</v>
      </c>
      <c r="U465" s="5">
        <f t="shared" si="83"/>
        <v>0</v>
      </c>
      <c r="V465" s="23">
        <f t="shared" si="84"/>
        <v>0</v>
      </c>
      <c r="W465" s="62">
        <v>139912100</v>
      </c>
      <c r="X465" s="63">
        <v>3.947112138866629</v>
      </c>
      <c r="Y465" s="64">
        <v>0.17937162257912301</v>
      </c>
      <c r="Z465" s="5">
        <f t="shared" si="85"/>
        <v>0</v>
      </c>
      <c r="AA465" s="9">
        <f t="shared" si="86"/>
        <v>0</v>
      </c>
      <c r="AB465" s="62">
        <v>1277574</v>
      </c>
      <c r="AC465" s="7">
        <f t="shared" si="87"/>
        <v>0</v>
      </c>
      <c r="AE465" s="6" t="s">
        <v>1204</v>
      </c>
      <c r="AF465" s="6" t="s">
        <v>1206</v>
      </c>
      <c r="AG465" s="6" t="s">
        <v>1857</v>
      </c>
      <c r="AH465" s="6" t="s">
        <v>1857</v>
      </c>
      <c r="AI465" s="6" t="s">
        <v>1857</v>
      </c>
      <c r="AJ465" s="6" t="s">
        <v>1857</v>
      </c>
      <c r="AK465" s="6" t="s">
        <v>1857</v>
      </c>
      <c r="AL465" s="6" t="s">
        <v>1857</v>
      </c>
      <c r="AM465" s="6" t="s">
        <v>1857</v>
      </c>
      <c r="AN465" s="6" t="s">
        <v>1857</v>
      </c>
      <c r="AO465" s="6" t="s">
        <v>1857</v>
      </c>
      <c r="AP465" s="6" t="s">
        <v>1857</v>
      </c>
      <c r="AQ465" s="6" t="s">
        <v>1857</v>
      </c>
      <c r="AR465" s="6" t="s">
        <v>1857</v>
      </c>
      <c r="AS465" s="6" t="s">
        <v>1857</v>
      </c>
      <c r="AT465" s="6" t="s">
        <v>1857</v>
      </c>
    </row>
    <row r="466" spans="1:46" ht="17.25" customHeight="1" x14ac:dyDescent="0.3">
      <c r="A466" t="s">
        <v>627</v>
      </c>
      <c r="B466" t="s">
        <v>1720</v>
      </c>
      <c r="C466" t="s">
        <v>1198</v>
      </c>
      <c r="D466" t="str">
        <f t="shared" si="77"/>
        <v>Penns Grove borough, Salem County</v>
      </c>
      <c r="E466" t="s">
        <v>1830</v>
      </c>
      <c r="F466" t="s">
        <v>1815</v>
      </c>
      <c r="G466" s="22">
        <f>COUNTIFS('Raw Data from UFBs'!$A$3:$A$3000,'Summary By Town'!$A466,'Raw Data from UFBs'!$E$3:$E$3000,'Summary By Town'!$G$2)</f>
        <v>3</v>
      </c>
      <c r="H466" s="5">
        <f>SUMIFS('Raw Data from UFBs'!F$3:F$3000,'Raw Data from UFBs'!$A$3:$A$3000,'Summary By Town'!$A466,'Raw Data from UFBs'!$E$3:$E$3000,'Summary By Town'!$G$2)</f>
        <v>238500</v>
      </c>
      <c r="I466" s="5">
        <f>SUMIFS('Raw Data from UFBs'!G$3:G$3000,'Raw Data from UFBs'!$A$3:$A$3000,'Summary By Town'!$A466,'Raw Data from UFBs'!$E$3:$E$3000,'Summary By Town'!$G$2)</f>
        <v>17030700</v>
      </c>
      <c r="J466" s="23">
        <f t="shared" si="78"/>
        <v>912786.55954403779</v>
      </c>
      <c r="K466" s="22">
        <f>COUNTIFS('Raw Data from UFBs'!$A$3:$A$3000,'Summary By Town'!$A466,'Raw Data from UFBs'!$E$3:$E$3000,'Summary By Town'!$K$2)</f>
        <v>0</v>
      </c>
      <c r="L466" s="5">
        <f>SUMIFS('Raw Data from UFBs'!F$3:F$3000,'Raw Data from UFBs'!$A$3:$A$3000,'Summary By Town'!$A466,'Raw Data from UFBs'!$E$3:$E$3000,'Summary By Town'!$K$2)</f>
        <v>0</v>
      </c>
      <c r="M466" s="5">
        <f>SUMIFS('Raw Data from UFBs'!G$3:G$3000,'Raw Data from UFBs'!$A$3:$A$3000,'Summary By Town'!$A466,'Raw Data from UFBs'!$E$3:$E$3000,'Summary By Town'!$K$2)</f>
        <v>0</v>
      </c>
      <c r="N466" s="23">
        <f t="shared" si="79"/>
        <v>0</v>
      </c>
      <c r="O466" s="22">
        <f>COUNTIFS('Raw Data from UFBs'!$A$3:$A$3000,'Summary By Town'!$A466,'Raw Data from UFBs'!$E$3:$E$3000,'Summary By Town'!$O$2)</f>
        <v>0</v>
      </c>
      <c r="P466" s="5">
        <f>SUMIFS('Raw Data from UFBs'!F$3:F$3000,'Raw Data from UFBs'!$A$3:$A$3000,'Summary By Town'!$A466,'Raw Data from UFBs'!$E$3:$E$3000,'Summary By Town'!$O$2)</f>
        <v>0</v>
      </c>
      <c r="Q466" s="5">
        <f>SUMIFS('Raw Data from UFBs'!G$3:G$3000,'Raw Data from UFBs'!$A$3:$A$3000,'Summary By Town'!$A466,'Raw Data from UFBs'!$E$3:$E$3000,'Summary By Town'!$O$2)</f>
        <v>0</v>
      </c>
      <c r="R466" s="23">
        <f t="shared" si="80"/>
        <v>0</v>
      </c>
      <c r="S466" s="22">
        <f t="shared" si="81"/>
        <v>3</v>
      </c>
      <c r="T466" s="5">
        <f t="shared" si="82"/>
        <v>238500</v>
      </c>
      <c r="U466" s="5">
        <f t="shared" si="83"/>
        <v>17030700</v>
      </c>
      <c r="V466" s="23">
        <f t="shared" si="84"/>
        <v>912786.55954403779</v>
      </c>
      <c r="W466" s="62">
        <v>182804550</v>
      </c>
      <c r="X466" s="63">
        <v>5.3596537989867583</v>
      </c>
      <c r="Y466" s="64">
        <v>0.46257974437299554</v>
      </c>
      <c r="Z466" s="5">
        <f t="shared" si="85"/>
        <v>311911.30434802762</v>
      </c>
      <c r="AA466" s="9">
        <f t="shared" si="86"/>
        <v>9.316343603044891E-2</v>
      </c>
      <c r="AB466" s="62">
        <v>7884303.54</v>
      </c>
      <c r="AC466" s="7">
        <f t="shared" si="87"/>
        <v>3.95610471826187E-2</v>
      </c>
      <c r="AE466" s="6" t="s">
        <v>634</v>
      </c>
      <c r="AF466" s="6" t="s">
        <v>1857</v>
      </c>
      <c r="AG466" s="6" t="s">
        <v>1857</v>
      </c>
      <c r="AH466" s="6" t="s">
        <v>1857</v>
      </c>
      <c r="AI466" s="6" t="s">
        <v>1857</v>
      </c>
      <c r="AJ466" s="6" t="s">
        <v>1857</v>
      </c>
      <c r="AK466" s="6" t="s">
        <v>1857</v>
      </c>
      <c r="AL466" s="6" t="s">
        <v>1857</v>
      </c>
      <c r="AM466" s="6" t="s">
        <v>1857</v>
      </c>
      <c r="AN466" s="6" t="s">
        <v>1857</v>
      </c>
      <c r="AO466" s="6" t="s">
        <v>1857</v>
      </c>
      <c r="AP466" s="6" t="s">
        <v>1857</v>
      </c>
      <c r="AQ466" s="6" t="s">
        <v>1857</v>
      </c>
      <c r="AR466" s="6" t="s">
        <v>1857</v>
      </c>
      <c r="AS466" s="6" t="s">
        <v>1857</v>
      </c>
      <c r="AT466" s="6" t="s">
        <v>1857</v>
      </c>
    </row>
    <row r="467" spans="1:46" ht="17.25" customHeight="1" x14ac:dyDescent="0.3">
      <c r="A467" t="s">
        <v>632</v>
      </c>
      <c r="B467" t="s">
        <v>1721</v>
      </c>
      <c r="C467" t="s">
        <v>1198</v>
      </c>
      <c r="D467" t="str">
        <f t="shared" si="77"/>
        <v>Salem city, Salem County</v>
      </c>
      <c r="E467" t="s">
        <v>1830</v>
      </c>
      <c r="F467" t="s">
        <v>1820</v>
      </c>
      <c r="G467" s="22">
        <f>COUNTIFS('Raw Data from UFBs'!$A$3:$A$3000,'Summary By Town'!$A467,'Raw Data from UFBs'!$E$3:$E$3000,'Summary By Town'!$G$2)</f>
        <v>3</v>
      </c>
      <c r="H467" s="5">
        <f>SUMIFS('Raw Data from UFBs'!F$3:F$3000,'Raw Data from UFBs'!$A$3:$A$3000,'Summary By Town'!$A467,'Raw Data from UFBs'!$E$3:$E$3000,'Summary By Town'!$G$2)</f>
        <v>480065.48</v>
      </c>
      <c r="I467" s="5">
        <f>SUMIFS('Raw Data from UFBs'!G$3:G$3000,'Raw Data from UFBs'!$A$3:$A$3000,'Summary By Town'!$A467,'Raw Data from UFBs'!$E$3:$E$3000,'Summary By Town'!$G$2)</f>
        <v>19971800</v>
      </c>
      <c r="J467" s="23">
        <f t="shared" si="78"/>
        <v>1569965.9814046149</v>
      </c>
      <c r="K467" s="22">
        <f>COUNTIFS('Raw Data from UFBs'!$A$3:$A$3000,'Summary By Town'!$A467,'Raw Data from UFBs'!$E$3:$E$3000,'Summary By Town'!$K$2)</f>
        <v>0</v>
      </c>
      <c r="L467" s="5">
        <f>SUMIFS('Raw Data from UFBs'!F$3:F$3000,'Raw Data from UFBs'!$A$3:$A$3000,'Summary By Town'!$A467,'Raw Data from UFBs'!$E$3:$E$3000,'Summary By Town'!$K$2)</f>
        <v>0</v>
      </c>
      <c r="M467" s="5">
        <f>SUMIFS('Raw Data from UFBs'!G$3:G$3000,'Raw Data from UFBs'!$A$3:$A$3000,'Summary By Town'!$A467,'Raw Data from UFBs'!$E$3:$E$3000,'Summary By Town'!$K$2)</f>
        <v>0</v>
      </c>
      <c r="N467" s="23">
        <f t="shared" si="79"/>
        <v>0</v>
      </c>
      <c r="O467" s="22">
        <f>COUNTIFS('Raw Data from UFBs'!$A$3:$A$3000,'Summary By Town'!$A467,'Raw Data from UFBs'!$E$3:$E$3000,'Summary By Town'!$O$2)</f>
        <v>0</v>
      </c>
      <c r="P467" s="5">
        <f>SUMIFS('Raw Data from UFBs'!F$3:F$3000,'Raw Data from UFBs'!$A$3:$A$3000,'Summary By Town'!$A467,'Raw Data from UFBs'!$E$3:$E$3000,'Summary By Town'!$O$2)</f>
        <v>0</v>
      </c>
      <c r="Q467" s="5">
        <f>SUMIFS('Raw Data from UFBs'!G$3:G$3000,'Raw Data from UFBs'!$A$3:$A$3000,'Summary By Town'!$A467,'Raw Data from UFBs'!$E$3:$E$3000,'Summary By Town'!$O$2)</f>
        <v>0</v>
      </c>
      <c r="R467" s="23">
        <f t="shared" si="80"/>
        <v>0</v>
      </c>
      <c r="S467" s="22">
        <f t="shared" si="81"/>
        <v>3</v>
      </c>
      <c r="T467" s="5">
        <f t="shared" si="82"/>
        <v>480065.48</v>
      </c>
      <c r="U467" s="5">
        <f t="shared" si="83"/>
        <v>19971800</v>
      </c>
      <c r="V467" s="23">
        <f t="shared" si="84"/>
        <v>1569965.9814046149</v>
      </c>
      <c r="W467" s="62">
        <v>190212780</v>
      </c>
      <c r="X467" s="63">
        <v>7.8609137954746942</v>
      </c>
      <c r="Y467" s="64">
        <v>0.50552640242248925</v>
      </c>
      <c r="Z467" s="5">
        <f t="shared" si="85"/>
        <v>550973.47947354219</v>
      </c>
      <c r="AA467" s="9">
        <f t="shared" si="86"/>
        <v>0.10499715108522151</v>
      </c>
      <c r="AB467" s="62">
        <v>11196179.559999999</v>
      </c>
      <c r="AC467" s="7">
        <f t="shared" si="87"/>
        <v>4.9210847014456265E-2</v>
      </c>
      <c r="AE467" s="6" t="s">
        <v>1201</v>
      </c>
      <c r="AF467" s="6" t="s">
        <v>1200</v>
      </c>
      <c r="AG467" s="6" t="s">
        <v>1205</v>
      </c>
      <c r="AH467" s="6" t="s">
        <v>1202</v>
      </c>
      <c r="AI467" s="6" t="s">
        <v>630</v>
      </c>
      <c r="AJ467" s="6" t="s">
        <v>1857</v>
      </c>
      <c r="AK467" s="6" t="s">
        <v>1857</v>
      </c>
      <c r="AL467" s="6" t="s">
        <v>1857</v>
      </c>
      <c r="AM467" s="6" t="s">
        <v>1857</v>
      </c>
      <c r="AN467" s="6" t="s">
        <v>1857</v>
      </c>
      <c r="AO467" s="6" t="s">
        <v>1857</v>
      </c>
      <c r="AP467" s="6" t="s">
        <v>1857</v>
      </c>
      <c r="AQ467" s="6" t="s">
        <v>1857</v>
      </c>
      <c r="AR467" s="6" t="s">
        <v>1857</v>
      </c>
      <c r="AS467" s="6" t="s">
        <v>1857</v>
      </c>
      <c r="AT467" s="6" t="s">
        <v>1857</v>
      </c>
    </row>
    <row r="468" spans="1:46" ht="17.25" customHeight="1" x14ac:dyDescent="0.3">
      <c r="A468" t="s">
        <v>635</v>
      </c>
      <c r="B468" t="s">
        <v>1722</v>
      </c>
      <c r="C468" t="s">
        <v>1198</v>
      </c>
      <c r="D468" t="str">
        <f t="shared" si="77"/>
        <v>Woodstown borough, Salem County</v>
      </c>
      <c r="E468" t="s">
        <v>1830</v>
      </c>
      <c r="F468" t="s">
        <v>1820</v>
      </c>
      <c r="G468" s="22">
        <f>COUNTIFS('Raw Data from UFBs'!$A$3:$A$3000,'Summary By Town'!$A468,'Raw Data from UFBs'!$E$3:$E$3000,'Summary By Town'!$G$2)</f>
        <v>2</v>
      </c>
      <c r="H468" s="5">
        <f>SUMIFS('Raw Data from UFBs'!F$3:F$3000,'Raw Data from UFBs'!$A$3:$A$3000,'Summary By Town'!$A468,'Raw Data from UFBs'!$E$3:$E$3000,'Summary By Town'!$G$2)</f>
        <v>25607.55</v>
      </c>
      <c r="I468" s="5">
        <f>SUMIFS('Raw Data from UFBs'!G$3:G$3000,'Raw Data from UFBs'!$A$3:$A$3000,'Summary By Town'!$A468,'Raw Data from UFBs'!$E$3:$E$3000,'Summary By Town'!$G$2)</f>
        <v>518100</v>
      </c>
      <c r="J468" s="23">
        <f t="shared" si="78"/>
        <v>20546.417820260063</v>
      </c>
      <c r="K468" s="22">
        <f>COUNTIFS('Raw Data from UFBs'!$A$3:$A$3000,'Summary By Town'!$A468,'Raw Data from UFBs'!$E$3:$E$3000,'Summary By Town'!$K$2)</f>
        <v>0</v>
      </c>
      <c r="L468" s="5">
        <f>SUMIFS('Raw Data from UFBs'!F$3:F$3000,'Raw Data from UFBs'!$A$3:$A$3000,'Summary By Town'!$A468,'Raw Data from UFBs'!$E$3:$E$3000,'Summary By Town'!$K$2)</f>
        <v>0</v>
      </c>
      <c r="M468" s="5">
        <f>SUMIFS('Raw Data from UFBs'!G$3:G$3000,'Raw Data from UFBs'!$A$3:$A$3000,'Summary By Town'!$A468,'Raw Data from UFBs'!$E$3:$E$3000,'Summary By Town'!$K$2)</f>
        <v>0</v>
      </c>
      <c r="N468" s="23">
        <f t="shared" si="79"/>
        <v>0</v>
      </c>
      <c r="O468" s="22">
        <f>COUNTIFS('Raw Data from UFBs'!$A$3:$A$3000,'Summary By Town'!$A468,'Raw Data from UFBs'!$E$3:$E$3000,'Summary By Town'!$O$2)</f>
        <v>0</v>
      </c>
      <c r="P468" s="5">
        <f>SUMIFS('Raw Data from UFBs'!F$3:F$3000,'Raw Data from UFBs'!$A$3:$A$3000,'Summary By Town'!$A468,'Raw Data from UFBs'!$E$3:$E$3000,'Summary By Town'!$O$2)</f>
        <v>0</v>
      </c>
      <c r="Q468" s="5">
        <f>SUMIFS('Raw Data from UFBs'!G$3:G$3000,'Raw Data from UFBs'!$A$3:$A$3000,'Summary By Town'!$A468,'Raw Data from UFBs'!$E$3:$E$3000,'Summary By Town'!$O$2)</f>
        <v>0</v>
      </c>
      <c r="R468" s="23">
        <f t="shared" si="80"/>
        <v>0</v>
      </c>
      <c r="S468" s="22">
        <f t="shared" si="81"/>
        <v>2</v>
      </c>
      <c r="T468" s="5">
        <f t="shared" si="82"/>
        <v>25607.55</v>
      </c>
      <c r="U468" s="5">
        <f t="shared" si="83"/>
        <v>518100</v>
      </c>
      <c r="V468" s="23">
        <f t="shared" si="84"/>
        <v>20546.417820260063</v>
      </c>
      <c r="W468" s="62">
        <v>354053000</v>
      </c>
      <c r="X468" s="63">
        <v>3.9657243428411628</v>
      </c>
      <c r="Y468" s="64">
        <v>0.20992527622522417</v>
      </c>
      <c r="Z468" s="5">
        <f t="shared" si="85"/>
        <v>-1062.4595708442769</v>
      </c>
      <c r="AA468" s="9">
        <f t="shared" si="86"/>
        <v>1.4633402343716901E-3</v>
      </c>
      <c r="AB468" s="62">
        <v>4315368.0199999996</v>
      </c>
      <c r="AC468" s="7">
        <f t="shared" si="87"/>
        <v>-2.4620369941108218E-4</v>
      </c>
      <c r="AE468" s="6" t="s">
        <v>1203</v>
      </c>
      <c r="AF468" s="6" t="s">
        <v>1857</v>
      </c>
      <c r="AG468" s="6" t="s">
        <v>1857</v>
      </c>
      <c r="AH468" s="6" t="s">
        <v>1857</v>
      </c>
      <c r="AI468" s="6" t="s">
        <v>1857</v>
      </c>
      <c r="AJ468" s="6" t="s">
        <v>1857</v>
      </c>
      <c r="AK468" s="6" t="s">
        <v>1857</v>
      </c>
      <c r="AL468" s="6" t="s">
        <v>1857</v>
      </c>
      <c r="AM468" s="6" t="s">
        <v>1857</v>
      </c>
      <c r="AN468" s="6" t="s">
        <v>1857</v>
      </c>
      <c r="AO468" s="6" t="s">
        <v>1857</v>
      </c>
      <c r="AP468" s="6" t="s">
        <v>1857</v>
      </c>
      <c r="AQ468" s="6" t="s">
        <v>1857</v>
      </c>
      <c r="AR468" s="6" t="s">
        <v>1857</v>
      </c>
      <c r="AS468" s="6" t="s">
        <v>1857</v>
      </c>
      <c r="AT468" s="6" t="s">
        <v>1857</v>
      </c>
    </row>
    <row r="469" spans="1:46" ht="17.25" customHeight="1" x14ac:dyDescent="0.3">
      <c r="A469" t="s">
        <v>1197</v>
      </c>
      <c r="B469" t="s">
        <v>1723</v>
      </c>
      <c r="C469" t="s">
        <v>1198</v>
      </c>
      <c r="D469" t="str">
        <f t="shared" si="77"/>
        <v>Alloway township, Salem County</v>
      </c>
      <c r="E469" t="s">
        <v>1830</v>
      </c>
      <c r="F469" t="s">
        <v>1818</v>
      </c>
      <c r="G469" s="22">
        <f>COUNTIFS('Raw Data from UFBs'!$A$3:$A$3000,'Summary By Town'!$A469,'Raw Data from UFBs'!$E$3:$E$3000,'Summary By Town'!$G$2)</f>
        <v>0</v>
      </c>
      <c r="H469" s="5">
        <f>SUMIFS('Raw Data from UFBs'!F$3:F$3000,'Raw Data from UFBs'!$A$3:$A$3000,'Summary By Town'!$A469,'Raw Data from UFBs'!$E$3:$E$3000,'Summary By Town'!$G$2)</f>
        <v>0</v>
      </c>
      <c r="I469" s="5">
        <f>SUMIFS('Raw Data from UFBs'!G$3:G$3000,'Raw Data from UFBs'!$A$3:$A$3000,'Summary By Town'!$A469,'Raw Data from UFBs'!$E$3:$E$3000,'Summary By Town'!$G$2)</f>
        <v>0</v>
      </c>
      <c r="J469" s="23">
        <f t="shared" si="78"/>
        <v>0</v>
      </c>
      <c r="K469" s="22">
        <f>COUNTIFS('Raw Data from UFBs'!$A$3:$A$3000,'Summary By Town'!$A469,'Raw Data from UFBs'!$E$3:$E$3000,'Summary By Town'!$K$2)</f>
        <v>0</v>
      </c>
      <c r="L469" s="5">
        <f>SUMIFS('Raw Data from UFBs'!F$3:F$3000,'Raw Data from UFBs'!$A$3:$A$3000,'Summary By Town'!$A469,'Raw Data from UFBs'!$E$3:$E$3000,'Summary By Town'!$K$2)</f>
        <v>0</v>
      </c>
      <c r="M469" s="5">
        <f>SUMIFS('Raw Data from UFBs'!G$3:G$3000,'Raw Data from UFBs'!$A$3:$A$3000,'Summary By Town'!$A469,'Raw Data from UFBs'!$E$3:$E$3000,'Summary By Town'!$K$2)</f>
        <v>0</v>
      </c>
      <c r="N469" s="23">
        <f t="shared" si="79"/>
        <v>0</v>
      </c>
      <c r="O469" s="22">
        <f>COUNTIFS('Raw Data from UFBs'!$A$3:$A$3000,'Summary By Town'!$A469,'Raw Data from UFBs'!$E$3:$E$3000,'Summary By Town'!$O$2)</f>
        <v>0</v>
      </c>
      <c r="P469" s="5">
        <f>SUMIFS('Raw Data from UFBs'!F$3:F$3000,'Raw Data from UFBs'!$A$3:$A$3000,'Summary By Town'!$A469,'Raw Data from UFBs'!$E$3:$E$3000,'Summary By Town'!$O$2)</f>
        <v>0</v>
      </c>
      <c r="Q469" s="5">
        <f>SUMIFS('Raw Data from UFBs'!G$3:G$3000,'Raw Data from UFBs'!$A$3:$A$3000,'Summary By Town'!$A469,'Raw Data from UFBs'!$E$3:$E$3000,'Summary By Town'!$O$2)</f>
        <v>0</v>
      </c>
      <c r="R469" s="23">
        <f t="shared" si="80"/>
        <v>0</v>
      </c>
      <c r="S469" s="22">
        <f t="shared" si="81"/>
        <v>0</v>
      </c>
      <c r="T469" s="5">
        <f t="shared" si="82"/>
        <v>0</v>
      </c>
      <c r="U469" s="5">
        <f t="shared" si="83"/>
        <v>0</v>
      </c>
      <c r="V469" s="23">
        <f t="shared" si="84"/>
        <v>0</v>
      </c>
      <c r="W469" s="62">
        <v>332164135</v>
      </c>
      <c r="X469" s="63">
        <v>3.2889172145778298</v>
      </c>
      <c r="Y469" s="64">
        <v>8.7843545913637189E-2</v>
      </c>
      <c r="Z469" s="5">
        <f t="shared" si="85"/>
        <v>0</v>
      </c>
      <c r="AA469" s="9">
        <f t="shared" si="86"/>
        <v>0</v>
      </c>
      <c r="AB469" s="62">
        <v>2123785.6800000002</v>
      </c>
      <c r="AC469" s="7">
        <f t="shared" si="87"/>
        <v>0</v>
      </c>
      <c r="AE469" s="6" t="s">
        <v>1035</v>
      </c>
      <c r="AF469" s="6" t="s">
        <v>209</v>
      </c>
      <c r="AG469" s="6" t="s">
        <v>215</v>
      </c>
      <c r="AH469" s="6" t="s">
        <v>1205</v>
      </c>
      <c r="AI469" s="6" t="s">
        <v>1206</v>
      </c>
      <c r="AJ469" s="6" t="s">
        <v>1202</v>
      </c>
      <c r="AK469" s="6" t="s">
        <v>1203</v>
      </c>
      <c r="AL469" s="6" t="s">
        <v>1857</v>
      </c>
      <c r="AM469" s="6" t="s">
        <v>1857</v>
      </c>
      <c r="AN469" s="6" t="s">
        <v>1857</v>
      </c>
      <c r="AO469" s="6" t="s">
        <v>1857</v>
      </c>
      <c r="AP469" s="6" t="s">
        <v>1857</v>
      </c>
      <c r="AQ469" s="6" t="s">
        <v>1857</v>
      </c>
      <c r="AR469" s="6" t="s">
        <v>1857</v>
      </c>
      <c r="AS469" s="6" t="s">
        <v>1857</v>
      </c>
      <c r="AT469" s="6" t="s">
        <v>1857</v>
      </c>
    </row>
    <row r="470" spans="1:46" ht="17.25" customHeight="1" x14ac:dyDescent="0.3">
      <c r="A470" t="s">
        <v>634</v>
      </c>
      <c r="B470" t="s">
        <v>1724</v>
      </c>
      <c r="C470" t="s">
        <v>1198</v>
      </c>
      <c r="D470" t="str">
        <f t="shared" si="77"/>
        <v>Carneys Point township, Salem County</v>
      </c>
      <c r="E470" t="s">
        <v>1830</v>
      </c>
      <c r="F470" t="s">
        <v>1815</v>
      </c>
      <c r="G470" s="22">
        <f>COUNTIFS('Raw Data from UFBs'!$A$3:$A$3000,'Summary By Town'!$A470,'Raw Data from UFBs'!$E$3:$E$3000,'Summary By Town'!$G$2)</f>
        <v>1</v>
      </c>
      <c r="H470" s="5">
        <f>SUMIFS('Raw Data from UFBs'!F$3:F$3000,'Raw Data from UFBs'!$A$3:$A$3000,'Summary By Town'!$A470,'Raw Data from UFBs'!$E$3:$E$3000,'Summary By Town'!$G$2)</f>
        <v>90000</v>
      </c>
      <c r="I470" s="5">
        <f>SUMIFS('Raw Data from UFBs'!G$3:G$3000,'Raw Data from UFBs'!$A$3:$A$3000,'Summary By Town'!$A470,'Raw Data from UFBs'!$E$3:$E$3000,'Summary By Town'!$G$2)</f>
        <v>12537300</v>
      </c>
      <c r="J470" s="23">
        <f t="shared" si="78"/>
        <v>446269.87369087164</v>
      </c>
      <c r="K470" s="22">
        <f>COUNTIFS('Raw Data from UFBs'!$A$3:$A$3000,'Summary By Town'!$A470,'Raw Data from UFBs'!$E$3:$E$3000,'Summary By Town'!$K$2)</f>
        <v>3</v>
      </c>
      <c r="L470" s="5">
        <f>SUMIFS('Raw Data from UFBs'!F$3:F$3000,'Raw Data from UFBs'!$A$3:$A$3000,'Summary By Town'!$A470,'Raw Data from UFBs'!$E$3:$E$3000,'Summary By Town'!$K$2)</f>
        <v>477060.52999999997</v>
      </c>
      <c r="M470" s="5">
        <f>SUMIFS('Raw Data from UFBs'!G$3:G$3000,'Raw Data from UFBs'!$A$3:$A$3000,'Summary By Town'!$A470,'Raw Data from UFBs'!$E$3:$E$3000,'Summary By Town'!$K$2)</f>
        <v>24003800</v>
      </c>
      <c r="N470" s="23">
        <f t="shared" si="79"/>
        <v>854424.22165066993</v>
      </c>
      <c r="O470" s="22">
        <f>COUNTIFS('Raw Data from UFBs'!$A$3:$A$3000,'Summary By Town'!$A470,'Raw Data from UFBs'!$E$3:$E$3000,'Summary By Town'!$O$2)</f>
        <v>0</v>
      </c>
      <c r="P470" s="5">
        <f>SUMIFS('Raw Data from UFBs'!F$3:F$3000,'Raw Data from UFBs'!$A$3:$A$3000,'Summary By Town'!$A470,'Raw Data from UFBs'!$E$3:$E$3000,'Summary By Town'!$O$2)</f>
        <v>0</v>
      </c>
      <c r="Q470" s="5">
        <f>SUMIFS('Raw Data from UFBs'!G$3:G$3000,'Raw Data from UFBs'!$A$3:$A$3000,'Summary By Town'!$A470,'Raw Data from UFBs'!$E$3:$E$3000,'Summary By Town'!$O$2)</f>
        <v>0</v>
      </c>
      <c r="R470" s="23">
        <f t="shared" si="80"/>
        <v>0</v>
      </c>
      <c r="S470" s="22">
        <f t="shared" si="81"/>
        <v>4</v>
      </c>
      <c r="T470" s="5">
        <f t="shared" si="82"/>
        <v>567060.53</v>
      </c>
      <c r="U470" s="5">
        <f t="shared" si="83"/>
        <v>36541100</v>
      </c>
      <c r="V470" s="23">
        <f t="shared" si="84"/>
        <v>1300694.0953415416</v>
      </c>
      <c r="W470" s="62">
        <v>1034891200</v>
      </c>
      <c r="X470" s="63">
        <v>3.5595373301338538</v>
      </c>
      <c r="Y470" s="64">
        <v>0.20339655029039982</v>
      </c>
      <c r="Z470" s="5">
        <f t="shared" si="85"/>
        <v>149218.53636771618</v>
      </c>
      <c r="AA470" s="9">
        <f t="shared" si="86"/>
        <v>3.530912235025286E-2</v>
      </c>
      <c r="AB470" s="62">
        <v>11237742.6</v>
      </c>
      <c r="AC470" s="7">
        <f t="shared" si="87"/>
        <v>1.3278337267461188E-2</v>
      </c>
      <c r="AE470" s="6" t="s">
        <v>1202</v>
      </c>
      <c r="AF470" s="6" t="s">
        <v>630</v>
      </c>
      <c r="AG470" s="6" t="s">
        <v>1203</v>
      </c>
      <c r="AH470" s="6" t="s">
        <v>627</v>
      </c>
      <c r="AI470" s="6" t="s">
        <v>626</v>
      </c>
      <c r="AJ470" s="6" t="s">
        <v>1857</v>
      </c>
      <c r="AK470" s="6" t="s">
        <v>1857</v>
      </c>
      <c r="AL470" s="6" t="s">
        <v>1857</v>
      </c>
      <c r="AM470" s="6" t="s">
        <v>1857</v>
      </c>
      <c r="AN470" s="6" t="s">
        <v>1857</v>
      </c>
      <c r="AO470" s="6" t="s">
        <v>1857</v>
      </c>
      <c r="AP470" s="6" t="s">
        <v>1857</v>
      </c>
      <c r="AQ470" s="6" t="s">
        <v>1857</v>
      </c>
      <c r="AR470" s="6" t="s">
        <v>1857</v>
      </c>
      <c r="AS470" s="6" t="s">
        <v>1857</v>
      </c>
      <c r="AT470" s="6" t="s">
        <v>1857</v>
      </c>
    </row>
    <row r="471" spans="1:46" ht="17.25" customHeight="1" x14ac:dyDescent="0.3">
      <c r="A471" t="s">
        <v>1200</v>
      </c>
      <c r="B471" t="s">
        <v>1725</v>
      </c>
      <c r="C471" t="s">
        <v>1198</v>
      </c>
      <c r="D471" t="str">
        <f t="shared" si="77"/>
        <v>Elsinboro township, Salem County</v>
      </c>
      <c r="E471" t="s">
        <v>1830</v>
      </c>
      <c r="F471" t="s">
        <v>1818</v>
      </c>
      <c r="G471" s="22">
        <f>COUNTIFS('Raw Data from UFBs'!$A$3:$A$3000,'Summary By Town'!$A471,'Raw Data from UFBs'!$E$3:$E$3000,'Summary By Town'!$G$2)</f>
        <v>0</v>
      </c>
      <c r="H471" s="5">
        <f>SUMIFS('Raw Data from UFBs'!F$3:F$3000,'Raw Data from UFBs'!$A$3:$A$3000,'Summary By Town'!$A471,'Raw Data from UFBs'!$E$3:$E$3000,'Summary By Town'!$G$2)</f>
        <v>0</v>
      </c>
      <c r="I471" s="5">
        <f>SUMIFS('Raw Data from UFBs'!G$3:G$3000,'Raw Data from UFBs'!$A$3:$A$3000,'Summary By Town'!$A471,'Raw Data from UFBs'!$E$3:$E$3000,'Summary By Town'!$G$2)</f>
        <v>0</v>
      </c>
      <c r="J471" s="23">
        <f t="shared" si="78"/>
        <v>0</v>
      </c>
      <c r="K471" s="22">
        <f>COUNTIFS('Raw Data from UFBs'!$A$3:$A$3000,'Summary By Town'!$A471,'Raw Data from UFBs'!$E$3:$E$3000,'Summary By Town'!$K$2)</f>
        <v>0</v>
      </c>
      <c r="L471" s="5">
        <f>SUMIFS('Raw Data from UFBs'!F$3:F$3000,'Raw Data from UFBs'!$A$3:$A$3000,'Summary By Town'!$A471,'Raw Data from UFBs'!$E$3:$E$3000,'Summary By Town'!$K$2)</f>
        <v>0</v>
      </c>
      <c r="M471" s="5">
        <f>SUMIFS('Raw Data from UFBs'!G$3:G$3000,'Raw Data from UFBs'!$A$3:$A$3000,'Summary By Town'!$A471,'Raw Data from UFBs'!$E$3:$E$3000,'Summary By Town'!$K$2)</f>
        <v>0</v>
      </c>
      <c r="N471" s="23">
        <f t="shared" si="79"/>
        <v>0</v>
      </c>
      <c r="O471" s="22">
        <f>COUNTIFS('Raw Data from UFBs'!$A$3:$A$3000,'Summary By Town'!$A471,'Raw Data from UFBs'!$E$3:$E$3000,'Summary By Town'!$O$2)</f>
        <v>0</v>
      </c>
      <c r="P471" s="5">
        <f>SUMIFS('Raw Data from UFBs'!F$3:F$3000,'Raw Data from UFBs'!$A$3:$A$3000,'Summary By Town'!$A471,'Raw Data from UFBs'!$E$3:$E$3000,'Summary By Town'!$O$2)</f>
        <v>0</v>
      </c>
      <c r="Q471" s="5">
        <f>SUMIFS('Raw Data from UFBs'!G$3:G$3000,'Raw Data from UFBs'!$A$3:$A$3000,'Summary By Town'!$A471,'Raw Data from UFBs'!$E$3:$E$3000,'Summary By Town'!$O$2)</f>
        <v>0</v>
      </c>
      <c r="R471" s="23">
        <f t="shared" si="80"/>
        <v>0</v>
      </c>
      <c r="S471" s="22">
        <f t="shared" si="81"/>
        <v>0</v>
      </c>
      <c r="T471" s="5">
        <f t="shared" si="82"/>
        <v>0</v>
      </c>
      <c r="U471" s="5">
        <f t="shared" si="83"/>
        <v>0</v>
      </c>
      <c r="V471" s="23">
        <f t="shared" si="84"/>
        <v>0</v>
      </c>
      <c r="W471" s="62">
        <v>122243892</v>
      </c>
      <c r="X471" s="63">
        <v>2.9565766621435454</v>
      </c>
      <c r="Y471" s="64">
        <v>0.14237330252184704</v>
      </c>
      <c r="Z471" s="5">
        <f t="shared" si="85"/>
        <v>0</v>
      </c>
      <c r="AA471" s="9">
        <f t="shared" si="86"/>
        <v>0</v>
      </c>
      <c r="AB471" s="62">
        <v>994508.53</v>
      </c>
      <c r="AC471" s="7">
        <f t="shared" si="87"/>
        <v>0</v>
      </c>
      <c r="AE471" s="6" t="s">
        <v>1201</v>
      </c>
      <c r="AF471" s="6" t="s">
        <v>1205</v>
      </c>
      <c r="AG471" s="6" t="s">
        <v>632</v>
      </c>
      <c r="AH471" s="6" t="s">
        <v>630</v>
      </c>
      <c r="AI471" s="6" t="s">
        <v>1857</v>
      </c>
      <c r="AJ471" s="6" t="s">
        <v>1857</v>
      </c>
      <c r="AK471" s="6" t="s">
        <v>1857</v>
      </c>
      <c r="AL471" s="6" t="s">
        <v>1857</v>
      </c>
      <c r="AM471" s="6" t="s">
        <v>1857</v>
      </c>
      <c r="AN471" s="6" t="s">
        <v>1857</v>
      </c>
      <c r="AO471" s="6" t="s">
        <v>1857</v>
      </c>
      <c r="AP471" s="6" t="s">
        <v>1857</v>
      </c>
      <c r="AQ471" s="6" t="s">
        <v>1857</v>
      </c>
      <c r="AR471" s="6" t="s">
        <v>1857</v>
      </c>
      <c r="AS471" s="6" t="s">
        <v>1857</v>
      </c>
      <c r="AT471" s="6" t="s">
        <v>1857</v>
      </c>
    </row>
    <row r="472" spans="1:46" ht="17.25" customHeight="1" x14ac:dyDescent="0.3">
      <c r="A472" t="s">
        <v>1201</v>
      </c>
      <c r="B472" t="s">
        <v>1726</v>
      </c>
      <c r="C472" t="s">
        <v>1198</v>
      </c>
      <c r="D472" t="str">
        <f t="shared" si="77"/>
        <v>Lower Alloways Creek township, Salem County</v>
      </c>
      <c r="E472" t="s">
        <v>1830</v>
      </c>
      <c r="F472" t="s">
        <v>1818</v>
      </c>
      <c r="G472" s="22">
        <f>COUNTIFS('Raw Data from UFBs'!$A$3:$A$3000,'Summary By Town'!$A472,'Raw Data from UFBs'!$E$3:$E$3000,'Summary By Town'!$G$2)</f>
        <v>0</v>
      </c>
      <c r="H472" s="5">
        <f>SUMIFS('Raw Data from UFBs'!F$3:F$3000,'Raw Data from UFBs'!$A$3:$A$3000,'Summary By Town'!$A472,'Raw Data from UFBs'!$E$3:$E$3000,'Summary By Town'!$G$2)</f>
        <v>0</v>
      </c>
      <c r="I472" s="5">
        <f>SUMIFS('Raw Data from UFBs'!G$3:G$3000,'Raw Data from UFBs'!$A$3:$A$3000,'Summary By Town'!$A472,'Raw Data from UFBs'!$E$3:$E$3000,'Summary By Town'!$G$2)</f>
        <v>0</v>
      </c>
      <c r="J472" s="23">
        <f t="shared" si="78"/>
        <v>0</v>
      </c>
      <c r="K472" s="22">
        <f>COUNTIFS('Raw Data from UFBs'!$A$3:$A$3000,'Summary By Town'!$A472,'Raw Data from UFBs'!$E$3:$E$3000,'Summary By Town'!$K$2)</f>
        <v>0</v>
      </c>
      <c r="L472" s="5">
        <f>SUMIFS('Raw Data from UFBs'!F$3:F$3000,'Raw Data from UFBs'!$A$3:$A$3000,'Summary By Town'!$A472,'Raw Data from UFBs'!$E$3:$E$3000,'Summary By Town'!$K$2)</f>
        <v>0</v>
      </c>
      <c r="M472" s="5">
        <f>SUMIFS('Raw Data from UFBs'!G$3:G$3000,'Raw Data from UFBs'!$A$3:$A$3000,'Summary By Town'!$A472,'Raw Data from UFBs'!$E$3:$E$3000,'Summary By Town'!$K$2)</f>
        <v>0</v>
      </c>
      <c r="N472" s="23">
        <f t="shared" si="79"/>
        <v>0</v>
      </c>
      <c r="O472" s="22">
        <f>COUNTIFS('Raw Data from UFBs'!$A$3:$A$3000,'Summary By Town'!$A472,'Raw Data from UFBs'!$E$3:$E$3000,'Summary By Town'!$O$2)</f>
        <v>0</v>
      </c>
      <c r="P472" s="5">
        <f>SUMIFS('Raw Data from UFBs'!F$3:F$3000,'Raw Data from UFBs'!$A$3:$A$3000,'Summary By Town'!$A472,'Raw Data from UFBs'!$E$3:$E$3000,'Summary By Town'!$O$2)</f>
        <v>0</v>
      </c>
      <c r="Q472" s="5">
        <f>SUMIFS('Raw Data from UFBs'!G$3:G$3000,'Raw Data from UFBs'!$A$3:$A$3000,'Summary By Town'!$A472,'Raw Data from UFBs'!$E$3:$E$3000,'Summary By Town'!$O$2)</f>
        <v>0</v>
      </c>
      <c r="R472" s="23">
        <f t="shared" si="80"/>
        <v>0</v>
      </c>
      <c r="S472" s="22">
        <f t="shared" si="81"/>
        <v>0</v>
      </c>
      <c r="T472" s="5">
        <f t="shared" si="82"/>
        <v>0</v>
      </c>
      <c r="U472" s="5">
        <f t="shared" si="83"/>
        <v>0</v>
      </c>
      <c r="V472" s="23">
        <f t="shared" si="84"/>
        <v>0</v>
      </c>
      <c r="W472" s="62">
        <v>246413908</v>
      </c>
      <c r="X472" s="63">
        <v>1.699298435744246</v>
      </c>
      <c r="Y472" s="64">
        <v>0</v>
      </c>
      <c r="Z472" s="5">
        <f t="shared" si="85"/>
        <v>0</v>
      </c>
      <c r="AA472" s="9">
        <f t="shared" si="86"/>
        <v>0</v>
      </c>
      <c r="AB472" s="62">
        <v>10019280.58</v>
      </c>
      <c r="AC472" s="7">
        <f t="shared" si="87"/>
        <v>0</v>
      </c>
      <c r="AE472" s="6" t="s">
        <v>1035</v>
      </c>
      <c r="AF472" s="6" t="s">
        <v>1031</v>
      </c>
      <c r="AG472" s="6" t="s">
        <v>1200</v>
      </c>
      <c r="AH472" s="6" t="s">
        <v>1205</v>
      </c>
      <c r="AI472" s="6" t="s">
        <v>632</v>
      </c>
      <c r="AJ472" s="6" t="s">
        <v>1857</v>
      </c>
      <c r="AK472" s="6" t="s">
        <v>1857</v>
      </c>
      <c r="AL472" s="6" t="s">
        <v>1857</v>
      </c>
      <c r="AM472" s="6" t="s">
        <v>1857</v>
      </c>
      <c r="AN472" s="6" t="s">
        <v>1857</v>
      </c>
      <c r="AO472" s="6" t="s">
        <v>1857</v>
      </c>
      <c r="AP472" s="6" t="s">
        <v>1857</v>
      </c>
      <c r="AQ472" s="6" t="s">
        <v>1857</v>
      </c>
      <c r="AR472" s="6" t="s">
        <v>1857</v>
      </c>
      <c r="AS472" s="6" t="s">
        <v>1857</v>
      </c>
      <c r="AT472" s="6" t="s">
        <v>1857</v>
      </c>
    </row>
    <row r="473" spans="1:46" ht="17.25" customHeight="1" x14ac:dyDescent="0.3">
      <c r="A473" t="s">
        <v>1202</v>
      </c>
      <c r="B473" t="s">
        <v>1727</v>
      </c>
      <c r="C473" t="s">
        <v>1198</v>
      </c>
      <c r="D473" t="str">
        <f t="shared" si="77"/>
        <v>Mannington township, Salem County</v>
      </c>
      <c r="E473" t="s">
        <v>1830</v>
      </c>
      <c r="F473" t="s">
        <v>1818</v>
      </c>
      <c r="G473" s="22">
        <f>COUNTIFS('Raw Data from UFBs'!$A$3:$A$3000,'Summary By Town'!$A473,'Raw Data from UFBs'!$E$3:$E$3000,'Summary By Town'!$G$2)</f>
        <v>0</v>
      </c>
      <c r="H473" s="5">
        <f>SUMIFS('Raw Data from UFBs'!F$3:F$3000,'Raw Data from UFBs'!$A$3:$A$3000,'Summary By Town'!$A473,'Raw Data from UFBs'!$E$3:$E$3000,'Summary By Town'!$G$2)</f>
        <v>0</v>
      </c>
      <c r="I473" s="5">
        <f>SUMIFS('Raw Data from UFBs'!G$3:G$3000,'Raw Data from UFBs'!$A$3:$A$3000,'Summary By Town'!$A473,'Raw Data from UFBs'!$E$3:$E$3000,'Summary By Town'!$G$2)</f>
        <v>0</v>
      </c>
      <c r="J473" s="23">
        <f t="shared" si="78"/>
        <v>0</v>
      </c>
      <c r="K473" s="22">
        <f>COUNTIFS('Raw Data from UFBs'!$A$3:$A$3000,'Summary By Town'!$A473,'Raw Data from UFBs'!$E$3:$E$3000,'Summary By Town'!$K$2)</f>
        <v>0</v>
      </c>
      <c r="L473" s="5">
        <f>SUMIFS('Raw Data from UFBs'!F$3:F$3000,'Raw Data from UFBs'!$A$3:$A$3000,'Summary By Town'!$A473,'Raw Data from UFBs'!$E$3:$E$3000,'Summary By Town'!$K$2)</f>
        <v>0</v>
      </c>
      <c r="M473" s="5">
        <f>SUMIFS('Raw Data from UFBs'!G$3:G$3000,'Raw Data from UFBs'!$A$3:$A$3000,'Summary By Town'!$A473,'Raw Data from UFBs'!$E$3:$E$3000,'Summary By Town'!$K$2)</f>
        <v>0</v>
      </c>
      <c r="N473" s="23">
        <f t="shared" si="79"/>
        <v>0</v>
      </c>
      <c r="O473" s="22">
        <f>COUNTIFS('Raw Data from UFBs'!$A$3:$A$3000,'Summary By Town'!$A473,'Raw Data from UFBs'!$E$3:$E$3000,'Summary By Town'!$O$2)</f>
        <v>0</v>
      </c>
      <c r="P473" s="5">
        <f>SUMIFS('Raw Data from UFBs'!F$3:F$3000,'Raw Data from UFBs'!$A$3:$A$3000,'Summary By Town'!$A473,'Raw Data from UFBs'!$E$3:$E$3000,'Summary By Town'!$O$2)</f>
        <v>0</v>
      </c>
      <c r="Q473" s="5">
        <f>SUMIFS('Raw Data from UFBs'!G$3:G$3000,'Raw Data from UFBs'!$A$3:$A$3000,'Summary By Town'!$A473,'Raw Data from UFBs'!$E$3:$E$3000,'Summary By Town'!$O$2)</f>
        <v>0</v>
      </c>
      <c r="R473" s="23">
        <f t="shared" si="80"/>
        <v>0</v>
      </c>
      <c r="S473" s="22">
        <f t="shared" si="81"/>
        <v>0</v>
      </c>
      <c r="T473" s="5">
        <f t="shared" si="82"/>
        <v>0</v>
      </c>
      <c r="U473" s="5">
        <f t="shared" si="83"/>
        <v>0</v>
      </c>
      <c r="V473" s="23">
        <f t="shared" si="84"/>
        <v>0</v>
      </c>
      <c r="W473" s="62">
        <v>237006782</v>
      </c>
      <c r="X473" s="63">
        <v>3.407109719212178</v>
      </c>
      <c r="Y473" s="64">
        <v>8.66282213101945E-2</v>
      </c>
      <c r="Z473" s="5">
        <f t="shared" si="85"/>
        <v>0</v>
      </c>
      <c r="AA473" s="9">
        <f t="shared" si="86"/>
        <v>0</v>
      </c>
      <c r="AB473" s="62">
        <v>1509158.5899999999</v>
      </c>
      <c r="AC473" s="7">
        <f t="shared" si="87"/>
        <v>0</v>
      </c>
      <c r="AE473" s="6" t="s">
        <v>1205</v>
      </c>
      <c r="AF473" s="6" t="s">
        <v>632</v>
      </c>
      <c r="AG473" s="6" t="s">
        <v>1197</v>
      </c>
      <c r="AH473" s="6" t="s">
        <v>630</v>
      </c>
      <c r="AI473" s="6" t="s">
        <v>1203</v>
      </c>
      <c r="AJ473" s="6" t="s">
        <v>634</v>
      </c>
      <c r="AK473" s="6" t="s">
        <v>1857</v>
      </c>
      <c r="AL473" s="6" t="s">
        <v>1857</v>
      </c>
      <c r="AM473" s="6" t="s">
        <v>1857</v>
      </c>
      <c r="AN473" s="6" t="s">
        <v>1857</v>
      </c>
      <c r="AO473" s="6" t="s">
        <v>1857</v>
      </c>
      <c r="AP473" s="6" t="s">
        <v>1857</v>
      </c>
      <c r="AQ473" s="6" t="s">
        <v>1857</v>
      </c>
      <c r="AR473" s="6" t="s">
        <v>1857</v>
      </c>
      <c r="AS473" s="6" t="s">
        <v>1857</v>
      </c>
      <c r="AT473" s="6" t="s">
        <v>1857</v>
      </c>
    </row>
    <row r="474" spans="1:46" ht="17.25" customHeight="1" x14ac:dyDescent="0.3">
      <c r="A474" t="s">
        <v>626</v>
      </c>
      <c r="B474" t="s">
        <v>1728</v>
      </c>
      <c r="C474" t="s">
        <v>1198</v>
      </c>
      <c r="D474" t="str">
        <f t="shared" si="77"/>
        <v>Oldmans township, Salem County</v>
      </c>
      <c r="E474" t="s">
        <v>1830</v>
      </c>
      <c r="F474" t="s">
        <v>1818</v>
      </c>
      <c r="G474" s="22">
        <f>COUNTIFS('Raw Data from UFBs'!$A$3:$A$3000,'Summary By Town'!$A474,'Raw Data from UFBs'!$E$3:$E$3000,'Summary By Town'!$G$2)</f>
        <v>0</v>
      </c>
      <c r="H474" s="5">
        <f>SUMIFS('Raw Data from UFBs'!F$3:F$3000,'Raw Data from UFBs'!$A$3:$A$3000,'Summary By Town'!$A474,'Raw Data from UFBs'!$E$3:$E$3000,'Summary By Town'!$G$2)</f>
        <v>0</v>
      </c>
      <c r="I474" s="5">
        <f>SUMIFS('Raw Data from UFBs'!G$3:G$3000,'Raw Data from UFBs'!$A$3:$A$3000,'Summary By Town'!$A474,'Raw Data from UFBs'!$E$3:$E$3000,'Summary By Town'!$G$2)</f>
        <v>0</v>
      </c>
      <c r="J474" s="23">
        <f t="shared" si="78"/>
        <v>0</v>
      </c>
      <c r="K474" s="22">
        <f>COUNTIFS('Raw Data from UFBs'!$A$3:$A$3000,'Summary By Town'!$A474,'Raw Data from UFBs'!$E$3:$E$3000,'Summary By Town'!$K$2)</f>
        <v>4</v>
      </c>
      <c r="L474" s="5">
        <f>SUMIFS('Raw Data from UFBs'!F$3:F$3000,'Raw Data from UFBs'!$A$3:$A$3000,'Summary By Town'!$A474,'Raw Data from UFBs'!$E$3:$E$3000,'Summary By Town'!$K$2)</f>
        <v>883462</v>
      </c>
      <c r="M474" s="5">
        <f>SUMIFS('Raw Data from UFBs'!G$3:G$3000,'Raw Data from UFBs'!$A$3:$A$3000,'Summary By Town'!$A474,'Raw Data from UFBs'!$E$3:$E$3000,'Summary By Town'!$K$2)</f>
        <v>122935000</v>
      </c>
      <c r="N474" s="23">
        <f t="shared" si="79"/>
        <v>3223196.1436721659</v>
      </c>
      <c r="O474" s="22">
        <f>COUNTIFS('Raw Data from UFBs'!$A$3:$A$3000,'Summary By Town'!$A474,'Raw Data from UFBs'!$E$3:$E$3000,'Summary By Town'!$O$2)</f>
        <v>0</v>
      </c>
      <c r="P474" s="5">
        <f>SUMIFS('Raw Data from UFBs'!F$3:F$3000,'Raw Data from UFBs'!$A$3:$A$3000,'Summary By Town'!$A474,'Raw Data from UFBs'!$E$3:$E$3000,'Summary By Town'!$O$2)</f>
        <v>0</v>
      </c>
      <c r="Q474" s="5">
        <f>SUMIFS('Raw Data from UFBs'!G$3:G$3000,'Raw Data from UFBs'!$A$3:$A$3000,'Summary By Town'!$A474,'Raw Data from UFBs'!$E$3:$E$3000,'Summary By Town'!$O$2)</f>
        <v>0</v>
      </c>
      <c r="R474" s="23">
        <f t="shared" si="80"/>
        <v>0</v>
      </c>
      <c r="S474" s="22">
        <f t="shared" si="81"/>
        <v>4</v>
      </c>
      <c r="T474" s="5">
        <f t="shared" si="82"/>
        <v>883462</v>
      </c>
      <c r="U474" s="5">
        <f t="shared" si="83"/>
        <v>122935000</v>
      </c>
      <c r="V474" s="23">
        <f t="shared" si="84"/>
        <v>3223196.1436721659</v>
      </c>
      <c r="W474" s="62">
        <v>477813500</v>
      </c>
      <c r="X474" s="63">
        <v>2.6218702108204872</v>
      </c>
      <c r="Y474" s="64">
        <v>7.1644459481762318E-2</v>
      </c>
      <c r="Z474" s="5">
        <f t="shared" si="85"/>
        <v>167628.98805441635</v>
      </c>
      <c r="AA474" s="9">
        <f t="shared" si="86"/>
        <v>0.25728657729427906</v>
      </c>
      <c r="AB474" s="62">
        <v>2488183.9300000002</v>
      </c>
      <c r="AC474" s="7">
        <f t="shared" si="87"/>
        <v>6.7370014745821605E-2</v>
      </c>
      <c r="AE474" s="6" t="s">
        <v>1203</v>
      </c>
      <c r="AF474" s="6" t="s">
        <v>634</v>
      </c>
      <c r="AG474" s="6" t="s">
        <v>296</v>
      </c>
      <c r="AH474" s="6" t="s">
        <v>1055</v>
      </c>
      <c r="AI474" s="6" t="s">
        <v>1857</v>
      </c>
      <c r="AJ474" s="6" t="s">
        <v>1857</v>
      </c>
      <c r="AK474" s="6" t="s">
        <v>1857</v>
      </c>
      <c r="AL474" s="6" t="s">
        <v>1857</v>
      </c>
      <c r="AM474" s="6" t="s">
        <v>1857</v>
      </c>
      <c r="AN474" s="6" t="s">
        <v>1857</v>
      </c>
      <c r="AO474" s="6" t="s">
        <v>1857</v>
      </c>
      <c r="AP474" s="6" t="s">
        <v>1857</v>
      </c>
      <c r="AQ474" s="6" t="s">
        <v>1857</v>
      </c>
      <c r="AR474" s="6" t="s">
        <v>1857</v>
      </c>
      <c r="AS474" s="6" t="s">
        <v>1857</v>
      </c>
      <c r="AT474" s="6" t="s">
        <v>1857</v>
      </c>
    </row>
    <row r="475" spans="1:46" ht="17.25" customHeight="1" x14ac:dyDescent="0.3">
      <c r="A475" t="s">
        <v>630</v>
      </c>
      <c r="B475" t="s">
        <v>1729</v>
      </c>
      <c r="C475" t="s">
        <v>1198</v>
      </c>
      <c r="D475" t="str">
        <f t="shared" si="77"/>
        <v>Pennsville township, Salem County</v>
      </c>
      <c r="E475" t="s">
        <v>1830</v>
      </c>
      <c r="F475" t="s">
        <v>1818</v>
      </c>
      <c r="G475" s="22">
        <f>COUNTIFS('Raw Data from UFBs'!$A$3:$A$3000,'Summary By Town'!$A475,'Raw Data from UFBs'!$E$3:$E$3000,'Summary By Town'!$G$2)</f>
        <v>2</v>
      </c>
      <c r="H475" s="5">
        <f>SUMIFS('Raw Data from UFBs'!F$3:F$3000,'Raw Data from UFBs'!$A$3:$A$3000,'Summary By Town'!$A475,'Raw Data from UFBs'!$E$3:$E$3000,'Summary By Town'!$G$2)</f>
        <v>89540</v>
      </c>
      <c r="I475" s="5">
        <f>SUMIFS('Raw Data from UFBs'!G$3:G$3000,'Raw Data from UFBs'!$A$3:$A$3000,'Summary By Town'!$A475,'Raw Data from UFBs'!$E$3:$E$3000,'Summary By Town'!$G$2)</f>
        <v>13444900</v>
      </c>
      <c r="J475" s="23">
        <f t="shared" si="78"/>
        <v>659773.26087367674</v>
      </c>
      <c r="K475" s="22">
        <f>COUNTIFS('Raw Data from UFBs'!$A$3:$A$3000,'Summary By Town'!$A475,'Raw Data from UFBs'!$E$3:$E$3000,'Summary By Town'!$K$2)</f>
        <v>2</v>
      </c>
      <c r="L475" s="5">
        <f>SUMIFS('Raw Data from UFBs'!F$3:F$3000,'Raw Data from UFBs'!$A$3:$A$3000,'Summary By Town'!$A475,'Raw Data from UFBs'!$E$3:$E$3000,'Summary By Town'!$K$2)</f>
        <v>128738</v>
      </c>
      <c r="M475" s="5">
        <f>SUMIFS('Raw Data from UFBs'!G$3:G$3000,'Raw Data from UFBs'!$A$3:$A$3000,'Summary By Town'!$A475,'Raw Data from UFBs'!$E$3:$E$3000,'Summary By Town'!$K$2)</f>
        <v>5908700</v>
      </c>
      <c r="N475" s="23">
        <f t="shared" si="79"/>
        <v>289953.98006116028</v>
      </c>
      <c r="O475" s="22">
        <f>COUNTIFS('Raw Data from UFBs'!$A$3:$A$3000,'Summary By Town'!$A475,'Raw Data from UFBs'!$E$3:$E$3000,'Summary By Town'!$O$2)</f>
        <v>0</v>
      </c>
      <c r="P475" s="5">
        <f>SUMIFS('Raw Data from UFBs'!F$3:F$3000,'Raw Data from UFBs'!$A$3:$A$3000,'Summary By Town'!$A475,'Raw Data from UFBs'!$E$3:$E$3000,'Summary By Town'!$O$2)</f>
        <v>0</v>
      </c>
      <c r="Q475" s="5">
        <f>SUMIFS('Raw Data from UFBs'!G$3:G$3000,'Raw Data from UFBs'!$A$3:$A$3000,'Summary By Town'!$A475,'Raw Data from UFBs'!$E$3:$E$3000,'Summary By Town'!$O$2)</f>
        <v>0</v>
      </c>
      <c r="R475" s="23">
        <f t="shared" si="80"/>
        <v>0</v>
      </c>
      <c r="S475" s="22">
        <f t="shared" si="81"/>
        <v>4</v>
      </c>
      <c r="T475" s="5">
        <f t="shared" si="82"/>
        <v>218278</v>
      </c>
      <c r="U475" s="5">
        <f t="shared" si="83"/>
        <v>19353600</v>
      </c>
      <c r="V475" s="23">
        <f t="shared" si="84"/>
        <v>949727.24093483703</v>
      </c>
      <c r="W475" s="62">
        <v>1122172382</v>
      </c>
      <c r="X475" s="63">
        <v>4.9072381414043749</v>
      </c>
      <c r="Y475" s="64">
        <v>0.19968391567040755</v>
      </c>
      <c r="Z475" s="5">
        <f t="shared" si="85"/>
        <v>146058.64854401562</v>
      </c>
      <c r="AA475" s="9">
        <f t="shared" si="86"/>
        <v>1.7246548133279579E-2</v>
      </c>
      <c r="AB475" s="62">
        <v>21408752.5</v>
      </c>
      <c r="AC475" s="7">
        <f t="shared" si="87"/>
        <v>6.8223801711013114E-3</v>
      </c>
      <c r="AE475" s="6" t="s">
        <v>1200</v>
      </c>
      <c r="AF475" s="6" t="s">
        <v>632</v>
      </c>
      <c r="AG475" s="6" t="s">
        <v>1202</v>
      </c>
      <c r="AH475" s="6" t="s">
        <v>634</v>
      </c>
      <c r="AI475" s="6" t="s">
        <v>1857</v>
      </c>
      <c r="AJ475" s="6" t="s">
        <v>1857</v>
      </c>
      <c r="AK475" s="6" t="s">
        <v>1857</v>
      </c>
      <c r="AL475" s="6" t="s">
        <v>1857</v>
      </c>
      <c r="AM475" s="6" t="s">
        <v>1857</v>
      </c>
      <c r="AN475" s="6" t="s">
        <v>1857</v>
      </c>
      <c r="AO475" s="6" t="s">
        <v>1857</v>
      </c>
      <c r="AP475" s="6" t="s">
        <v>1857</v>
      </c>
      <c r="AQ475" s="6" t="s">
        <v>1857</v>
      </c>
      <c r="AR475" s="6" t="s">
        <v>1857</v>
      </c>
      <c r="AS475" s="6" t="s">
        <v>1857</v>
      </c>
      <c r="AT475" s="6" t="s">
        <v>1857</v>
      </c>
    </row>
    <row r="476" spans="1:46" ht="17.25" customHeight="1" x14ac:dyDescent="0.3">
      <c r="A476" t="s">
        <v>1203</v>
      </c>
      <c r="B476" t="s">
        <v>1730</v>
      </c>
      <c r="C476" t="s">
        <v>1198</v>
      </c>
      <c r="D476" t="str">
        <f t="shared" si="77"/>
        <v>Pilesgrove township, Salem County</v>
      </c>
      <c r="E476" t="s">
        <v>1830</v>
      </c>
      <c r="F476" t="s">
        <v>1818</v>
      </c>
      <c r="G476" s="22">
        <f>COUNTIFS('Raw Data from UFBs'!$A$3:$A$3000,'Summary By Town'!$A476,'Raw Data from UFBs'!$E$3:$E$3000,'Summary By Town'!$G$2)</f>
        <v>0</v>
      </c>
      <c r="H476" s="5">
        <f>SUMIFS('Raw Data from UFBs'!F$3:F$3000,'Raw Data from UFBs'!$A$3:$A$3000,'Summary By Town'!$A476,'Raw Data from UFBs'!$E$3:$E$3000,'Summary By Town'!$G$2)</f>
        <v>0</v>
      </c>
      <c r="I476" s="5">
        <f>SUMIFS('Raw Data from UFBs'!G$3:G$3000,'Raw Data from UFBs'!$A$3:$A$3000,'Summary By Town'!$A476,'Raw Data from UFBs'!$E$3:$E$3000,'Summary By Town'!$G$2)</f>
        <v>0</v>
      </c>
      <c r="J476" s="23">
        <f t="shared" si="78"/>
        <v>0</v>
      </c>
      <c r="K476" s="22">
        <f>COUNTIFS('Raw Data from UFBs'!$A$3:$A$3000,'Summary By Town'!$A476,'Raw Data from UFBs'!$E$3:$E$3000,'Summary By Town'!$K$2)</f>
        <v>0</v>
      </c>
      <c r="L476" s="5">
        <f>SUMIFS('Raw Data from UFBs'!F$3:F$3000,'Raw Data from UFBs'!$A$3:$A$3000,'Summary By Town'!$A476,'Raw Data from UFBs'!$E$3:$E$3000,'Summary By Town'!$K$2)</f>
        <v>0</v>
      </c>
      <c r="M476" s="5">
        <f>SUMIFS('Raw Data from UFBs'!G$3:G$3000,'Raw Data from UFBs'!$A$3:$A$3000,'Summary By Town'!$A476,'Raw Data from UFBs'!$E$3:$E$3000,'Summary By Town'!$K$2)</f>
        <v>0</v>
      </c>
      <c r="N476" s="23">
        <f t="shared" si="79"/>
        <v>0</v>
      </c>
      <c r="O476" s="22">
        <f>COUNTIFS('Raw Data from UFBs'!$A$3:$A$3000,'Summary By Town'!$A476,'Raw Data from UFBs'!$E$3:$E$3000,'Summary By Town'!$O$2)</f>
        <v>0</v>
      </c>
      <c r="P476" s="5">
        <f>SUMIFS('Raw Data from UFBs'!F$3:F$3000,'Raw Data from UFBs'!$A$3:$A$3000,'Summary By Town'!$A476,'Raw Data from UFBs'!$E$3:$E$3000,'Summary By Town'!$O$2)</f>
        <v>0</v>
      </c>
      <c r="Q476" s="5">
        <f>SUMIFS('Raw Data from UFBs'!G$3:G$3000,'Raw Data from UFBs'!$A$3:$A$3000,'Summary By Town'!$A476,'Raw Data from UFBs'!$E$3:$E$3000,'Summary By Town'!$O$2)</f>
        <v>0</v>
      </c>
      <c r="R476" s="23">
        <f t="shared" si="80"/>
        <v>0</v>
      </c>
      <c r="S476" s="22">
        <f t="shared" si="81"/>
        <v>0</v>
      </c>
      <c r="T476" s="5">
        <f t="shared" si="82"/>
        <v>0</v>
      </c>
      <c r="U476" s="5">
        <f t="shared" si="83"/>
        <v>0</v>
      </c>
      <c r="V476" s="23">
        <f t="shared" si="84"/>
        <v>0</v>
      </c>
      <c r="W476" s="62">
        <v>502841400</v>
      </c>
      <c r="X476" s="63">
        <v>3.7089482644261236</v>
      </c>
      <c r="Y476" s="64">
        <v>8.7632541102476008E-2</v>
      </c>
      <c r="Z476" s="5">
        <f t="shared" si="85"/>
        <v>0</v>
      </c>
      <c r="AA476" s="9">
        <f t="shared" si="86"/>
        <v>0</v>
      </c>
      <c r="AB476" s="62">
        <v>3173550.62</v>
      </c>
      <c r="AC476" s="7">
        <f t="shared" si="87"/>
        <v>0</v>
      </c>
      <c r="AE476" s="6" t="s">
        <v>1197</v>
      </c>
      <c r="AF476" s="6" t="s">
        <v>635</v>
      </c>
      <c r="AG476" s="6" t="s">
        <v>1206</v>
      </c>
      <c r="AH476" s="6" t="s">
        <v>1202</v>
      </c>
      <c r="AI476" s="6" t="s">
        <v>1060</v>
      </c>
      <c r="AJ476" s="6" t="s">
        <v>634</v>
      </c>
      <c r="AK476" s="6" t="s">
        <v>626</v>
      </c>
      <c r="AL476" s="6" t="s">
        <v>296</v>
      </c>
      <c r="AM476" s="6" t="s">
        <v>1857</v>
      </c>
      <c r="AN476" s="6" t="s">
        <v>1857</v>
      </c>
      <c r="AO476" s="6" t="s">
        <v>1857</v>
      </c>
      <c r="AP476" s="6" t="s">
        <v>1857</v>
      </c>
      <c r="AQ476" s="6" t="s">
        <v>1857</v>
      </c>
      <c r="AR476" s="6" t="s">
        <v>1857</v>
      </c>
      <c r="AS476" s="6" t="s">
        <v>1857</v>
      </c>
      <c r="AT476" s="6" t="s">
        <v>1857</v>
      </c>
    </row>
    <row r="477" spans="1:46" ht="17.25" customHeight="1" x14ac:dyDescent="0.3">
      <c r="A477" t="s">
        <v>1204</v>
      </c>
      <c r="B477" t="s">
        <v>1731</v>
      </c>
      <c r="C477" t="s">
        <v>1198</v>
      </c>
      <c r="D477" t="str">
        <f t="shared" si="77"/>
        <v>Pittsgrove township, Salem County</v>
      </c>
      <c r="E477" t="s">
        <v>1830</v>
      </c>
      <c r="F477" t="s">
        <v>1818</v>
      </c>
      <c r="G477" s="22">
        <f>COUNTIFS('Raw Data from UFBs'!$A$3:$A$3000,'Summary By Town'!$A477,'Raw Data from UFBs'!$E$3:$E$3000,'Summary By Town'!$G$2)</f>
        <v>0</v>
      </c>
      <c r="H477" s="5">
        <f>SUMIFS('Raw Data from UFBs'!F$3:F$3000,'Raw Data from UFBs'!$A$3:$A$3000,'Summary By Town'!$A477,'Raw Data from UFBs'!$E$3:$E$3000,'Summary By Town'!$G$2)</f>
        <v>0</v>
      </c>
      <c r="I477" s="5">
        <f>SUMIFS('Raw Data from UFBs'!G$3:G$3000,'Raw Data from UFBs'!$A$3:$A$3000,'Summary By Town'!$A477,'Raw Data from UFBs'!$E$3:$E$3000,'Summary By Town'!$G$2)</f>
        <v>0</v>
      </c>
      <c r="J477" s="23">
        <f t="shared" si="78"/>
        <v>0</v>
      </c>
      <c r="K477" s="22">
        <f>COUNTIFS('Raw Data from UFBs'!$A$3:$A$3000,'Summary By Town'!$A477,'Raw Data from UFBs'!$E$3:$E$3000,'Summary By Town'!$K$2)</f>
        <v>0</v>
      </c>
      <c r="L477" s="5">
        <f>SUMIFS('Raw Data from UFBs'!F$3:F$3000,'Raw Data from UFBs'!$A$3:$A$3000,'Summary By Town'!$A477,'Raw Data from UFBs'!$E$3:$E$3000,'Summary By Town'!$K$2)</f>
        <v>0</v>
      </c>
      <c r="M477" s="5">
        <f>SUMIFS('Raw Data from UFBs'!G$3:G$3000,'Raw Data from UFBs'!$A$3:$A$3000,'Summary By Town'!$A477,'Raw Data from UFBs'!$E$3:$E$3000,'Summary By Town'!$K$2)</f>
        <v>0</v>
      </c>
      <c r="N477" s="23">
        <f t="shared" si="79"/>
        <v>0</v>
      </c>
      <c r="O477" s="22">
        <f>COUNTIFS('Raw Data from UFBs'!$A$3:$A$3000,'Summary By Town'!$A477,'Raw Data from UFBs'!$E$3:$E$3000,'Summary By Town'!$O$2)</f>
        <v>0</v>
      </c>
      <c r="P477" s="5">
        <f>SUMIFS('Raw Data from UFBs'!F$3:F$3000,'Raw Data from UFBs'!$A$3:$A$3000,'Summary By Town'!$A477,'Raw Data from UFBs'!$E$3:$E$3000,'Summary By Town'!$O$2)</f>
        <v>0</v>
      </c>
      <c r="Q477" s="5">
        <f>SUMIFS('Raw Data from UFBs'!G$3:G$3000,'Raw Data from UFBs'!$A$3:$A$3000,'Summary By Town'!$A477,'Raw Data from UFBs'!$E$3:$E$3000,'Summary By Town'!$O$2)</f>
        <v>0</v>
      </c>
      <c r="R477" s="23">
        <f t="shared" si="80"/>
        <v>0</v>
      </c>
      <c r="S477" s="22">
        <f t="shared" si="81"/>
        <v>0</v>
      </c>
      <c r="T477" s="5">
        <f t="shared" si="82"/>
        <v>0</v>
      </c>
      <c r="U477" s="5">
        <f t="shared" si="83"/>
        <v>0</v>
      </c>
      <c r="V477" s="23">
        <f t="shared" si="84"/>
        <v>0</v>
      </c>
      <c r="W477" s="62">
        <v>673394604</v>
      </c>
      <c r="X477" s="63">
        <v>3.8902614019314967</v>
      </c>
      <c r="Y477" s="64">
        <v>0.10184534124560159</v>
      </c>
      <c r="Z477" s="5">
        <f t="shared" si="85"/>
        <v>0</v>
      </c>
      <c r="AA477" s="9">
        <f t="shared" si="86"/>
        <v>0</v>
      </c>
      <c r="AB477" s="62">
        <v>4964063.6500000004</v>
      </c>
      <c r="AC477" s="7">
        <f t="shared" si="87"/>
        <v>0</v>
      </c>
      <c r="AE477" s="6" t="s">
        <v>1028</v>
      </c>
      <c r="AF477" s="6" t="s">
        <v>215</v>
      </c>
      <c r="AG477" s="6" t="s">
        <v>219</v>
      </c>
      <c r="AH477" s="6" t="s">
        <v>1199</v>
      </c>
      <c r="AI477" s="6" t="s">
        <v>1053</v>
      </c>
      <c r="AJ477" s="6" t="s">
        <v>1206</v>
      </c>
      <c r="AK477" s="6" t="s">
        <v>1857</v>
      </c>
      <c r="AL477" s="6" t="s">
        <v>1857</v>
      </c>
      <c r="AM477" s="6" t="s">
        <v>1857</v>
      </c>
      <c r="AN477" s="6" t="s">
        <v>1857</v>
      </c>
      <c r="AO477" s="6" t="s">
        <v>1857</v>
      </c>
      <c r="AP477" s="6" t="s">
        <v>1857</v>
      </c>
      <c r="AQ477" s="6" t="s">
        <v>1857</v>
      </c>
      <c r="AR477" s="6" t="s">
        <v>1857</v>
      </c>
      <c r="AS477" s="6" t="s">
        <v>1857</v>
      </c>
      <c r="AT477" s="6" t="s">
        <v>1857</v>
      </c>
    </row>
    <row r="478" spans="1:46" ht="17.25" customHeight="1" x14ac:dyDescent="0.3">
      <c r="A478" t="s">
        <v>1205</v>
      </c>
      <c r="B478" t="s">
        <v>1732</v>
      </c>
      <c r="C478" t="s">
        <v>1198</v>
      </c>
      <c r="D478" t="str">
        <f t="shared" si="77"/>
        <v>Quinton township, Salem County</v>
      </c>
      <c r="E478" t="s">
        <v>1830</v>
      </c>
      <c r="F478" t="s">
        <v>1818</v>
      </c>
      <c r="G478" s="22">
        <f>COUNTIFS('Raw Data from UFBs'!$A$3:$A$3000,'Summary By Town'!$A478,'Raw Data from UFBs'!$E$3:$E$3000,'Summary By Town'!$G$2)</f>
        <v>0</v>
      </c>
      <c r="H478" s="5">
        <f>SUMIFS('Raw Data from UFBs'!F$3:F$3000,'Raw Data from UFBs'!$A$3:$A$3000,'Summary By Town'!$A478,'Raw Data from UFBs'!$E$3:$E$3000,'Summary By Town'!$G$2)</f>
        <v>0</v>
      </c>
      <c r="I478" s="5">
        <f>SUMIFS('Raw Data from UFBs'!G$3:G$3000,'Raw Data from UFBs'!$A$3:$A$3000,'Summary By Town'!$A478,'Raw Data from UFBs'!$E$3:$E$3000,'Summary By Town'!$G$2)</f>
        <v>0</v>
      </c>
      <c r="J478" s="23">
        <f t="shared" si="78"/>
        <v>0</v>
      </c>
      <c r="K478" s="22">
        <f>COUNTIFS('Raw Data from UFBs'!$A$3:$A$3000,'Summary By Town'!$A478,'Raw Data from UFBs'!$E$3:$E$3000,'Summary By Town'!$K$2)</f>
        <v>0</v>
      </c>
      <c r="L478" s="5">
        <f>SUMIFS('Raw Data from UFBs'!F$3:F$3000,'Raw Data from UFBs'!$A$3:$A$3000,'Summary By Town'!$A478,'Raw Data from UFBs'!$E$3:$E$3000,'Summary By Town'!$K$2)</f>
        <v>0</v>
      </c>
      <c r="M478" s="5">
        <f>SUMIFS('Raw Data from UFBs'!G$3:G$3000,'Raw Data from UFBs'!$A$3:$A$3000,'Summary By Town'!$A478,'Raw Data from UFBs'!$E$3:$E$3000,'Summary By Town'!$K$2)</f>
        <v>0</v>
      </c>
      <c r="N478" s="23">
        <f t="shared" si="79"/>
        <v>0</v>
      </c>
      <c r="O478" s="22">
        <f>COUNTIFS('Raw Data from UFBs'!$A$3:$A$3000,'Summary By Town'!$A478,'Raw Data from UFBs'!$E$3:$E$3000,'Summary By Town'!$O$2)</f>
        <v>0</v>
      </c>
      <c r="P478" s="5">
        <f>SUMIFS('Raw Data from UFBs'!F$3:F$3000,'Raw Data from UFBs'!$A$3:$A$3000,'Summary By Town'!$A478,'Raw Data from UFBs'!$E$3:$E$3000,'Summary By Town'!$O$2)</f>
        <v>0</v>
      </c>
      <c r="Q478" s="5">
        <f>SUMIFS('Raw Data from UFBs'!G$3:G$3000,'Raw Data from UFBs'!$A$3:$A$3000,'Summary By Town'!$A478,'Raw Data from UFBs'!$E$3:$E$3000,'Summary By Town'!$O$2)</f>
        <v>0</v>
      </c>
      <c r="R478" s="23">
        <f t="shared" si="80"/>
        <v>0</v>
      </c>
      <c r="S478" s="22">
        <f t="shared" si="81"/>
        <v>0</v>
      </c>
      <c r="T478" s="5">
        <f t="shared" si="82"/>
        <v>0</v>
      </c>
      <c r="U478" s="5">
        <f t="shared" si="83"/>
        <v>0</v>
      </c>
      <c r="V478" s="23">
        <f t="shared" si="84"/>
        <v>0</v>
      </c>
      <c r="W478" s="62">
        <v>199964165</v>
      </c>
      <c r="X478" s="63">
        <v>3.5257217320069874</v>
      </c>
      <c r="Y478" s="64">
        <v>0.12407648847031973</v>
      </c>
      <c r="Z478" s="5">
        <f t="shared" si="85"/>
        <v>0</v>
      </c>
      <c r="AA478" s="9">
        <f t="shared" si="86"/>
        <v>0</v>
      </c>
      <c r="AB478" s="62">
        <v>1816833.2</v>
      </c>
      <c r="AC478" s="7">
        <f t="shared" si="87"/>
        <v>0</v>
      </c>
      <c r="AE478" s="6" t="s">
        <v>1035</v>
      </c>
      <c r="AF478" s="6" t="s">
        <v>1201</v>
      </c>
      <c r="AG478" s="6" t="s">
        <v>1200</v>
      </c>
      <c r="AH478" s="6" t="s">
        <v>632</v>
      </c>
      <c r="AI478" s="6" t="s">
        <v>1197</v>
      </c>
      <c r="AJ478" s="6" t="s">
        <v>1202</v>
      </c>
      <c r="AK478" s="6" t="s">
        <v>1857</v>
      </c>
      <c r="AL478" s="6" t="s">
        <v>1857</v>
      </c>
      <c r="AM478" s="6" t="s">
        <v>1857</v>
      </c>
      <c r="AN478" s="6" t="s">
        <v>1857</v>
      </c>
      <c r="AO478" s="6" t="s">
        <v>1857</v>
      </c>
      <c r="AP478" s="6" t="s">
        <v>1857</v>
      </c>
      <c r="AQ478" s="6" t="s">
        <v>1857</v>
      </c>
      <c r="AR478" s="6" t="s">
        <v>1857</v>
      </c>
      <c r="AS478" s="6" t="s">
        <v>1857</v>
      </c>
      <c r="AT478" s="6" t="s">
        <v>1857</v>
      </c>
    </row>
    <row r="479" spans="1:46" ht="17.25" customHeight="1" x14ac:dyDescent="0.3">
      <c r="A479" t="s">
        <v>1206</v>
      </c>
      <c r="B479" t="s">
        <v>1733</v>
      </c>
      <c r="C479" t="s">
        <v>1198</v>
      </c>
      <c r="D479" t="str">
        <f t="shared" si="77"/>
        <v>Upper Pittsgrove township, Salem County</v>
      </c>
      <c r="E479" t="s">
        <v>1830</v>
      </c>
      <c r="F479" t="s">
        <v>1818</v>
      </c>
      <c r="G479" s="22">
        <f>COUNTIFS('Raw Data from UFBs'!$A$3:$A$3000,'Summary By Town'!$A479,'Raw Data from UFBs'!$E$3:$E$3000,'Summary By Town'!$G$2)</f>
        <v>0</v>
      </c>
      <c r="H479" s="5">
        <f>SUMIFS('Raw Data from UFBs'!F$3:F$3000,'Raw Data from UFBs'!$A$3:$A$3000,'Summary By Town'!$A479,'Raw Data from UFBs'!$E$3:$E$3000,'Summary By Town'!$G$2)</f>
        <v>0</v>
      </c>
      <c r="I479" s="5">
        <f>SUMIFS('Raw Data from UFBs'!G$3:G$3000,'Raw Data from UFBs'!$A$3:$A$3000,'Summary By Town'!$A479,'Raw Data from UFBs'!$E$3:$E$3000,'Summary By Town'!$G$2)</f>
        <v>0</v>
      </c>
      <c r="J479" s="23">
        <f t="shared" si="78"/>
        <v>0</v>
      </c>
      <c r="K479" s="22">
        <f>COUNTIFS('Raw Data from UFBs'!$A$3:$A$3000,'Summary By Town'!$A479,'Raw Data from UFBs'!$E$3:$E$3000,'Summary By Town'!$K$2)</f>
        <v>0</v>
      </c>
      <c r="L479" s="5">
        <f>SUMIFS('Raw Data from UFBs'!F$3:F$3000,'Raw Data from UFBs'!$A$3:$A$3000,'Summary By Town'!$A479,'Raw Data from UFBs'!$E$3:$E$3000,'Summary By Town'!$K$2)</f>
        <v>0</v>
      </c>
      <c r="M479" s="5">
        <f>SUMIFS('Raw Data from UFBs'!G$3:G$3000,'Raw Data from UFBs'!$A$3:$A$3000,'Summary By Town'!$A479,'Raw Data from UFBs'!$E$3:$E$3000,'Summary By Town'!$K$2)</f>
        <v>0</v>
      </c>
      <c r="N479" s="23">
        <f t="shared" si="79"/>
        <v>0</v>
      </c>
      <c r="O479" s="22">
        <f>COUNTIFS('Raw Data from UFBs'!$A$3:$A$3000,'Summary By Town'!$A479,'Raw Data from UFBs'!$E$3:$E$3000,'Summary By Town'!$O$2)</f>
        <v>0</v>
      </c>
      <c r="P479" s="5">
        <f>SUMIFS('Raw Data from UFBs'!F$3:F$3000,'Raw Data from UFBs'!$A$3:$A$3000,'Summary By Town'!$A479,'Raw Data from UFBs'!$E$3:$E$3000,'Summary By Town'!$O$2)</f>
        <v>0</v>
      </c>
      <c r="Q479" s="5">
        <f>SUMIFS('Raw Data from UFBs'!G$3:G$3000,'Raw Data from UFBs'!$A$3:$A$3000,'Summary By Town'!$A479,'Raw Data from UFBs'!$E$3:$E$3000,'Summary By Town'!$O$2)</f>
        <v>0</v>
      </c>
      <c r="R479" s="23">
        <f t="shared" si="80"/>
        <v>0</v>
      </c>
      <c r="S479" s="22">
        <f t="shared" si="81"/>
        <v>0</v>
      </c>
      <c r="T479" s="5">
        <f t="shared" si="82"/>
        <v>0</v>
      </c>
      <c r="U479" s="5">
        <f t="shared" si="83"/>
        <v>0</v>
      </c>
      <c r="V479" s="23">
        <f t="shared" si="84"/>
        <v>0</v>
      </c>
      <c r="W479" s="62">
        <v>372051600</v>
      </c>
      <c r="X479" s="63">
        <v>2.9807984318685237</v>
      </c>
      <c r="Y479" s="64">
        <v>7.7359708698446411E-2</v>
      </c>
      <c r="Z479" s="5">
        <f t="shared" si="85"/>
        <v>0</v>
      </c>
      <c r="AA479" s="9">
        <f t="shared" si="86"/>
        <v>0</v>
      </c>
      <c r="AB479" s="62">
        <v>1865891.01</v>
      </c>
      <c r="AC479" s="7">
        <f t="shared" si="87"/>
        <v>0</v>
      </c>
      <c r="AE479" s="6" t="s">
        <v>1204</v>
      </c>
      <c r="AF479" s="6" t="s">
        <v>215</v>
      </c>
      <c r="AG479" s="6" t="s">
        <v>1199</v>
      </c>
      <c r="AH479" s="6" t="s">
        <v>1197</v>
      </c>
      <c r="AI479" s="6" t="s">
        <v>1053</v>
      </c>
      <c r="AJ479" s="6" t="s">
        <v>1052</v>
      </c>
      <c r="AK479" s="6" t="s">
        <v>1203</v>
      </c>
      <c r="AL479" s="6" t="s">
        <v>1060</v>
      </c>
      <c r="AM479" s="6" t="s">
        <v>1857</v>
      </c>
      <c r="AN479" s="6" t="s">
        <v>1857</v>
      </c>
      <c r="AO479" s="6" t="s">
        <v>1857</v>
      </c>
      <c r="AP479" s="6" t="s">
        <v>1857</v>
      </c>
      <c r="AQ479" s="6" t="s">
        <v>1857</v>
      </c>
      <c r="AR479" s="6" t="s">
        <v>1857</v>
      </c>
      <c r="AS479" s="6" t="s">
        <v>1857</v>
      </c>
      <c r="AT479" s="6" t="s">
        <v>1857</v>
      </c>
    </row>
    <row r="480" spans="1:46" ht="17.25" customHeight="1" x14ac:dyDescent="0.3">
      <c r="A480" t="s">
        <v>642</v>
      </c>
      <c r="B480" t="s">
        <v>1734</v>
      </c>
      <c r="C480" t="s">
        <v>512</v>
      </c>
      <c r="D480" t="str">
        <f t="shared" si="77"/>
        <v>Bernardsville borough, Somerset County</v>
      </c>
      <c r="E480" t="s">
        <v>1829</v>
      </c>
      <c r="F480" t="s">
        <v>1818</v>
      </c>
      <c r="G480" s="22">
        <f>COUNTIFS('Raw Data from UFBs'!$A$3:$A$3000,'Summary By Town'!$A480,'Raw Data from UFBs'!$E$3:$E$3000,'Summary By Town'!$G$2)</f>
        <v>0</v>
      </c>
      <c r="H480" s="5">
        <f>SUMIFS('Raw Data from UFBs'!F$3:F$3000,'Raw Data from UFBs'!$A$3:$A$3000,'Summary By Town'!$A480,'Raw Data from UFBs'!$E$3:$E$3000,'Summary By Town'!$G$2)</f>
        <v>0</v>
      </c>
      <c r="I480" s="5">
        <f>SUMIFS('Raw Data from UFBs'!G$3:G$3000,'Raw Data from UFBs'!$A$3:$A$3000,'Summary By Town'!$A480,'Raw Data from UFBs'!$E$3:$E$3000,'Summary By Town'!$G$2)</f>
        <v>0</v>
      </c>
      <c r="J480" s="23">
        <f t="shared" si="78"/>
        <v>0</v>
      </c>
      <c r="K480" s="22">
        <f>COUNTIFS('Raw Data from UFBs'!$A$3:$A$3000,'Summary By Town'!$A480,'Raw Data from UFBs'!$E$3:$E$3000,'Summary By Town'!$K$2)</f>
        <v>0</v>
      </c>
      <c r="L480" s="5">
        <f>SUMIFS('Raw Data from UFBs'!F$3:F$3000,'Raw Data from UFBs'!$A$3:$A$3000,'Summary By Town'!$A480,'Raw Data from UFBs'!$E$3:$E$3000,'Summary By Town'!$K$2)</f>
        <v>0</v>
      </c>
      <c r="M480" s="5">
        <f>SUMIFS('Raw Data from UFBs'!G$3:G$3000,'Raw Data from UFBs'!$A$3:$A$3000,'Summary By Town'!$A480,'Raw Data from UFBs'!$E$3:$E$3000,'Summary By Town'!$K$2)</f>
        <v>0</v>
      </c>
      <c r="N480" s="23">
        <f t="shared" si="79"/>
        <v>0</v>
      </c>
      <c r="O480" s="22">
        <f>COUNTIFS('Raw Data from UFBs'!$A$3:$A$3000,'Summary By Town'!$A480,'Raw Data from UFBs'!$E$3:$E$3000,'Summary By Town'!$O$2)</f>
        <v>0</v>
      </c>
      <c r="P480" s="5">
        <f>SUMIFS('Raw Data from UFBs'!F$3:F$3000,'Raw Data from UFBs'!$A$3:$A$3000,'Summary By Town'!$A480,'Raw Data from UFBs'!$E$3:$E$3000,'Summary By Town'!$O$2)</f>
        <v>0</v>
      </c>
      <c r="Q480" s="5">
        <f>SUMIFS('Raw Data from UFBs'!G$3:G$3000,'Raw Data from UFBs'!$A$3:$A$3000,'Summary By Town'!$A480,'Raw Data from UFBs'!$E$3:$E$3000,'Summary By Town'!$O$2)</f>
        <v>0</v>
      </c>
      <c r="R480" s="23">
        <f t="shared" si="80"/>
        <v>0</v>
      </c>
      <c r="S480" s="22">
        <f t="shared" si="81"/>
        <v>0</v>
      </c>
      <c r="T480" s="5">
        <f t="shared" si="82"/>
        <v>0</v>
      </c>
      <c r="U480" s="5">
        <f t="shared" si="83"/>
        <v>0</v>
      </c>
      <c r="V480" s="23">
        <f t="shared" si="84"/>
        <v>0</v>
      </c>
      <c r="W480" s="62">
        <v>2590286600</v>
      </c>
      <c r="X480" s="63">
        <v>2.0083697437914996</v>
      </c>
      <c r="Y480" s="64">
        <v>0.2599958406465272</v>
      </c>
      <c r="Z480" s="5">
        <f t="shared" si="85"/>
        <v>0</v>
      </c>
      <c r="AA480" s="9">
        <f t="shared" si="86"/>
        <v>0</v>
      </c>
      <c r="AB480" s="62">
        <v>16933547.16</v>
      </c>
      <c r="AC480" s="7">
        <f t="shared" si="87"/>
        <v>0</v>
      </c>
      <c r="AE480" s="6" t="s">
        <v>1142</v>
      </c>
      <c r="AF480" s="6" t="s">
        <v>1145</v>
      </c>
      <c r="AG480" s="6" t="s">
        <v>1146</v>
      </c>
      <c r="AH480" s="6" t="s">
        <v>1209</v>
      </c>
      <c r="AI480" s="6" t="s">
        <v>648</v>
      </c>
      <c r="AJ480" s="6" t="s">
        <v>637</v>
      </c>
      <c r="AK480" s="6" t="s">
        <v>1857</v>
      </c>
      <c r="AL480" s="6" t="s">
        <v>1857</v>
      </c>
      <c r="AM480" s="6" t="s">
        <v>1857</v>
      </c>
      <c r="AN480" s="6" t="s">
        <v>1857</v>
      </c>
      <c r="AO480" s="6" t="s">
        <v>1857</v>
      </c>
      <c r="AP480" s="6" t="s">
        <v>1857</v>
      </c>
      <c r="AQ480" s="6" t="s">
        <v>1857</v>
      </c>
      <c r="AR480" s="6" t="s">
        <v>1857</v>
      </c>
      <c r="AS480" s="6" t="s">
        <v>1857</v>
      </c>
      <c r="AT480" s="6" t="s">
        <v>1857</v>
      </c>
    </row>
    <row r="481" spans="1:46" ht="17.25" customHeight="1" x14ac:dyDescent="0.3">
      <c r="A481" t="s">
        <v>643</v>
      </c>
      <c r="B481" t="s">
        <v>1735</v>
      </c>
      <c r="C481" t="s">
        <v>512</v>
      </c>
      <c r="D481" t="str">
        <f t="shared" si="77"/>
        <v>Bound Brook borough, Somerset County</v>
      </c>
      <c r="E481" t="s">
        <v>1829</v>
      </c>
      <c r="F481" t="s">
        <v>1819</v>
      </c>
      <c r="G481" s="22">
        <f>COUNTIFS('Raw Data from UFBs'!$A$3:$A$3000,'Summary By Town'!$A481,'Raw Data from UFBs'!$E$3:$E$3000,'Summary By Town'!$G$2)</f>
        <v>0</v>
      </c>
      <c r="H481" s="5">
        <f>SUMIFS('Raw Data from UFBs'!F$3:F$3000,'Raw Data from UFBs'!$A$3:$A$3000,'Summary By Town'!$A481,'Raw Data from UFBs'!$E$3:$E$3000,'Summary By Town'!$G$2)</f>
        <v>0</v>
      </c>
      <c r="I481" s="5">
        <f>SUMIFS('Raw Data from UFBs'!G$3:G$3000,'Raw Data from UFBs'!$A$3:$A$3000,'Summary By Town'!$A481,'Raw Data from UFBs'!$E$3:$E$3000,'Summary By Town'!$G$2)</f>
        <v>0</v>
      </c>
      <c r="J481" s="23">
        <f t="shared" si="78"/>
        <v>0</v>
      </c>
      <c r="K481" s="22">
        <f>COUNTIFS('Raw Data from UFBs'!$A$3:$A$3000,'Summary By Town'!$A481,'Raw Data from UFBs'!$E$3:$E$3000,'Summary By Town'!$K$2)</f>
        <v>1</v>
      </c>
      <c r="L481" s="5">
        <f>SUMIFS('Raw Data from UFBs'!F$3:F$3000,'Raw Data from UFBs'!$A$3:$A$3000,'Summary By Town'!$A481,'Raw Data from UFBs'!$E$3:$E$3000,'Summary By Town'!$K$2)</f>
        <v>492.46</v>
      </c>
      <c r="M481" s="5">
        <f>SUMIFS('Raw Data from UFBs'!G$3:G$3000,'Raw Data from UFBs'!$A$3:$A$3000,'Summary By Town'!$A481,'Raw Data from UFBs'!$E$3:$E$3000,'Summary By Town'!$K$2)</f>
        <v>7081500</v>
      </c>
      <c r="N481" s="23">
        <f t="shared" si="79"/>
        <v>166921.55892837528</v>
      </c>
      <c r="O481" s="22">
        <f>COUNTIFS('Raw Data from UFBs'!$A$3:$A$3000,'Summary By Town'!$A481,'Raw Data from UFBs'!$E$3:$E$3000,'Summary By Town'!$O$2)</f>
        <v>5</v>
      </c>
      <c r="P481" s="5">
        <f>SUMIFS('Raw Data from UFBs'!F$3:F$3000,'Raw Data from UFBs'!$A$3:$A$3000,'Summary By Town'!$A481,'Raw Data from UFBs'!$E$3:$E$3000,'Summary By Town'!$O$2)</f>
        <v>921172.78</v>
      </c>
      <c r="Q481" s="5">
        <f>SUMIFS('Raw Data from UFBs'!G$3:G$3000,'Raw Data from UFBs'!$A$3:$A$3000,'Summary By Town'!$A481,'Raw Data from UFBs'!$E$3:$E$3000,'Summary By Town'!$O$2)</f>
        <v>84123300</v>
      </c>
      <c r="R481" s="23">
        <f t="shared" si="80"/>
        <v>1982912.1483018275</v>
      </c>
      <c r="S481" s="22">
        <f t="shared" si="81"/>
        <v>6</v>
      </c>
      <c r="T481" s="5">
        <f t="shared" si="82"/>
        <v>921665.24</v>
      </c>
      <c r="U481" s="5">
        <f t="shared" si="83"/>
        <v>91204800</v>
      </c>
      <c r="V481" s="23">
        <f t="shared" si="84"/>
        <v>2149833.7072302029</v>
      </c>
      <c r="W481" s="62">
        <v>1371858500</v>
      </c>
      <c r="X481" s="63">
        <v>2.3571497412748044</v>
      </c>
      <c r="Y481" s="64">
        <v>0.33942096062784211</v>
      </c>
      <c r="Z481" s="5">
        <f t="shared" si="85"/>
        <v>416866.12096009986</v>
      </c>
      <c r="AA481" s="9">
        <f t="shared" si="86"/>
        <v>6.6482658379125842E-2</v>
      </c>
      <c r="AB481" s="62">
        <v>20970857.359999999</v>
      </c>
      <c r="AC481" s="7">
        <f t="shared" si="87"/>
        <v>1.9878353746053037E-2</v>
      </c>
      <c r="AE481" s="6" t="s">
        <v>650</v>
      </c>
      <c r="AF481" s="6" t="s">
        <v>425</v>
      </c>
      <c r="AG481" s="6" t="s">
        <v>1208</v>
      </c>
      <c r="AH481" s="6" t="s">
        <v>1857</v>
      </c>
      <c r="AI481" s="6" t="s">
        <v>1857</v>
      </c>
      <c r="AJ481" s="6" t="s">
        <v>1857</v>
      </c>
      <c r="AK481" s="6" t="s">
        <v>1857</v>
      </c>
      <c r="AL481" s="6" t="s">
        <v>1857</v>
      </c>
      <c r="AM481" s="6" t="s">
        <v>1857</v>
      </c>
      <c r="AN481" s="6" t="s">
        <v>1857</v>
      </c>
      <c r="AO481" s="6" t="s">
        <v>1857</v>
      </c>
      <c r="AP481" s="6" t="s">
        <v>1857</v>
      </c>
      <c r="AQ481" s="6" t="s">
        <v>1857</v>
      </c>
      <c r="AR481" s="6" t="s">
        <v>1857</v>
      </c>
      <c r="AS481" s="6" t="s">
        <v>1857</v>
      </c>
      <c r="AT481" s="6" t="s">
        <v>1857</v>
      </c>
    </row>
    <row r="482" spans="1:46" ht="17.25" customHeight="1" x14ac:dyDescent="0.3">
      <c r="A482" t="s">
        <v>1209</v>
      </c>
      <c r="B482" t="s">
        <v>1736</v>
      </c>
      <c r="C482" t="s">
        <v>512</v>
      </c>
      <c r="D482" t="str">
        <f t="shared" si="77"/>
        <v>Far Hills borough, Somerset County</v>
      </c>
      <c r="E482" t="s">
        <v>1829</v>
      </c>
      <c r="F482" t="s">
        <v>1818</v>
      </c>
      <c r="G482" s="22">
        <f>COUNTIFS('Raw Data from UFBs'!$A$3:$A$3000,'Summary By Town'!$A482,'Raw Data from UFBs'!$E$3:$E$3000,'Summary By Town'!$G$2)</f>
        <v>0</v>
      </c>
      <c r="H482" s="5">
        <f>SUMIFS('Raw Data from UFBs'!F$3:F$3000,'Raw Data from UFBs'!$A$3:$A$3000,'Summary By Town'!$A482,'Raw Data from UFBs'!$E$3:$E$3000,'Summary By Town'!$G$2)</f>
        <v>0</v>
      </c>
      <c r="I482" s="5">
        <f>SUMIFS('Raw Data from UFBs'!G$3:G$3000,'Raw Data from UFBs'!$A$3:$A$3000,'Summary By Town'!$A482,'Raw Data from UFBs'!$E$3:$E$3000,'Summary By Town'!$G$2)</f>
        <v>0</v>
      </c>
      <c r="J482" s="23">
        <f t="shared" si="78"/>
        <v>0</v>
      </c>
      <c r="K482" s="22">
        <f>COUNTIFS('Raw Data from UFBs'!$A$3:$A$3000,'Summary By Town'!$A482,'Raw Data from UFBs'!$E$3:$E$3000,'Summary By Town'!$K$2)</f>
        <v>0</v>
      </c>
      <c r="L482" s="5">
        <f>SUMIFS('Raw Data from UFBs'!F$3:F$3000,'Raw Data from UFBs'!$A$3:$A$3000,'Summary By Town'!$A482,'Raw Data from UFBs'!$E$3:$E$3000,'Summary By Town'!$K$2)</f>
        <v>0</v>
      </c>
      <c r="M482" s="5">
        <f>SUMIFS('Raw Data from UFBs'!G$3:G$3000,'Raw Data from UFBs'!$A$3:$A$3000,'Summary By Town'!$A482,'Raw Data from UFBs'!$E$3:$E$3000,'Summary By Town'!$K$2)</f>
        <v>0</v>
      </c>
      <c r="N482" s="23">
        <f t="shared" si="79"/>
        <v>0</v>
      </c>
      <c r="O482" s="22">
        <f>COUNTIFS('Raw Data from UFBs'!$A$3:$A$3000,'Summary By Town'!$A482,'Raw Data from UFBs'!$E$3:$E$3000,'Summary By Town'!$O$2)</f>
        <v>0</v>
      </c>
      <c r="P482" s="5">
        <f>SUMIFS('Raw Data from UFBs'!F$3:F$3000,'Raw Data from UFBs'!$A$3:$A$3000,'Summary By Town'!$A482,'Raw Data from UFBs'!$E$3:$E$3000,'Summary By Town'!$O$2)</f>
        <v>0</v>
      </c>
      <c r="Q482" s="5">
        <f>SUMIFS('Raw Data from UFBs'!G$3:G$3000,'Raw Data from UFBs'!$A$3:$A$3000,'Summary By Town'!$A482,'Raw Data from UFBs'!$E$3:$E$3000,'Summary By Town'!$O$2)</f>
        <v>0</v>
      </c>
      <c r="R482" s="23">
        <f t="shared" si="80"/>
        <v>0</v>
      </c>
      <c r="S482" s="22">
        <f t="shared" si="81"/>
        <v>0</v>
      </c>
      <c r="T482" s="5">
        <f t="shared" si="82"/>
        <v>0</v>
      </c>
      <c r="U482" s="5">
        <f t="shared" si="83"/>
        <v>0</v>
      </c>
      <c r="V482" s="23">
        <f t="shared" si="84"/>
        <v>0</v>
      </c>
      <c r="W482" s="62">
        <v>466107500</v>
      </c>
      <c r="X482" s="63">
        <v>1.3181688333709516</v>
      </c>
      <c r="Y482" s="64">
        <v>0.41945413161415179</v>
      </c>
      <c r="Z482" s="5">
        <f t="shared" si="85"/>
        <v>0</v>
      </c>
      <c r="AA482" s="9">
        <f t="shared" si="86"/>
        <v>0</v>
      </c>
      <c r="AB482" s="62">
        <v>3320798.9499999997</v>
      </c>
      <c r="AC482" s="7">
        <f t="shared" si="87"/>
        <v>0</v>
      </c>
      <c r="AE482" s="6" t="s">
        <v>636</v>
      </c>
      <c r="AF482" s="6" t="s">
        <v>648</v>
      </c>
      <c r="AG482" s="6" t="s">
        <v>642</v>
      </c>
      <c r="AH482" s="6" t="s">
        <v>637</v>
      </c>
      <c r="AI482" s="6" t="s">
        <v>1857</v>
      </c>
      <c r="AJ482" s="6" t="s">
        <v>1857</v>
      </c>
      <c r="AK482" s="6" t="s">
        <v>1857</v>
      </c>
      <c r="AL482" s="6" t="s">
        <v>1857</v>
      </c>
      <c r="AM482" s="6" t="s">
        <v>1857</v>
      </c>
      <c r="AN482" s="6" t="s">
        <v>1857</v>
      </c>
      <c r="AO482" s="6" t="s">
        <v>1857</v>
      </c>
      <c r="AP482" s="6" t="s">
        <v>1857</v>
      </c>
      <c r="AQ482" s="6" t="s">
        <v>1857</v>
      </c>
      <c r="AR482" s="6" t="s">
        <v>1857</v>
      </c>
      <c r="AS482" s="6" t="s">
        <v>1857</v>
      </c>
      <c r="AT482" s="6" t="s">
        <v>1857</v>
      </c>
    </row>
    <row r="483" spans="1:46" ht="17.25" customHeight="1" x14ac:dyDescent="0.3">
      <c r="A483" t="s">
        <v>1211</v>
      </c>
      <c r="B483" t="s">
        <v>1737</v>
      </c>
      <c r="C483" t="s">
        <v>512</v>
      </c>
      <c r="D483" t="str">
        <f t="shared" si="77"/>
        <v>Manville borough, Somerset County</v>
      </c>
      <c r="E483" t="s">
        <v>1829</v>
      </c>
      <c r="F483" t="s">
        <v>1815</v>
      </c>
      <c r="G483" s="22">
        <f>COUNTIFS('Raw Data from UFBs'!$A$3:$A$3000,'Summary By Town'!$A483,'Raw Data from UFBs'!$E$3:$E$3000,'Summary By Town'!$G$2)</f>
        <v>0</v>
      </c>
      <c r="H483" s="5">
        <f>SUMIFS('Raw Data from UFBs'!F$3:F$3000,'Raw Data from UFBs'!$A$3:$A$3000,'Summary By Town'!$A483,'Raw Data from UFBs'!$E$3:$E$3000,'Summary By Town'!$G$2)</f>
        <v>0</v>
      </c>
      <c r="I483" s="5">
        <f>SUMIFS('Raw Data from UFBs'!G$3:G$3000,'Raw Data from UFBs'!$A$3:$A$3000,'Summary By Town'!$A483,'Raw Data from UFBs'!$E$3:$E$3000,'Summary By Town'!$G$2)</f>
        <v>0</v>
      </c>
      <c r="J483" s="23">
        <f t="shared" si="78"/>
        <v>0</v>
      </c>
      <c r="K483" s="22">
        <f>COUNTIFS('Raw Data from UFBs'!$A$3:$A$3000,'Summary By Town'!$A483,'Raw Data from UFBs'!$E$3:$E$3000,'Summary By Town'!$K$2)</f>
        <v>0</v>
      </c>
      <c r="L483" s="5">
        <f>SUMIFS('Raw Data from UFBs'!F$3:F$3000,'Raw Data from UFBs'!$A$3:$A$3000,'Summary By Town'!$A483,'Raw Data from UFBs'!$E$3:$E$3000,'Summary By Town'!$K$2)</f>
        <v>0</v>
      </c>
      <c r="M483" s="5">
        <f>SUMIFS('Raw Data from UFBs'!G$3:G$3000,'Raw Data from UFBs'!$A$3:$A$3000,'Summary By Town'!$A483,'Raw Data from UFBs'!$E$3:$E$3000,'Summary By Town'!$K$2)</f>
        <v>0</v>
      </c>
      <c r="N483" s="23">
        <f t="shared" si="79"/>
        <v>0</v>
      </c>
      <c r="O483" s="22">
        <f>COUNTIFS('Raw Data from UFBs'!$A$3:$A$3000,'Summary By Town'!$A483,'Raw Data from UFBs'!$E$3:$E$3000,'Summary By Town'!$O$2)</f>
        <v>0</v>
      </c>
      <c r="P483" s="5">
        <f>SUMIFS('Raw Data from UFBs'!F$3:F$3000,'Raw Data from UFBs'!$A$3:$A$3000,'Summary By Town'!$A483,'Raw Data from UFBs'!$E$3:$E$3000,'Summary By Town'!$O$2)</f>
        <v>0</v>
      </c>
      <c r="Q483" s="5">
        <f>SUMIFS('Raw Data from UFBs'!G$3:G$3000,'Raw Data from UFBs'!$A$3:$A$3000,'Summary By Town'!$A483,'Raw Data from UFBs'!$E$3:$E$3000,'Summary By Town'!$O$2)</f>
        <v>0</v>
      </c>
      <c r="R483" s="23">
        <f t="shared" si="80"/>
        <v>0</v>
      </c>
      <c r="S483" s="22">
        <f t="shared" si="81"/>
        <v>0</v>
      </c>
      <c r="T483" s="5">
        <f t="shared" si="82"/>
        <v>0</v>
      </c>
      <c r="U483" s="5">
        <f t="shared" si="83"/>
        <v>0</v>
      </c>
      <c r="V483" s="23">
        <f t="shared" si="84"/>
        <v>0</v>
      </c>
      <c r="W483" s="62">
        <v>1367507000</v>
      </c>
      <c r="X483" s="63">
        <v>2.4036048796083516</v>
      </c>
      <c r="Y483" s="64">
        <v>0.32859222608112026</v>
      </c>
      <c r="Z483" s="5">
        <f t="shared" si="85"/>
        <v>0</v>
      </c>
      <c r="AA483" s="9">
        <f t="shared" si="86"/>
        <v>0</v>
      </c>
      <c r="AB483" s="62">
        <v>15608475.970000001</v>
      </c>
      <c r="AC483" s="7">
        <f t="shared" si="87"/>
        <v>0</v>
      </c>
      <c r="AE483" s="6" t="s">
        <v>644</v>
      </c>
      <c r="AF483" s="6" t="s">
        <v>647</v>
      </c>
      <c r="AG483" s="6" t="s">
        <v>1208</v>
      </c>
      <c r="AH483" s="6" t="s">
        <v>1857</v>
      </c>
      <c r="AI483" s="6" t="s">
        <v>1857</v>
      </c>
      <c r="AJ483" s="6" t="s">
        <v>1857</v>
      </c>
      <c r="AK483" s="6" t="s">
        <v>1857</v>
      </c>
      <c r="AL483" s="6" t="s">
        <v>1857</v>
      </c>
      <c r="AM483" s="6" t="s">
        <v>1857</v>
      </c>
      <c r="AN483" s="6" t="s">
        <v>1857</v>
      </c>
      <c r="AO483" s="6" t="s">
        <v>1857</v>
      </c>
      <c r="AP483" s="6" t="s">
        <v>1857</v>
      </c>
      <c r="AQ483" s="6" t="s">
        <v>1857</v>
      </c>
      <c r="AR483" s="6" t="s">
        <v>1857</v>
      </c>
      <c r="AS483" s="6" t="s">
        <v>1857</v>
      </c>
      <c r="AT483" s="6" t="s">
        <v>1857</v>
      </c>
    </row>
    <row r="484" spans="1:46" ht="17.25" customHeight="1" x14ac:dyDescent="0.3">
      <c r="A484" t="s">
        <v>1212</v>
      </c>
      <c r="B484" t="s">
        <v>1738</v>
      </c>
      <c r="C484" t="s">
        <v>512</v>
      </c>
      <c r="D484" t="str">
        <f t="shared" si="77"/>
        <v>Millstone borough, Somerset County</v>
      </c>
      <c r="E484" t="s">
        <v>1829</v>
      </c>
      <c r="F484" t="s">
        <v>1815</v>
      </c>
      <c r="G484" s="22">
        <f>COUNTIFS('Raw Data from UFBs'!$A$3:$A$3000,'Summary By Town'!$A484,'Raw Data from UFBs'!$E$3:$E$3000,'Summary By Town'!$G$2)</f>
        <v>0</v>
      </c>
      <c r="H484" s="5">
        <f>SUMIFS('Raw Data from UFBs'!F$3:F$3000,'Raw Data from UFBs'!$A$3:$A$3000,'Summary By Town'!$A484,'Raw Data from UFBs'!$E$3:$E$3000,'Summary By Town'!$G$2)</f>
        <v>0</v>
      </c>
      <c r="I484" s="5">
        <f>SUMIFS('Raw Data from UFBs'!G$3:G$3000,'Raw Data from UFBs'!$A$3:$A$3000,'Summary By Town'!$A484,'Raw Data from UFBs'!$E$3:$E$3000,'Summary By Town'!$G$2)</f>
        <v>0</v>
      </c>
      <c r="J484" s="23">
        <f t="shared" si="78"/>
        <v>0</v>
      </c>
      <c r="K484" s="22">
        <f>COUNTIFS('Raw Data from UFBs'!$A$3:$A$3000,'Summary By Town'!$A484,'Raw Data from UFBs'!$E$3:$E$3000,'Summary By Town'!$K$2)</f>
        <v>0</v>
      </c>
      <c r="L484" s="5">
        <f>SUMIFS('Raw Data from UFBs'!F$3:F$3000,'Raw Data from UFBs'!$A$3:$A$3000,'Summary By Town'!$A484,'Raw Data from UFBs'!$E$3:$E$3000,'Summary By Town'!$K$2)</f>
        <v>0</v>
      </c>
      <c r="M484" s="5">
        <f>SUMIFS('Raw Data from UFBs'!G$3:G$3000,'Raw Data from UFBs'!$A$3:$A$3000,'Summary By Town'!$A484,'Raw Data from UFBs'!$E$3:$E$3000,'Summary By Town'!$K$2)</f>
        <v>0</v>
      </c>
      <c r="N484" s="23">
        <f t="shared" si="79"/>
        <v>0</v>
      </c>
      <c r="O484" s="22">
        <f>COUNTIFS('Raw Data from UFBs'!$A$3:$A$3000,'Summary By Town'!$A484,'Raw Data from UFBs'!$E$3:$E$3000,'Summary By Town'!$O$2)</f>
        <v>0</v>
      </c>
      <c r="P484" s="5">
        <f>SUMIFS('Raw Data from UFBs'!F$3:F$3000,'Raw Data from UFBs'!$A$3:$A$3000,'Summary By Town'!$A484,'Raw Data from UFBs'!$E$3:$E$3000,'Summary By Town'!$O$2)</f>
        <v>0</v>
      </c>
      <c r="Q484" s="5">
        <f>SUMIFS('Raw Data from UFBs'!G$3:G$3000,'Raw Data from UFBs'!$A$3:$A$3000,'Summary By Town'!$A484,'Raw Data from UFBs'!$E$3:$E$3000,'Summary By Town'!$O$2)</f>
        <v>0</v>
      </c>
      <c r="R484" s="23">
        <f t="shared" si="80"/>
        <v>0</v>
      </c>
      <c r="S484" s="22">
        <f t="shared" si="81"/>
        <v>0</v>
      </c>
      <c r="T484" s="5">
        <f t="shared" si="82"/>
        <v>0</v>
      </c>
      <c r="U484" s="5">
        <f t="shared" si="83"/>
        <v>0</v>
      </c>
      <c r="V484" s="23">
        <f t="shared" si="84"/>
        <v>0</v>
      </c>
      <c r="W484" s="62">
        <v>77636800</v>
      </c>
      <c r="X484" s="63">
        <v>1.8767090778010649</v>
      </c>
      <c r="Y484" s="64">
        <v>0.31564794402178709</v>
      </c>
      <c r="Z484" s="5">
        <f t="shared" si="85"/>
        <v>0</v>
      </c>
      <c r="AA484" s="9">
        <f t="shared" si="86"/>
        <v>0</v>
      </c>
      <c r="AB484" s="62">
        <v>752084.62</v>
      </c>
      <c r="AC484" s="7">
        <f t="shared" si="87"/>
        <v>0</v>
      </c>
      <c r="AE484" s="6" t="s">
        <v>644</v>
      </c>
      <c r="AF484" s="6" t="s">
        <v>647</v>
      </c>
      <c r="AG484" s="6" t="s">
        <v>1857</v>
      </c>
      <c r="AH484" s="6" t="s">
        <v>1857</v>
      </c>
      <c r="AI484" s="6" t="s">
        <v>1857</v>
      </c>
      <c r="AJ484" s="6" t="s">
        <v>1857</v>
      </c>
      <c r="AK484" s="6" t="s">
        <v>1857</v>
      </c>
      <c r="AL484" s="6" t="s">
        <v>1857</v>
      </c>
      <c r="AM484" s="6" t="s">
        <v>1857</v>
      </c>
      <c r="AN484" s="6" t="s">
        <v>1857</v>
      </c>
      <c r="AO484" s="6" t="s">
        <v>1857</v>
      </c>
      <c r="AP484" s="6" t="s">
        <v>1857</v>
      </c>
      <c r="AQ484" s="6" t="s">
        <v>1857</v>
      </c>
      <c r="AR484" s="6" t="s">
        <v>1857</v>
      </c>
      <c r="AS484" s="6" t="s">
        <v>1857</v>
      </c>
      <c r="AT484" s="6" t="s">
        <v>1857</v>
      </c>
    </row>
    <row r="485" spans="1:46" ht="17.25" customHeight="1" x14ac:dyDescent="0.3">
      <c r="A485" t="s">
        <v>1214</v>
      </c>
      <c r="B485" t="s">
        <v>1739</v>
      </c>
      <c r="C485" t="s">
        <v>512</v>
      </c>
      <c r="D485" t="str">
        <f t="shared" si="77"/>
        <v>North Plainfield borough, Somerset County</v>
      </c>
      <c r="E485" t="s">
        <v>1829</v>
      </c>
      <c r="F485" t="s">
        <v>1819</v>
      </c>
      <c r="G485" s="22">
        <f>COUNTIFS('Raw Data from UFBs'!$A$3:$A$3000,'Summary By Town'!$A485,'Raw Data from UFBs'!$E$3:$E$3000,'Summary By Town'!$G$2)</f>
        <v>0</v>
      </c>
      <c r="H485" s="5">
        <f>SUMIFS('Raw Data from UFBs'!F$3:F$3000,'Raw Data from UFBs'!$A$3:$A$3000,'Summary By Town'!$A485,'Raw Data from UFBs'!$E$3:$E$3000,'Summary By Town'!$G$2)</f>
        <v>0</v>
      </c>
      <c r="I485" s="5">
        <f>SUMIFS('Raw Data from UFBs'!G$3:G$3000,'Raw Data from UFBs'!$A$3:$A$3000,'Summary By Town'!$A485,'Raw Data from UFBs'!$E$3:$E$3000,'Summary By Town'!$G$2)</f>
        <v>0</v>
      </c>
      <c r="J485" s="23">
        <f t="shared" si="78"/>
        <v>0</v>
      </c>
      <c r="K485" s="22">
        <f>COUNTIFS('Raw Data from UFBs'!$A$3:$A$3000,'Summary By Town'!$A485,'Raw Data from UFBs'!$E$3:$E$3000,'Summary By Town'!$K$2)</f>
        <v>0</v>
      </c>
      <c r="L485" s="5">
        <f>SUMIFS('Raw Data from UFBs'!F$3:F$3000,'Raw Data from UFBs'!$A$3:$A$3000,'Summary By Town'!$A485,'Raw Data from UFBs'!$E$3:$E$3000,'Summary By Town'!$K$2)</f>
        <v>0</v>
      </c>
      <c r="M485" s="5">
        <f>SUMIFS('Raw Data from UFBs'!G$3:G$3000,'Raw Data from UFBs'!$A$3:$A$3000,'Summary By Town'!$A485,'Raw Data from UFBs'!$E$3:$E$3000,'Summary By Town'!$K$2)</f>
        <v>0</v>
      </c>
      <c r="N485" s="23">
        <f t="shared" si="79"/>
        <v>0</v>
      </c>
      <c r="O485" s="22">
        <f>COUNTIFS('Raw Data from UFBs'!$A$3:$A$3000,'Summary By Town'!$A485,'Raw Data from UFBs'!$E$3:$E$3000,'Summary By Town'!$O$2)</f>
        <v>0</v>
      </c>
      <c r="P485" s="5">
        <f>SUMIFS('Raw Data from UFBs'!F$3:F$3000,'Raw Data from UFBs'!$A$3:$A$3000,'Summary By Town'!$A485,'Raw Data from UFBs'!$E$3:$E$3000,'Summary By Town'!$O$2)</f>
        <v>0</v>
      </c>
      <c r="Q485" s="5">
        <f>SUMIFS('Raw Data from UFBs'!G$3:G$3000,'Raw Data from UFBs'!$A$3:$A$3000,'Summary By Town'!$A485,'Raw Data from UFBs'!$E$3:$E$3000,'Summary By Town'!$O$2)</f>
        <v>0</v>
      </c>
      <c r="R485" s="23">
        <f t="shared" si="80"/>
        <v>0</v>
      </c>
      <c r="S485" s="22">
        <f t="shared" si="81"/>
        <v>0</v>
      </c>
      <c r="T485" s="5">
        <f t="shared" si="82"/>
        <v>0</v>
      </c>
      <c r="U485" s="5">
        <f t="shared" si="83"/>
        <v>0</v>
      </c>
      <c r="V485" s="23">
        <f t="shared" si="84"/>
        <v>0</v>
      </c>
      <c r="W485" s="62">
        <v>1628771558</v>
      </c>
      <c r="X485" s="63">
        <v>4.2485232783118487</v>
      </c>
      <c r="Y485" s="64">
        <v>0.35716694318273867</v>
      </c>
      <c r="Z485" s="5">
        <f t="shared" si="85"/>
        <v>0</v>
      </c>
      <c r="AA485" s="9">
        <f t="shared" si="86"/>
        <v>0</v>
      </c>
      <c r="AB485" s="62">
        <v>30742973.850000001</v>
      </c>
      <c r="AC485" s="7">
        <f t="shared" si="87"/>
        <v>0</v>
      </c>
      <c r="AE485" s="6" t="s">
        <v>1210</v>
      </c>
      <c r="AF485" s="6" t="s">
        <v>689</v>
      </c>
      <c r="AG485" s="6" t="s">
        <v>1217</v>
      </c>
      <c r="AH485" s="6" t="s">
        <v>1857</v>
      </c>
      <c r="AI485" s="6" t="s">
        <v>1857</v>
      </c>
      <c r="AJ485" s="6" t="s">
        <v>1857</v>
      </c>
      <c r="AK485" s="6" t="s">
        <v>1857</v>
      </c>
      <c r="AL485" s="6" t="s">
        <v>1857</v>
      </c>
      <c r="AM485" s="6" t="s">
        <v>1857</v>
      </c>
      <c r="AN485" s="6" t="s">
        <v>1857</v>
      </c>
      <c r="AO485" s="6" t="s">
        <v>1857</v>
      </c>
      <c r="AP485" s="6" t="s">
        <v>1857</v>
      </c>
      <c r="AQ485" s="6" t="s">
        <v>1857</v>
      </c>
      <c r="AR485" s="6" t="s">
        <v>1857</v>
      </c>
      <c r="AS485" s="6" t="s">
        <v>1857</v>
      </c>
      <c r="AT485" s="6" t="s">
        <v>1857</v>
      </c>
    </row>
    <row r="486" spans="1:46" ht="17.25" customHeight="1" x14ac:dyDescent="0.3">
      <c r="A486" t="s">
        <v>648</v>
      </c>
      <c r="B486" t="s">
        <v>1740</v>
      </c>
      <c r="C486" t="s">
        <v>512</v>
      </c>
      <c r="D486" t="str">
        <f t="shared" si="77"/>
        <v>Peapack and Gladstone borough, Somerset County</v>
      </c>
      <c r="E486" t="s">
        <v>1829</v>
      </c>
      <c r="F486" t="s">
        <v>1818</v>
      </c>
      <c r="G486" s="22">
        <f>COUNTIFS('Raw Data from UFBs'!$A$3:$A$3000,'Summary By Town'!$A486,'Raw Data from UFBs'!$E$3:$E$3000,'Summary By Town'!$G$2)</f>
        <v>1</v>
      </c>
      <c r="H486" s="5">
        <f>SUMIFS('Raw Data from UFBs'!F$3:F$3000,'Raw Data from UFBs'!$A$3:$A$3000,'Summary By Town'!$A486,'Raw Data from UFBs'!$E$3:$E$3000,'Summary By Town'!$G$2)</f>
        <v>0</v>
      </c>
      <c r="I486" s="5">
        <f>SUMIFS('Raw Data from UFBs'!G$3:G$3000,'Raw Data from UFBs'!$A$3:$A$3000,'Summary By Town'!$A486,'Raw Data from UFBs'!$E$3:$E$3000,'Summary By Town'!$G$2)</f>
        <v>2420000</v>
      </c>
      <c r="J486" s="23">
        <f t="shared" si="78"/>
        <v>43001.87119283728</v>
      </c>
      <c r="K486" s="22">
        <f>COUNTIFS('Raw Data from UFBs'!$A$3:$A$3000,'Summary By Town'!$A486,'Raw Data from UFBs'!$E$3:$E$3000,'Summary By Town'!$K$2)</f>
        <v>0</v>
      </c>
      <c r="L486" s="5">
        <f>SUMIFS('Raw Data from UFBs'!F$3:F$3000,'Raw Data from UFBs'!$A$3:$A$3000,'Summary By Town'!$A486,'Raw Data from UFBs'!$E$3:$E$3000,'Summary By Town'!$K$2)</f>
        <v>0</v>
      </c>
      <c r="M486" s="5">
        <f>SUMIFS('Raw Data from UFBs'!G$3:G$3000,'Raw Data from UFBs'!$A$3:$A$3000,'Summary By Town'!$A486,'Raw Data from UFBs'!$E$3:$E$3000,'Summary By Town'!$K$2)</f>
        <v>0</v>
      </c>
      <c r="N486" s="23">
        <f t="shared" si="79"/>
        <v>0</v>
      </c>
      <c r="O486" s="22">
        <f>COUNTIFS('Raw Data from UFBs'!$A$3:$A$3000,'Summary By Town'!$A486,'Raw Data from UFBs'!$E$3:$E$3000,'Summary By Town'!$O$2)</f>
        <v>0</v>
      </c>
      <c r="P486" s="5">
        <f>SUMIFS('Raw Data from UFBs'!F$3:F$3000,'Raw Data from UFBs'!$A$3:$A$3000,'Summary By Town'!$A486,'Raw Data from UFBs'!$E$3:$E$3000,'Summary By Town'!$O$2)</f>
        <v>0</v>
      </c>
      <c r="Q486" s="5">
        <f>SUMIFS('Raw Data from UFBs'!G$3:G$3000,'Raw Data from UFBs'!$A$3:$A$3000,'Summary By Town'!$A486,'Raw Data from UFBs'!$E$3:$E$3000,'Summary By Town'!$O$2)</f>
        <v>0</v>
      </c>
      <c r="R486" s="23">
        <f t="shared" si="80"/>
        <v>0</v>
      </c>
      <c r="S486" s="22">
        <f t="shared" si="81"/>
        <v>1</v>
      </c>
      <c r="T486" s="5">
        <f t="shared" si="82"/>
        <v>0</v>
      </c>
      <c r="U486" s="5">
        <f t="shared" si="83"/>
        <v>2420000</v>
      </c>
      <c r="V486" s="23">
        <f t="shared" si="84"/>
        <v>43001.87119283728</v>
      </c>
      <c r="W486" s="62">
        <v>876636200</v>
      </c>
      <c r="X486" s="63">
        <v>1.7769368261503007</v>
      </c>
      <c r="Y486" s="64">
        <v>0.32665640337494811</v>
      </c>
      <c r="Z486" s="5">
        <f t="shared" si="85"/>
        <v>14046.836582245016</v>
      </c>
      <c r="AA486" s="9">
        <f t="shared" si="86"/>
        <v>2.7605522108258818E-3</v>
      </c>
      <c r="AB486" s="62">
        <v>7221318.8200000003</v>
      </c>
      <c r="AC486" s="7">
        <f t="shared" si="87"/>
        <v>1.9451899206196542E-3</v>
      </c>
      <c r="AE486" s="6" t="s">
        <v>1146</v>
      </c>
      <c r="AF486" s="6" t="s">
        <v>1139</v>
      </c>
      <c r="AG486" s="6" t="s">
        <v>1209</v>
      </c>
      <c r="AH486" s="6" t="s">
        <v>636</v>
      </c>
      <c r="AI486" s="6" t="s">
        <v>642</v>
      </c>
      <c r="AJ486" s="6" t="s">
        <v>1857</v>
      </c>
      <c r="AK486" s="6" t="s">
        <v>1857</v>
      </c>
      <c r="AL486" s="6" t="s">
        <v>1857</v>
      </c>
      <c r="AM486" s="6" t="s">
        <v>1857</v>
      </c>
      <c r="AN486" s="6" t="s">
        <v>1857</v>
      </c>
      <c r="AO486" s="6" t="s">
        <v>1857</v>
      </c>
      <c r="AP486" s="6" t="s">
        <v>1857</v>
      </c>
      <c r="AQ486" s="6" t="s">
        <v>1857</v>
      </c>
      <c r="AR486" s="6" t="s">
        <v>1857</v>
      </c>
      <c r="AS486" s="6" t="s">
        <v>1857</v>
      </c>
      <c r="AT486" s="6" t="s">
        <v>1857</v>
      </c>
    </row>
    <row r="487" spans="1:46" ht="17.25" customHeight="1" x14ac:dyDescent="0.3">
      <c r="A487" t="s">
        <v>1215</v>
      </c>
      <c r="B487" t="s">
        <v>1741</v>
      </c>
      <c r="C487" t="s">
        <v>512</v>
      </c>
      <c r="D487" t="str">
        <f t="shared" si="77"/>
        <v>Raritan borough, Somerset County</v>
      </c>
      <c r="E487" t="s">
        <v>1829</v>
      </c>
      <c r="F487" t="s">
        <v>1815</v>
      </c>
      <c r="G487" s="22">
        <f>COUNTIFS('Raw Data from UFBs'!$A$3:$A$3000,'Summary By Town'!$A487,'Raw Data from UFBs'!$E$3:$E$3000,'Summary By Town'!$G$2)</f>
        <v>0</v>
      </c>
      <c r="H487" s="5">
        <f>SUMIFS('Raw Data from UFBs'!F$3:F$3000,'Raw Data from UFBs'!$A$3:$A$3000,'Summary By Town'!$A487,'Raw Data from UFBs'!$E$3:$E$3000,'Summary By Town'!$G$2)</f>
        <v>0</v>
      </c>
      <c r="I487" s="5">
        <f>SUMIFS('Raw Data from UFBs'!G$3:G$3000,'Raw Data from UFBs'!$A$3:$A$3000,'Summary By Town'!$A487,'Raw Data from UFBs'!$E$3:$E$3000,'Summary By Town'!$G$2)</f>
        <v>0</v>
      </c>
      <c r="J487" s="23">
        <f t="shared" si="78"/>
        <v>0</v>
      </c>
      <c r="K487" s="22">
        <f>COUNTIFS('Raw Data from UFBs'!$A$3:$A$3000,'Summary By Town'!$A487,'Raw Data from UFBs'!$E$3:$E$3000,'Summary By Town'!$K$2)</f>
        <v>0</v>
      </c>
      <c r="L487" s="5">
        <f>SUMIFS('Raw Data from UFBs'!F$3:F$3000,'Raw Data from UFBs'!$A$3:$A$3000,'Summary By Town'!$A487,'Raw Data from UFBs'!$E$3:$E$3000,'Summary By Town'!$K$2)</f>
        <v>0</v>
      </c>
      <c r="M487" s="5">
        <f>SUMIFS('Raw Data from UFBs'!G$3:G$3000,'Raw Data from UFBs'!$A$3:$A$3000,'Summary By Town'!$A487,'Raw Data from UFBs'!$E$3:$E$3000,'Summary By Town'!$K$2)</f>
        <v>0</v>
      </c>
      <c r="N487" s="23">
        <f t="shared" si="79"/>
        <v>0</v>
      </c>
      <c r="O487" s="22">
        <f>COUNTIFS('Raw Data from UFBs'!$A$3:$A$3000,'Summary By Town'!$A487,'Raw Data from UFBs'!$E$3:$E$3000,'Summary By Town'!$O$2)</f>
        <v>1</v>
      </c>
      <c r="P487" s="5">
        <f>SUMIFS('Raw Data from UFBs'!F$3:F$3000,'Raw Data from UFBs'!$A$3:$A$3000,'Summary By Town'!$A487,'Raw Data from UFBs'!$E$3:$E$3000,'Summary By Town'!$O$2)</f>
        <v>200000</v>
      </c>
      <c r="Q487" s="5">
        <f>SUMIFS('Raw Data from UFBs'!G$3:G$3000,'Raw Data from UFBs'!$A$3:$A$3000,'Summary By Town'!$A487,'Raw Data from UFBs'!$E$3:$E$3000,'Summary By Town'!$O$2)</f>
        <v>8000000</v>
      </c>
      <c r="R487" s="23">
        <f t="shared" si="80"/>
        <v>227685.84405649299</v>
      </c>
      <c r="S487" s="22">
        <f t="shared" si="81"/>
        <v>1</v>
      </c>
      <c r="T487" s="5">
        <f t="shared" si="82"/>
        <v>200000</v>
      </c>
      <c r="U487" s="5">
        <f t="shared" si="83"/>
        <v>8000000</v>
      </c>
      <c r="V487" s="23">
        <f t="shared" si="84"/>
        <v>227685.84405649299</v>
      </c>
      <c r="W487" s="62">
        <v>1257502500</v>
      </c>
      <c r="X487" s="63">
        <v>2.8460730507061625</v>
      </c>
      <c r="Y487" s="64">
        <v>0.24524583105307088</v>
      </c>
      <c r="Z487" s="5">
        <f t="shared" si="85"/>
        <v>6789.8378340403469</v>
      </c>
      <c r="AA487" s="9">
        <f t="shared" si="86"/>
        <v>6.3618163780986515E-3</v>
      </c>
      <c r="AB487" s="62">
        <v>15437876.719999999</v>
      </c>
      <c r="AC487" s="7">
        <f t="shared" si="87"/>
        <v>4.3981681919016822E-4</v>
      </c>
      <c r="AE487" s="6" t="s">
        <v>647</v>
      </c>
      <c r="AF487" s="6" t="s">
        <v>649</v>
      </c>
      <c r="AG487" s="6" t="s">
        <v>1208</v>
      </c>
      <c r="AH487" s="6" t="s">
        <v>1857</v>
      </c>
      <c r="AI487" s="6" t="s">
        <v>1857</v>
      </c>
      <c r="AJ487" s="6" t="s">
        <v>1857</v>
      </c>
      <c r="AK487" s="6" t="s">
        <v>1857</v>
      </c>
      <c r="AL487" s="6" t="s">
        <v>1857</v>
      </c>
      <c r="AM487" s="6" t="s">
        <v>1857</v>
      </c>
      <c r="AN487" s="6" t="s">
        <v>1857</v>
      </c>
      <c r="AO487" s="6" t="s">
        <v>1857</v>
      </c>
      <c r="AP487" s="6" t="s">
        <v>1857</v>
      </c>
      <c r="AQ487" s="6" t="s">
        <v>1857</v>
      </c>
      <c r="AR487" s="6" t="s">
        <v>1857</v>
      </c>
      <c r="AS487" s="6" t="s">
        <v>1857</v>
      </c>
      <c r="AT487" s="6" t="s">
        <v>1857</v>
      </c>
    </row>
    <row r="488" spans="1:46" ht="17.25" customHeight="1" x14ac:dyDescent="0.3">
      <c r="A488" t="s">
        <v>1216</v>
      </c>
      <c r="B488" t="s">
        <v>1742</v>
      </c>
      <c r="C488" t="s">
        <v>512</v>
      </c>
      <c r="D488" t="str">
        <f t="shared" si="77"/>
        <v>Rocky Hill borough, Somerset County</v>
      </c>
      <c r="E488" t="s">
        <v>1829</v>
      </c>
      <c r="F488" t="s">
        <v>1815</v>
      </c>
      <c r="G488" s="22">
        <f>COUNTIFS('Raw Data from UFBs'!$A$3:$A$3000,'Summary By Town'!$A488,'Raw Data from UFBs'!$E$3:$E$3000,'Summary By Town'!$G$2)</f>
        <v>0</v>
      </c>
      <c r="H488" s="5">
        <f>SUMIFS('Raw Data from UFBs'!F$3:F$3000,'Raw Data from UFBs'!$A$3:$A$3000,'Summary By Town'!$A488,'Raw Data from UFBs'!$E$3:$E$3000,'Summary By Town'!$G$2)</f>
        <v>0</v>
      </c>
      <c r="I488" s="5">
        <f>SUMIFS('Raw Data from UFBs'!G$3:G$3000,'Raw Data from UFBs'!$A$3:$A$3000,'Summary By Town'!$A488,'Raw Data from UFBs'!$E$3:$E$3000,'Summary By Town'!$G$2)</f>
        <v>0</v>
      </c>
      <c r="J488" s="23">
        <f t="shared" si="78"/>
        <v>0</v>
      </c>
      <c r="K488" s="22">
        <f>COUNTIFS('Raw Data from UFBs'!$A$3:$A$3000,'Summary By Town'!$A488,'Raw Data from UFBs'!$E$3:$E$3000,'Summary By Town'!$K$2)</f>
        <v>0</v>
      </c>
      <c r="L488" s="5">
        <f>SUMIFS('Raw Data from UFBs'!F$3:F$3000,'Raw Data from UFBs'!$A$3:$A$3000,'Summary By Town'!$A488,'Raw Data from UFBs'!$E$3:$E$3000,'Summary By Town'!$K$2)</f>
        <v>0</v>
      </c>
      <c r="M488" s="5">
        <f>SUMIFS('Raw Data from UFBs'!G$3:G$3000,'Raw Data from UFBs'!$A$3:$A$3000,'Summary By Town'!$A488,'Raw Data from UFBs'!$E$3:$E$3000,'Summary By Town'!$K$2)</f>
        <v>0</v>
      </c>
      <c r="N488" s="23">
        <f t="shared" si="79"/>
        <v>0</v>
      </c>
      <c r="O488" s="22">
        <f>COUNTIFS('Raw Data from UFBs'!$A$3:$A$3000,'Summary By Town'!$A488,'Raw Data from UFBs'!$E$3:$E$3000,'Summary By Town'!$O$2)</f>
        <v>0</v>
      </c>
      <c r="P488" s="5">
        <f>SUMIFS('Raw Data from UFBs'!F$3:F$3000,'Raw Data from UFBs'!$A$3:$A$3000,'Summary By Town'!$A488,'Raw Data from UFBs'!$E$3:$E$3000,'Summary By Town'!$O$2)</f>
        <v>0</v>
      </c>
      <c r="Q488" s="5">
        <f>SUMIFS('Raw Data from UFBs'!G$3:G$3000,'Raw Data from UFBs'!$A$3:$A$3000,'Summary By Town'!$A488,'Raw Data from UFBs'!$E$3:$E$3000,'Summary By Town'!$O$2)</f>
        <v>0</v>
      </c>
      <c r="R488" s="23">
        <f t="shared" si="80"/>
        <v>0</v>
      </c>
      <c r="S488" s="22">
        <f t="shared" si="81"/>
        <v>0</v>
      </c>
      <c r="T488" s="5">
        <f t="shared" si="82"/>
        <v>0</v>
      </c>
      <c r="U488" s="5">
        <f t="shared" si="83"/>
        <v>0</v>
      </c>
      <c r="V488" s="23">
        <f t="shared" si="84"/>
        <v>0</v>
      </c>
      <c r="W488" s="62">
        <v>172152700</v>
      </c>
      <c r="X488" s="63">
        <v>2.1641049370091627</v>
      </c>
      <c r="Y488" s="64">
        <v>0.20620241300766445</v>
      </c>
      <c r="Z488" s="5">
        <f t="shared" si="85"/>
        <v>0</v>
      </c>
      <c r="AA488" s="9">
        <f t="shared" si="86"/>
        <v>0</v>
      </c>
      <c r="AB488" s="62">
        <v>1383332.76</v>
      </c>
      <c r="AC488" s="7">
        <f t="shared" si="87"/>
        <v>0</v>
      </c>
      <c r="AE488" s="6" t="s">
        <v>1213</v>
      </c>
      <c r="AF488" s="6" t="s">
        <v>644</v>
      </c>
      <c r="AG488" s="6" t="s">
        <v>1857</v>
      </c>
      <c r="AH488" s="6" t="s">
        <v>1857</v>
      </c>
      <c r="AI488" s="6" t="s">
        <v>1857</v>
      </c>
      <c r="AJ488" s="6" t="s">
        <v>1857</v>
      </c>
      <c r="AK488" s="6" t="s">
        <v>1857</v>
      </c>
      <c r="AL488" s="6" t="s">
        <v>1857</v>
      </c>
      <c r="AM488" s="6" t="s">
        <v>1857</v>
      </c>
      <c r="AN488" s="6" t="s">
        <v>1857</v>
      </c>
      <c r="AO488" s="6" t="s">
        <v>1857</v>
      </c>
      <c r="AP488" s="6" t="s">
        <v>1857</v>
      </c>
      <c r="AQ488" s="6" t="s">
        <v>1857</v>
      </c>
      <c r="AR488" s="6" t="s">
        <v>1857</v>
      </c>
      <c r="AS488" s="6" t="s">
        <v>1857</v>
      </c>
      <c r="AT488" s="6" t="s">
        <v>1857</v>
      </c>
    </row>
    <row r="489" spans="1:46" ht="17.25" customHeight="1" x14ac:dyDescent="0.3">
      <c r="A489" t="s">
        <v>649</v>
      </c>
      <c r="B489" t="s">
        <v>1743</v>
      </c>
      <c r="C489" t="s">
        <v>512</v>
      </c>
      <c r="D489" t="str">
        <f t="shared" si="77"/>
        <v>Somerville borough, Somerset County</v>
      </c>
      <c r="E489" t="s">
        <v>1829</v>
      </c>
      <c r="F489" t="s">
        <v>1819</v>
      </c>
      <c r="G489" s="22">
        <f>COUNTIFS('Raw Data from UFBs'!$A$3:$A$3000,'Summary By Town'!$A489,'Raw Data from UFBs'!$E$3:$E$3000,'Summary By Town'!$G$2)</f>
        <v>0</v>
      </c>
      <c r="H489" s="5">
        <f>SUMIFS('Raw Data from UFBs'!F$3:F$3000,'Raw Data from UFBs'!$A$3:$A$3000,'Summary By Town'!$A489,'Raw Data from UFBs'!$E$3:$E$3000,'Summary By Town'!$G$2)</f>
        <v>0</v>
      </c>
      <c r="I489" s="5">
        <f>SUMIFS('Raw Data from UFBs'!G$3:G$3000,'Raw Data from UFBs'!$A$3:$A$3000,'Summary By Town'!$A489,'Raw Data from UFBs'!$E$3:$E$3000,'Summary By Town'!$G$2)</f>
        <v>0</v>
      </c>
      <c r="J489" s="23">
        <f t="shared" si="78"/>
        <v>0</v>
      </c>
      <c r="K489" s="22">
        <f>COUNTIFS('Raw Data from UFBs'!$A$3:$A$3000,'Summary By Town'!$A489,'Raw Data from UFBs'!$E$3:$E$3000,'Summary By Town'!$K$2)</f>
        <v>0</v>
      </c>
      <c r="L489" s="5">
        <f>SUMIFS('Raw Data from UFBs'!F$3:F$3000,'Raw Data from UFBs'!$A$3:$A$3000,'Summary By Town'!$A489,'Raw Data from UFBs'!$E$3:$E$3000,'Summary By Town'!$K$2)</f>
        <v>0</v>
      </c>
      <c r="M489" s="5">
        <f>SUMIFS('Raw Data from UFBs'!G$3:G$3000,'Raw Data from UFBs'!$A$3:$A$3000,'Summary By Town'!$A489,'Raw Data from UFBs'!$E$3:$E$3000,'Summary By Town'!$K$2)</f>
        <v>0</v>
      </c>
      <c r="N489" s="23">
        <f t="shared" si="79"/>
        <v>0</v>
      </c>
      <c r="O489" s="22">
        <f>COUNTIFS('Raw Data from UFBs'!$A$3:$A$3000,'Summary By Town'!$A489,'Raw Data from UFBs'!$E$3:$E$3000,'Summary By Town'!$O$2)</f>
        <v>10</v>
      </c>
      <c r="P489" s="5">
        <f>SUMIFS('Raw Data from UFBs'!F$3:F$3000,'Raw Data from UFBs'!$A$3:$A$3000,'Summary By Town'!$A489,'Raw Data from UFBs'!$E$3:$E$3000,'Summary By Town'!$O$2)</f>
        <v>2214618.02</v>
      </c>
      <c r="Q489" s="5">
        <f>SUMIFS('Raw Data from UFBs'!G$3:G$3000,'Raw Data from UFBs'!$A$3:$A$3000,'Summary By Town'!$A489,'Raw Data from UFBs'!$E$3:$E$3000,'Summary By Town'!$O$2)</f>
        <v>87419100</v>
      </c>
      <c r="R489" s="23">
        <f t="shared" si="80"/>
        <v>3375733.0521141356</v>
      </c>
      <c r="S489" s="22">
        <f t="shared" si="81"/>
        <v>10</v>
      </c>
      <c r="T489" s="5">
        <f t="shared" si="82"/>
        <v>2214618.02</v>
      </c>
      <c r="U489" s="5">
        <f t="shared" si="83"/>
        <v>87419100</v>
      </c>
      <c r="V489" s="23">
        <f t="shared" si="84"/>
        <v>3375733.0521141356</v>
      </c>
      <c r="W489" s="62">
        <v>1739392500</v>
      </c>
      <c r="X489" s="63">
        <v>3.8615509106295258</v>
      </c>
      <c r="Y489" s="64">
        <v>0.29079653217010837</v>
      </c>
      <c r="Z489" s="5">
        <f t="shared" si="85"/>
        <v>337648.22478937462</v>
      </c>
      <c r="AA489" s="9">
        <f t="shared" si="86"/>
        <v>5.0258409185965788E-2</v>
      </c>
      <c r="AB489" s="62">
        <v>24073243.93</v>
      </c>
      <c r="AC489" s="7">
        <f t="shared" si="87"/>
        <v>1.4025871451773829E-2</v>
      </c>
      <c r="AE489" s="6" t="s">
        <v>647</v>
      </c>
      <c r="AF489" s="6" t="s">
        <v>1215</v>
      </c>
      <c r="AG489" s="6" t="s">
        <v>1208</v>
      </c>
      <c r="AH489" s="6" t="s">
        <v>1857</v>
      </c>
      <c r="AI489" s="6" t="s">
        <v>1857</v>
      </c>
      <c r="AJ489" s="6" t="s">
        <v>1857</v>
      </c>
      <c r="AK489" s="6" t="s">
        <v>1857</v>
      </c>
      <c r="AL489" s="6" t="s">
        <v>1857</v>
      </c>
      <c r="AM489" s="6" t="s">
        <v>1857</v>
      </c>
      <c r="AN489" s="6" t="s">
        <v>1857</v>
      </c>
      <c r="AO489" s="6" t="s">
        <v>1857</v>
      </c>
      <c r="AP489" s="6" t="s">
        <v>1857</v>
      </c>
      <c r="AQ489" s="6" t="s">
        <v>1857</v>
      </c>
      <c r="AR489" s="6" t="s">
        <v>1857</v>
      </c>
      <c r="AS489" s="6" t="s">
        <v>1857</v>
      </c>
      <c r="AT489" s="6" t="s">
        <v>1857</v>
      </c>
    </row>
    <row r="490" spans="1:46" ht="17.25" customHeight="1" x14ac:dyDescent="0.3">
      <c r="A490" t="s">
        <v>650</v>
      </c>
      <c r="B490" t="s">
        <v>1744</v>
      </c>
      <c r="C490" t="s">
        <v>512</v>
      </c>
      <c r="D490" t="str">
        <f t="shared" si="77"/>
        <v>South Bound Brook borough, Somerset County</v>
      </c>
      <c r="E490" t="s">
        <v>1829</v>
      </c>
      <c r="F490" t="s">
        <v>1815</v>
      </c>
      <c r="G490" s="22">
        <f>COUNTIFS('Raw Data from UFBs'!$A$3:$A$3000,'Summary By Town'!$A490,'Raw Data from UFBs'!$E$3:$E$3000,'Summary By Town'!$G$2)</f>
        <v>0</v>
      </c>
      <c r="H490" s="5">
        <f>SUMIFS('Raw Data from UFBs'!F$3:F$3000,'Raw Data from UFBs'!$A$3:$A$3000,'Summary By Town'!$A490,'Raw Data from UFBs'!$E$3:$E$3000,'Summary By Town'!$G$2)</f>
        <v>0</v>
      </c>
      <c r="I490" s="5">
        <f>SUMIFS('Raw Data from UFBs'!G$3:G$3000,'Raw Data from UFBs'!$A$3:$A$3000,'Summary By Town'!$A490,'Raw Data from UFBs'!$E$3:$E$3000,'Summary By Town'!$G$2)</f>
        <v>0</v>
      </c>
      <c r="J490" s="23">
        <f t="shared" si="78"/>
        <v>0</v>
      </c>
      <c r="K490" s="22">
        <f>COUNTIFS('Raw Data from UFBs'!$A$3:$A$3000,'Summary By Town'!$A490,'Raw Data from UFBs'!$E$3:$E$3000,'Summary By Town'!$K$2)</f>
        <v>0</v>
      </c>
      <c r="L490" s="5">
        <f>SUMIFS('Raw Data from UFBs'!F$3:F$3000,'Raw Data from UFBs'!$A$3:$A$3000,'Summary By Town'!$A490,'Raw Data from UFBs'!$E$3:$E$3000,'Summary By Town'!$K$2)</f>
        <v>0</v>
      </c>
      <c r="M490" s="5">
        <f>SUMIFS('Raw Data from UFBs'!G$3:G$3000,'Raw Data from UFBs'!$A$3:$A$3000,'Summary By Town'!$A490,'Raw Data from UFBs'!$E$3:$E$3000,'Summary By Town'!$K$2)</f>
        <v>0</v>
      </c>
      <c r="N490" s="23">
        <f t="shared" si="79"/>
        <v>0</v>
      </c>
      <c r="O490" s="22">
        <f>COUNTIFS('Raw Data from UFBs'!$A$3:$A$3000,'Summary By Town'!$A490,'Raw Data from UFBs'!$E$3:$E$3000,'Summary By Town'!$O$2)</f>
        <v>2</v>
      </c>
      <c r="P490" s="5">
        <f>SUMIFS('Raw Data from UFBs'!F$3:F$3000,'Raw Data from UFBs'!$A$3:$A$3000,'Summary By Town'!$A490,'Raw Data from UFBs'!$E$3:$E$3000,'Summary By Town'!$O$2)</f>
        <v>1096064.3900000001</v>
      </c>
      <c r="Q490" s="5">
        <f>SUMIFS('Raw Data from UFBs'!G$3:G$3000,'Raw Data from UFBs'!$A$3:$A$3000,'Summary By Town'!$A490,'Raw Data from UFBs'!$E$3:$E$3000,'Summary By Town'!$O$2)</f>
        <v>61410992</v>
      </c>
      <c r="R490" s="23">
        <f t="shared" si="80"/>
        <v>2324533.3434763933</v>
      </c>
      <c r="S490" s="22">
        <f t="shared" si="81"/>
        <v>2</v>
      </c>
      <c r="T490" s="5">
        <f t="shared" si="82"/>
        <v>1096064.3900000001</v>
      </c>
      <c r="U490" s="5">
        <f t="shared" si="83"/>
        <v>61410992</v>
      </c>
      <c r="V490" s="23">
        <f t="shared" si="84"/>
        <v>2324533.3434763933</v>
      </c>
      <c r="W490" s="62">
        <v>412335526</v>
      </c>
      <c r="X490" s="63">
        <v>3.7852072858168344</v>
      </c>
      <c r="Y490" s="64">
        <v>0.32611600812626279</v>
      </c>
      <c r="Z490" s="5">
        <f t="shared" si="85"/>
        <v>400623.39121476898</v>
      </c>
      <c r="AA490" s="9">
        <f t="shared" si="86"/>
        <v>0.14893451601354379</v>
      </c>
      <c r="AB490" s="62">
        <v>7202782.4900000002</v>
      </c>
      <c r="AC490" s="7">
        <f t="shared" si="87"/>
        <v>5.5620642685097796E-2</v>
      </c>
      <c r="AE490" s="6" t="s">
        <v>644</v>
      </c>
      <c r="AF490" s="6" t="s">
        <v>643</v>
      </c>
      <c r="AG490" s="6" t="s">
        <v>425</v>
      </c>
      <c r="AH490" s="6" t="s">
        <v>442</v>
      </c>
      <c r="AI490" s="6" t="s">
        <v>1208</v>
      </c>
      <c r="AJ490" s="6" t="s">
        <v>1857</v>
      </c>
      <c r="AK490" s="6" t="s">
        <v>1857</v>
      </c>
      <c r="AL490" s="6" t="s">
        <v>1857</v>
      </c>
      <c r="AM490" s="6" t="s">
        <v>1857</v>
      </c>
      <c r="AN490" s="6" t="s">
        <v>1857</v>
      </c>
      <c r="AO490" s="6" t="s">
        <v>1857</v>
      </c>
      <c r="AP490" s="6" t="s">
        <v>1857</v>
      </c>
      <c r="AQ490" s="6" t="s">
        <v>1857</v>
      </c>
      <c r="AR490" s="6" t="s">
        <v>1857</v>
      </c>
      <c r="AS490" s="6" t="s">
        <v>1857</v>
      </c>
      <c r="AT490" s="6" t="s">
        <v>1857</v>
      </c>
    </row>
    <row r="491" spans="1:46" ht="17.25" customHeight="1" x14ac:dyDescent="0.3">
      <c r="A491" t="s">
        <v>1217</v>
      </c>
      <c r="B491" t="s">
        <v>1745</v>
      </c>
      <c r="C491" t="s">
        <v>512</v>
      </c>
      <c r="D491" t="str">
        <f t="shared" si="77"/>
        <v>Watchung borough, Somerset County</v>
      </c>
      <c r="E491" t="s">
        <v>1829</v>
      </c>
      <c r="F491" t="s">
        <v>1815</v>
      </c>
      <c r="G491" s="22">
        <f>COUNTIFS('Raw Data from UFBs'!$A$3:$A$3000,'Summary By Town'!$A491,'Raw Data from UFBs'!$E$3:$E$3000,'Summary By Town'!$G$2)</f>
        <v>0</v>
      </c>
      <c r="H491" s="5">
        <f>SUMIFS('Raw Data from UFBs'!F$3:F$3000,'Raw Data from UFBs'!$A$3:$A$3000,'Summary By Town'!$A491,'Raw Data from UFBs'!$E$3:$E$3000,'Summary By Town'!$G$2)</f>
        <v>0</v>
      </c>
      <c r="I491" s="5">
        <f>SUMIFS('Raw Data from UFBs'!G$3:G$3000,'Raw Data from UFBs'!$A$3:$A$3000,'Summary By Town'!$A491,'Raw Data from UFBs'!$E$3:$E$3000,'Summary By Town'!$G$2)</f>
        <v>0</v>
      </c>
      <c r="J491" s="23">
        <f t="shared" si="78"/>
        <v>0</v>
      </c>
      <c r="K491" s="22">
        <f>COUNTIFS('Raw Data from UFBs'!$A$3:$A$3000,'Summary By Town'!$A491,'Raw Data from UFBs'!$E$3:$E$3000,'Summary By Town'!$K$2)</f>
        <v>0</v>
      </c>
      <c r="L491" s="5">
        <f>SUMIFS('Raw Data from UFBs'!F$3:F$3000,'Raw Data from UFBs'!$A$3:$A$3000,'Summary By Town'!$A491,'Raw Data from UFBs'!$E$3:$E$3000,'Summary By Town'!$K$2)</f>
        <v>0</v>
      </c>
      <c r="M491" s="5">
        <f>SUMIFS('Raw Data from UFBs'!G$3:G$3000,'Raw Data from UFBs'!$A$3:$A$3000,'Summary By Town'!$A491,'Raw Data from UFBs'!$E$3:$E$3000,'Summary By Town'!$K$2)</f>
        <v>0</v>
      </c>
      <c r="N491" s="23">
        <f t="shared" si="79"/>
        <v>0</v>
      </c>
      <c r="O491" s="22">
        <f>COUNTIFS('Raw Data from UFBs'!$A$3:$A$3000,'Summary By Town'!$A491,'Raw Data from UFBs'!$E$3:$E$3000,'Summary By Town'!$O$2)</f>
        <v>0</v>
      </c>
      <c r="P491" s="5">
        <f>SUMIFS('Raw Data from UFBs'!F$3:F$3000,'Raw Data from UFBs'!$A$3:$A$3000,'Summary By Town'!$A491,'Raw Data from UFBs'!$E$3:$E$3000,'Summary By Town'!$O$2)</f>
        <v>0</v>
      </c>
      <c r="Q491" s="5">
        <f>SUMIFS('Raw Data from UFBs'!G$3:G$3000,'Raw Data from UFBs'!$A$3:$A$3000,'Summary By Town'!$A491,'Raw Data from UFBs'!$E$3:$E$3000,'Summary By Town'!$O$2)</f>
        <v>0</v>
      </c>
      <c r="R491" s="23">
        <f t="shared" si="80"/>
        <v>0</v>
      </c>
      <c r="S491" s="22">
        <f t="shared" si="81"/>
        <v>0</v>
      </c>
      <c r="T491" s="5">
        <f t="shared" si="82"/>
        <v>0</v>
      </c>
      <c r="U491" s="5">
        <f t="shared" si="83"/>
        <v>0</v>
      </c>
      <c r="V491" s="23">
        <f t="shared" si="84"/>
        <v>0</v>
      </c>
      <c r="W491" s="62">
        <v>2076380200</v>
      </c>
      <c r="X491" s="63">
        <v>2.040292997340031</v>
      </c>
      <c r="Y491" s="64">
        <v>0.30897875428491661</v>
      </c>
      <c r="Z491" s="5">
        <f t="shared" si="85"/>
        <v>0</v>
      </c>
      <c r="AA491" s="9">
        <f t="shared" si="86"/>
        <v>0</v>
      </c>
      <c r="AB491" s="62">
        <v>18733000</v>
      </c>
      <c r="AC491" s="7">
        <f t="shared" si="87"/>
        <v>0</v>
      </c>
      <c r="AE491" s="6" t="s">
        <v>1210</v>
      </c>
      <c r="AF491" s="6" t="s">
        <v>1214</v>
      </c>
      <c r="AG491" s="6" t="s">
        <v>689</v>
      </c>
      <c r="AH491" s="6" t="s">
        <v>715</v>
      </c>
      <c r="AI491" s="6" t="s">
        <v>694</v>
      </c>
      <c r="AJ491" s="6" t="s">
        <v>1240</v>
      </c>
      <c r="AK491" s="6" t="s">
        <v>1857</v>
      </c>
      <c r="AL491" s="6" t="s">
        <v>1857</v>
      </c>
      <c r="AM491" s="6" t="s">
        <v>1857</v>
      </c>
      <c r="AN491" s="6" t="s">
        <v>1857</v>
      </c>
      <c r="AO491" s="6" t="s">
        <v>1857</v>
      </c>
      <c r="AP491" s="6" t="s">
        <v>1857</v>
      </c>
      <c r="AQ491" s="6" t="s">
        <v>1857</v>
      </c>
      <c r="AR491" s="6" t="s">
        <v>1857</v>
      </c>
      <c r="AS491" s="6" t="s">
        <v>1857</v>
      </c>
      <c r="AT491" s="6" t="s">
        <v>1857</v>
      </c>
    </row>
    <row r="492" spans="1:46" ht="17.25" customHeight="1" x14ac:dyDescent="0.3">
      <c r="A492" t="s">
        <v>636</v>
      </c>
      <c r="B492" t="s">
        <v>1746</v>
      </c>
      <c r="C492" t="s">
        <v>512</v>
      </c>
      <c r="D492" t="str">
        <f t="shared" si="77"/>
        <v>Bedminster township, Somerset County</v>
      </c>
      <c r="E492" t="s">
        <v>1829</v>
      </c>
      <c r="F492" t="s">
        <v>1818</v>
      </c>
      <c r="G492" s="22">
        <f>COUNTIFS('Raw Data from UFBs'!$A$3:$A$3000,'Summary By Town'!$A492,'Raw Data from UFBs'!$E$3:$E$3000,'Summary By Town'!$G$2)</f>
        <v>1</v>
      </c>
      <c r="H492" s="5">
        <f>SUMIFS('Raw Data from UFBs'!F$3:F$3000,'Raw Data from UFBs'!$A$3:$A$3000,'Summary By Town'!$A492,'Raw Data from UFBs'!$E$3:$E$3000,'Summary By Town'!$G$2)</f>
        <v>33922.78</v>
      </c>
      <c r="I492" s="5">
        <f>SUMIFS('Raw Data from UFBs'!G$3:G$3000,'Raw Data from UFBs'!$A$3:$A$3000,'Summary By Town'!$A492,'Raw Data from UFBs'!$E$3:$E$3000,'Summary By Town'!$G$2)</f>
        <v>7550000</v>
      </c>
      <c r="J492" s="23">
        <f t="shared" si="78"/>
        <v>101147.92871403515</v>
      </c>
      <c r="K492" s="22">
        <f>COUNTIFS('Raw Data from UFBs'!$A$3:$A$3000,'Summary By Town'!$A492,'Raw Data from UFBs'!$E$3:$E$3000,'Summary By Town'!$K$2)</f>
        <v>0</v>
      </c>
      <c r="L492" s="5">
        <f>SUMIFS('Raw Data from UFBs'!F$3:F$3000,'Raw Data from UFBs'!$A$3:$A$3000,'Summary By Town'!$A492,'Raw Data from UFBs'!$E$3:$E$3000,'Summary By Town'!$K$2)</f>
        <v>0</v>
      </c>
      <c r="M492" s="5">
        <f>SUMIFS('Raw Data from UFBs'!G$3:G$3000,'Raw Data from UFBs'!$A$3:$A$3000,'Summary By Town'!$A492,'Raw Data from UFBs'!$E$3:$E$3000,'Summary By Town'!$K$2)</f>
        <v>0</v>
      </c>
      <c r="N492" s="23">
        <f t="shared" si="79"/>
        <v>0</v>
      </c>
      <c r="O492" s="22">
        <f>COUNTIFS('Raw Data from UFBs'!$A$3:$A$3000,'Summary By Town'!$A492,'Raw Data from UFBs'!$E$3:$E$3000,'Summary By Town'!$O$2)</f>
        <v>0</v>
      </c>
      <c r="P492" s="5">
        <f>SUMIFS('Raw Data from UFBs'!F$3:F$3000,'Raw Data from UFBs'!$A$3:$A$3000,'Summary By Town'!$A492,'Raw Data from UFBs'!$E$3:$E$3000,'Summary By Town'!$O$2)</f>
        <v>0</v>
      </c>
      <c r="Q492" s="5">
        <f>SUMIFS('Raw Data from UFBs'!G$3:G$3000,'Raw Data from UFBs'!$A$3:$A$3000,'Summary By Town'!$A492,'Raw Data from UFBs'!$E$3:$E$3000,'Summary By Town'!$O$2)</f>
        <v>0</v>
      </c>
      <c r="R492" s="23">
        <f t="shared" si="80"/>
        <v>0</v>
      </c>
      <c r="S492" s="22">
        <f t="shared" si="81"/>
        <v>1</v>
      </c>
      <c r="T492" s="5">
        <f t="shared" si="82"/>
        <v>33922.78</v>
      </c>
      <c r="U492" s="5">
        <f t="shared" si="83"/>
        <v>7550000</v>
      </c>
      <c r="V492" s="23">
        <f t="shared" si="84"/>
        <v>101147.92871403515</v>
      </c>
      <c r="W492" s="62">
        <v>2741675600</v>
      </c>
      <c r="X492" s="63">
        <v>1.3397076650865583</v>
      </c>
      <c r="Y492" s="64">
        <v>0.23492078374689937</v>
      </c>
      <c r="Z492" s="5">
        <f t="shared" si="85"/>
        <v>15792.584623403003</v>
      </c>
      <c r="AA492" s="9">
        <f t="shared" si="86"/>
        <v>2.7537904192603967E-3</v>
      </c>
      <c r="AB492" s="62">
        <v>11134850.199999999</v>
      </c>
      <c r="AC492" s="7">
        <f t="shared" si="87"/>
        <v>1.4183023875258783E-3</v>
      </c>
      <c r="AE492" s="6" t="s">
        <v>1208</v>
      </c>
      <c r="AF492" s="6" t="s">
        <v>1139</v>
      </c>
      <c r="AG492" s="6" t="s">
        <v>1209</v>
      </c>
      <c r="AH492" s="6" t="s">
        <v>648</v>
      </c>
      <c r="AI492" s="6" t="s">
        <v>1092</v>
      </c>
      <c r="AJ492" s="6" t="s">
        <v>1090</v>
      </c>
      <c r="AK492" s="6" t="s">
        <v>1160</v>
      </c>
      <c r="AL492" s="6" t="s">
        <v>1207</v>
      </c>
      <c r="AM492" s="6" t="s">
        <v>637</v>
      </c>
      <c r="AN492" s="6" t="s">
        <v>1857</v>
      </c>
      <c r="AO492" s="6" t="s">
        <v>1857</v>
      </c>
      <c r="AP492" s="6" t="s">
        <v>1857</v>
      </c>
      <c r="AQ492" s="6" t="s">
        <v>1857</v>
      </c>
      <c r="AR492" s="6" t="s">
        <v>1857</v>
      </c>
      <c r="AS492" s="6" t="s">
        <v>1857</v>
      </c>
      <c r="AT492" s="6" t="s">
        <v>1857</v>
      </c>
    </row>
    <row r="493" spans="1:46" ht="17.25" customHeight="1" x14ac:dyDescent="0.3">
      <c r="A493" t="s">
        <v>637</v>
      </c>
      <c r="B493" t="s">
        <v>1747</v>
      </c>
      <c r="C493" t="s">
        <v>512</v>
      </c>
      <c r="D493" t="str">
        <f t="shared" si="77"/>
        <v>Bernards township, Somerset County</v>
      </c>
      <c r="E493" t="s">
        <v>1829</v>
      </c>
      <c r="F493" t="s">
        <v>1817</v>
      </c>
      <c r="G493" s="22">
        <f>COUNTIFS('Raw Data from UFBs'!$A$3:$A$3000,'Summary By Town'!$A493,'Raw Data from UFBs'!$E$3:$E$3000,'Summary By Town'!$G$2)</f>
        <v>3</v>
      </c>
      <c r="H493" s="5">
        <f>SUMIFS('Raw Data from UFBs'!F$3:F$3000,'Raw Data from UFBs'!$A$3:$A$3000,'Summary By Town'!$A493,'Raw Data from UFBs'!$E$3:$E$3000,'Summary By Town'!$G$2)</f>
        <v>416755.77999999997</v>
      </c>
      <c r="I493" s="5">
        <f>SUMIFS('Raw Data from UFBs'!G$3:G$3000,'Raw Data from UFBs'!$A$3:$A$3000,'Summary By Town'!$A493,'Raw Data from UFBs'!$E$3:$E$3000,'Summary By Town'!$G$2)</f>
        <v>24031500</v>
      </c>
      <c r="J493" s="23">
        <f t="shared" si="78"/>
        <v>453199.74509602314</v>
      </c>
      <c r="K493" s="22">
        <f>COUNTIFS('Raw Data from UFBs'!$A$3:$A$3000,'Summary By Town'!$A493,'Raw Data from UFBs'!$E$3:$E$3000,'Summary By Town'!$K$2)</f>
        <v>0</v>
      </c>
      <c r="L493" s="5">
        <f>SUMIFS('Raw Data from UFBs'!F$3:F$3000,'Raw Data from UFBs'!$A$3:$A$3000,'Summary By Town'!$A493,'Raw Data from UFBs'!$E$3:$E$3000,'Summary By Town'!$K$2)</f>
        <v>0</v>
      </c>
      <c r="M493" s="5">
        <f>SUMIFS('Raw Data from UFBs'!G$3:G$3000,'Raw Data from UFBs'!$A$3:$A$3000,'Summary By Town'!$A493,'Raw Data from UFBs'!$E$3:$E$3000,'Summary By Town'!$K$2)</f>
        <v>0</v>
      </c>
      <c r="N493" s="23">
        <f t="shared" si="79"/>
        <v>0</v>
      </c>
      <c r="O493" s="22">
        <f>COUNTIFS('Raw Data from UFBs'!$A$3:$A$3000,'Summary By Town'!$A493,'Raw Data from UFBs'!$E$3:$E$3000,'Summary By Town'!$O$2)</f>
        <v>0</v>
      </c>
      <c r="P493" s="5">
        <f>SUMIFS('Raw Data from UFBs'!F$3:F$3000,'Raw Data from UFBs'!$A$3:$A$3000,'Summary By Town'!$A493,'Raw Data from UFBs'!$E$3:$E$3000,'Summary By Town'!$O$2)</f>
        <v>0</v>
      </c>
      <c r="Q493" s="5">
        <f>SUMIFS('Raw Data from UFBs'!G$3:G$3000,'Raw Data from UFBs'!$A$3:$A$3000,'Summary By Town'!$A493,'Raw Data from UFBs'!$E$3:$E$3000,'Summary By Town'!$O$2)</f>
        <v>0</v>
      </c>
      <c r="R493" s="23">
        <f t="shared" si="80"/>
        <v>0</v>
      </c>
      <c r="S493" s="22">
        <f t="shared" si="81"/>
        <v>3</v>
      </c>
      <c r="T493" s="5">
        <f t="shared" si="82"/>
        <v>416755.77999999997</v>
      </c>
      <c r="U493" s="5">
        <f t="shared" si="83"/>
        <v>24031500</v>
      </c>
      <c r="V493" s="23">
        <f t="shared" si="84"/>
        <v>453199.74509602314</v>
      </c>
      <c r="W493" s="62">
        <v>8349969900</v>
      </c>
      <c r="X493" s="63">
        <v>1.8858570838109279</v>
      </c>
      <c r="Y493" s="64">
        <v>0.16736867991344223</v>
      </c>
      <c r="Z493" s="5">
        <f t="shared" si="85"/>
        <v>6099.578328932962</v>
      </c>
      <c r="AA493" s="9">
        <f t="shared" si="86"/>
        <v>2.8780343268063756E-3</v>
      </c>
      <c r="AB493" s="62">
        <v>43249257.049999997</v>
      </c>
      <c r="AC493" s="7">
        <f t="shared" si="87"/>
        <v>1.4103313547979114E-4</v>
      </c>
      <c r="AE493" s="6" t="s">
        <v>1208</v>
      </c>
      <c r="AF493" s="6" t="s">
        <v>715</v>
      </c>
      <c r="AG493" s="6" t="s">
        <v>1142</v>
      </c>
      <c r="AH493" s="6" t="s">
        <v>1209</v>
      </c>
      <c r="AI493" s="6" t="s">
        <v>636</v>
      </c>
      <c r="AJ493" s="6" t="s">
        <v>642</v>
      </c>
      <c r="AK493" s="6" t="s">
        <v>1153</v>
      </c>
      <c r="AL493" s="6" t="s">
        <v>1857</v>
      </c>
      <c r="AM493" s="6" t="s">
        <v>1857</v>
      </c>
      <c r="AN493" s="6" t="s">
        <v>1857</v>
      </c>
      <c r="AO493" s="6" t="s">
        <v>1857</v>
      </c>
      <c r="AP493" s="6" t="s">
        <v>1857</v>
      </c>
      <c r="AQ493" s="6" t="s">
        <v>1857</v>
      </c>
      <c r="AR493" s="6" t="s">
        <v>1857</v>
      </c>
      <c r="AS493" s="6" t="s">
        <v>1857</v>
      </c>
      <c r="AT493" s="6" t="s">
        <v>1857</v>
      </c>
    </row>
    <row r="494" spans="1:46" ht="17.25" customHeight="1" x14ac:dyDescent="0.3">
      <c r="A494" t="s">
        <v>1207</v>
      </c>
      <c r="B494" t="s">
        <v>1748</v>
      </c>
      <c r="C494" t="s">
        <v>512</v>
      </c>
      <c r="D494" t="str">
        <f t="shared" si="77"/>
        <v>Branchburg township, Somerset County</v>
      </c>
      <c r="E494" t="s">
        <v>1829</v>
      </c>
      <c r="F494" t="s">
        <v>1817</v>
      </c>
      <c r="G494" s="22">
        <f>COUNTIFS('Raw Data from UFBs'!$A$3:$A$3000,'Summary By Town'!$A494,'Raw Data from UFBs'!$E$3:$E$3000,'Summary By Town'!$G$2)</f>
        <v>2</v>
      </c>
      <c r="H494" s="5">
        <f>SUMIFS('Raw Data from UFBs'!F$3:F$3000,'Raw Data from UFBs'!$A$3:$A$3000,'Summary By Town'!$A494,'Raw Data from UFBs'!$E$3:$E$3000,'Summary By Town'!$G$2)</f>
        <v>73860</v>
      </c>
      <c r="I494" s="5">
        <f>SUMIFS('Raw Data from UFBs'!G$3:G$3000,'Raw Data from UFBs'!$A$3:$A$3000,'Summary By Town'!$A494,'Raw Data from UFBs'!$E$3:$E$3000,'Summary By Town'!$G$2)</f>
        <v>3750000</v>
      </c>
      <c r="J494" s="23">
        <f t="shared" si="78"/>
        <v>70134.847404008149</v>
      </c>
      <c r="K494" s="22">
        <f>COUNTIFS('Raw Data from UFBs'!$A$3:$A$3000,'Summary By Town'!$A494,'Raw Data from UFBs'!$E$3:$E$3000,'Summary By Town'!$K$2)</f>
        <v>0</v>
      </c>
      <c r="L494" s="5">
        <f>SUMIFS('Raw Data from UFBs'!F$3:F$3000,'Raw Data from UFBs'!$A$3:$A$3000,'Summary By Town'!$A494,'Raw Data from UFBs'!$E$3:$E$3000,'Summary By Town'!$K$2)</f>
        <v>0</v>
      </c>
      <c r="M494" s="5">
        <f>SUMIFS('Raw Data from UFBs'!G$3:G$3000,'Raw Data from UFBs'!$A$3:$A$3000,'Summary By Town'!$A494,'Raw Data from UFBs'!$E$3:$E$3000,'Summary By Town'!$K$2)</f>
        <v>0</v>
      </c>
      <c r="N494" s="23">
        <f t="shared" si="79"/>
        <v>0</v>
      </c>
      <c r="O494" s="22">
        <f>COUNTIFS('Raw Data from UFBs'!$A$3:$A$3000,'Summary By Town'!$A494,'Raw Data from UFBs'!$E$3:$E$3000,'Summary By Town'!$O$2)</f>
        <v>0</v>
      </c>
      <c r="P494" s="5">
        <f>SUMIFS('Raw Data from UFBs'!F$3:F$3000,'Raw Data from UFBs'!$A$3:$A$3000,'Summary By Town'!$A494,'Raw Data from UFBs'!$E$3:$E$3000,'Summary By Town'!$O$2)</f>
        <v>0</v>
      </c>
      <c r="Q494" s="5">
        <f>SUMIFS('Raw Data from UFBs'!G$3:G$3000,'Raw Data from UFBs'!$A$3:$A$3000,'Summary By Town'!$A494,'Raw Data from UFBs'!$E$3:$E$3000,'Summary By Town'!$O$2)</f>
        <v>0</v>
      </c>
      <c r="R494" s="23">
        <f t="shared" si="80"/>
        <v>0</v>
      </c>
      <c r="S494" s="22">
        <f t="shared" si="81"/>
        <v>2</v>
      </c>
      <c r="T494" s="5">
        <f t="shared" si="82"/>
        <v>73860</v>
      </c>
      <c r="U494" s="5">
        <f t="shared" si="83"/>
        <v>3750000</v>
      </c>
      <c r="V494" s="23">
        <f t="shared" si="84"/>
        <v>70134.847404008149</v>
      </c>
      <c r="W494" s="62">
        <v>4319705500</v>
      </c>
      <c r="X494" s="63">
        <v>1.8702625974402174</v>
      </c>
      <c r="Y494" s="64">
        <v>0.18415655964871158</v>
      </c>
      <c r="Z494" s="5">
        <f t="shared" si="85"/>
        <v>-686.01128624432613</v>
      </c>
      <c r="AA494" s="9">
        <f t="shared" si="86"/>
        <v>8.681147360624468E-4</v>
      </c>
      <c r="AB494" s="62">
        <v>23738125.100000001</v>
      </c>
      <c r="AC494" s="7">
        <f t="shared" si="87"/>
        <v>-2.8899135182513891E-5</v>
      </c>
      <c r="AE494" s="6" t="s">
        <v>647</v>
      </c>
      <c r="AF494" s="6" t="s">
        <v>1208</v>
      </c>
      <c r="AG494" s="6" t="s">
        <v>636</v>
      </c>
      <c r="AH494" s="6" t="s">
        <v>1090</v>
      </c>
      <c r="AI494" s="6" t="s">
        <v>1857</v>
      </c>
      <c r="AJ494" s="6" t="s">
        <v>1857</v>
      </c>
      <c r="AK494" s="6" t="s">
        <v>1857</v>
      </c>
      <c r="AL494" s="6" t="s">
        <v>1857</v>
      </c>
      <c r="AM494" s="6" t="s">
        <v>1857</v>
      </c>
      <c r="AN494" s="6" t="s">
        <v>1857</v>
      </c>
      <c r="AO494" s="6" t="s">
        <v>1857</v>
      </c>
      <c r="AP494" s="6" t="s">
        <v>1857</v>
      </c>
      <c r="AQ494" s="6" t="s">
        <v>1857</v>
      </c>
      <c r="AR494" s="6" t="s">
        <v>1857</v>
      </c>
      <c r="AS494" s="6" t="s">
        <v>1857</v>
      </c>
      <c r="AT494" s="6" t="s">
        <v>1857</v>
      </c>
    </row>
    <row r="495" spans="1:46" ht="17.25" customHeight="1" x14ac:dyDescent="0.3">
      <c r="A495" t="s">
        <v>1208</v>
      </c>
      <c r="B495" t="s">
        <v>1749</v>
      </c>
      <c r="C495" t="s">
        <v>512</v>
      </c>
      <c r="D495" t="str">
        <f t="shared" si="77"/>
        <v>Bridgewater township, Somerset County</v>
      </c>
      <c r="E495" t="s">
        <v>1829</v>
      </c>
      <c r="F495" t="s">
        <v>1817</v>
      </c>
      <c r="G495" s="22">
        <f>COUNTIFS('Raw Data from UFBs'!$A$3:$A$3000,'Summary By Town'!$A495,'Raw Data from UFBs'!$E$3:$E$3000,'Summary By Town'!$G$2)</f>
        <v>0</v>
      </c>
      <c r="H495" s="5">
        <f>SUMIFS('Raw Data from UFBs'!F$3:F$3000,'Raw Data from UFBs'!$A$3:$A$3000,'Summary By Town'!$A495,'Raw Data from UFBs'!$E$3:$E$3000,'Summary By Town'!$G$2)</f>
        <v>0</v>
      </c>
      <c r="I495" s="5">
        <f>SUMIFS('Raw Data from UFBs'!G$3:G$3000,'Raw Data from UFBs'!$A$3:$A$3000,'Summary By Town'!$A495,'Raw Data from UFBs'!$E$3:$E$3000,'Summary By Town'!$G$2)</f>
        <v>0</v>
      </c>
      <c r="J495" s="23">
        <f t="shared" si="78"/>
        <v>0</v>
      </c>
      <c r="K495" s="22">
        <f>COUNTIFS('Raw Data from UFBs'!$A$3:$A$3000,'Summary By Town'!$A495,'Raw Data from UFBs'!$E$3:$E$3000,'Summary By Town'!$K$2)</f>
        <v>0</v>
      </c>
      <c r="L495" s="5">
        <f>SUMIFS('Raw Data from UFBs'!F$3:F$3000,'Raw Data from UFBs'!$A$3:$A$3000,'Summary By Town'!$A495,'Raw Data from UFBs'!$E$3:$E$3000,'Summary By Town'!$K$2)</f>
        <v>0</v>
      </c>
      <c r="M495" s="5">
        <f>SUMIFS('Raw Data from UFBs'!G$3:G$3000,'Raw Data from UFBs'!$A$3:$A$3000,'Summary By Town'!$A495,'Raw Data from UFBs'!$E$3:$E$3000,'Summary By Town'!$K$2)</f>
        <v>0</v>
      </c>
      <c r="N495" s="23">
        <f t="shared" si="79"/>
        <v>0</v>
      </c>
      <c r="O495" s="22">
        <f>COUNTIFS('Raw Data from UFBs'!$A$3:$A$3000,'Summary By Town'!$A495,'Raw Data from UFBs'!$E$3:$E$3000,'Summary By Town'!$O$2)</f>
        <v>0</v>
      </c>
      <c r="P495" s="5">
        <f>SUMIFS('Raw Data from UFBs'!F$3:F$3000,'Raw Data from UFBs'!$A$3:$A$3000,'Summary By Town'!$A495,'Raw Data from UFBs'!$E$3:$E$3000,'Summary By Town'!$O$2)</f>
        <v>0</v>
      </c>
      <c r="Q495" s="5">
        <f>SUMIFS('Raw Data from UFBs'!G$3:G$3000,'Raw Data from UFBs'!$A$3:$A$3000,'Summary By Town'!$A495,'Raw Data from UFBs'!$E$3:$E$3000,'Summary By Town'!$O$2)</f>
        <v>0</v>
      </c>
      <c r="R495" s="23">
        <f t="shared" si="80"/>
        <v>0</v>
      </c>
      <c r="S495" s="22">
        <f t="shared" si="81"/>
        <v>0</v>
      </c>
      <c r="T495" s="5">
        <f t="shared" si="82"/>
        <v>0</v>
      </c>
      <c r="U495" s="5">
        <f t="shared" si="83"/>
        <v>0</v>
      </c>
      <c r="V495" s="23">
        <f t="shared" si="84"/>
        <v>0</v>
      </c>
      <c r="W495" s="62">
        <v>11106602500</v>
      </c>
      <c r="X495" s="63">
        <v>1.9577022944968752</v>
      </c>
      <c r="Y495" s="64">
        <v>0.119467224186558</v>
      </c>
      <c r="Z495" s="5">
        <f t="shared" si="85"/>
        <v>0</v>
      </c>
      <c r="AA495" s="9">
        <f t="shared" si="86"/>
        <v>0</v>
      </c>
      <c r="AB495" s="62">
        <v>47214775.68</v>
      </c>
      <c r="AC495" s="7">
        <f t="shared" si="87"/>
        <v>0</v>
      </c>
      <c r="AE495" s="6" t="s">
        <v>644</v>
      </c>
      <c r="AF495" s="6" t="s">
        <v>1211</v>
      </c>
      <c r="AG495" s="6" t="s">
        <v>650</v>
      </c>
      <c r="AH495" s="6" t="s">
        <v>647</v>
      </c>
      <c r="AI495" s="6" t="s">
        <v>649</v>
      </c>
      <c r="AJ495" s="6" t="s">
        <v>643</v>
      </c>
      <c r="AK495" s="6" t="s">
        <v>1215</v>
      </c>
      <c r="AL495" s="6" t="s">
        <v>425</v>
      </c>
      <c r="AM495" s="6" t="s">
        <v>1210</v>
      </c>
      <c r="AN495" s="6" t="s">
        <v>715</v>
      </c>
      <c r="AO495" s="6" t="s">
        <v>636</v>
      </c>
      <c r="AP495" s="6" t="s">
        <v>1207</v>
      </c>
      <c r="AQ495" s="6" t="s">
        <v>637</v>
      </c>
      <c r="AR495" s="6" t="s">
        <v>1857</v>
      </c>
      <c r="AS495" s="6" t="s">
        <v>1857</v>
      </c>
      <c r="AT495" s="6" t="s">
        <v>1857</v>
      </c>
    </row>
    <row r="496" spans="1:46" ht="17.25" customHeight="1" x14ac:dyDescent="0.3">
      <c r="A496" t="s">
        <v>644</v>
      </c>
      <c r="B496" t="s">
        <v>1503</v>
      </c>
      <c r="C496" t="s">
        <v>512</v>
      </c>
      <c r="D496" t="str">
        <f t="shared" si="77"/>
        <v>Franklin township, Somerset County</v>
      </c>
      <c r="E496" t="s">
        <v>1829</v>
      </c>
      <c r="F496" t="s">
        <v>1819</v>
      </c>
      <c r="G496" s="22">
        <f>COUNTIFS('Raw Data from UFBs'!$A$3:$A$3000,'Summary By Town'!$A496,'Raw Data from UFBs'!$E$3:$E$3000,'Summary By Town'!$G$2)</f>
        <v>4</v>
      </c>
      <c r="H496" s="5">
        <f>SUMIFS('Raw Data from UFBs'!F$3:F$3000,'Raw Data from UFBs'!$A$3:$A$3000,'Summary By Town'!$A496,'Raw Data from UFBs'!$E$3:$E$3000,'Summary By Town'!$G$2)</f>
        <v>121578.56</v>
      </c>
      <c r="I496" s="5">
        <f>SUMIFS('Raw Data from UFBs'!G$3:G$3000,'Raw Data from UFBs'!$A$3:$A$3000,'Summary By Town'!$A496,'Raw Data from UFBs'!$E$3:$E$3000,'Summary By Town'!$G$2)</f>
        <v>17175072.98</v>
      </c>
      <c r="J496" s="23">
        <f t="shared" si="78"/>
        <v>320705.99509619502</v>
      </c>
      <c r="K496" s="22">
        <f>COUNTIFS('Raw Data from UFBs'!$A$3:$A$3000,'Summary By Town'!$A496,'Raw Data from UFBs'!$E$3:$E$3000,'Summary By Town'!$K$2)</f>
        <v>0</v>
      </c>
      <c r="L496" s="5">
        <f>SUMIFS('Raw Data from UFBs'!F$3:F$3000,'Raw Data from UFBs'!$A$3:$A$3000,'Summary By Town'!$A496,'Raw Data from UFBs'!$E$3:$E$3000,'Summary By Town'!$K$2)</f>
        <v>0</v>
      </c>
      <c r="M496" s="5">
        <f>SUMIFS('Raw Data from UFBs'!G$3:G$3000,'Raw Data from UFBs'!$A$3:$A$3000,'Summary By Town'!$A496,'Raw Data from UFBs'!$E$3:$E$3000,'Summary By Town'!$K$2)</f>
        <v>0</v>
      </c>
      <c r="N496" s="23">
        <f t="shared" si="79"/>
        <v>0</v>
      </c>
      <c r="O496" s="22">
        <f>COUNTIFS('Raw Data from UFBs'!$A$3:$A$3000,'Summary By Town'!$A496,'Raw Data from UFBs'!$E$3:$E$3000,'Summary By Town'!$O$2)</f>
        <v>3</v>
      </c>
      <c r="P496" s="5">
        <f>SUMIFS('Raw Data from UFBs'!F$3:F$3000,'Raw Data from UFBs'!$A$3:$A$3000,'Summary By Town'!$A496,'Raw Data from UFBs'!$E$3:$E$3000,'Summary By Town'!$O$2)</f>
        <v>225165</v>
      </c>
      <c r="Q496" s="5">
        <f>SUMIFS('Raw Data from UFBs'!G$3:G$3000,'Raw Data from UFBs'!$A$3:$A$3000,'Summary By Town'!$A496,'Raw Data from UFBs'!$E$3:$E$3000,'Summary By Town'!$O$2)</f>
        <v>10731827.02</v>
      </c>
      <c r="R496" s="23">
        <f t="shared" si="80"/>
        <v>200392.81740794869</v>
      </c>
      <c r="S496" s="22">
        <f t="shared" si="81"/>
        <v>7</v>
      </c>
      <c r="T496" s="5">
        <f t="shared" si="82"/>
        <v>346743.56</v>
      </c>
      <c r="U496" s="5">
        <f t="shared" si="83"/>
        <v>27906900</v>
      </c>
      <c r="V496" s="23">
        <f t="shared" si="84"/>
        <v>521098.81250414369</v>
      </c>
      <c r="W496" s="62">
        <v>14440667500</v>
      </c>
      <c r="X496" s="63">
        <v>1.8672758798151845</v>
      </c>
      <c r="Y496" s="64">
        <v>0.18363794939294853</v>
      </c>
      <c r="Z496" s="5">
        <f t="shared" si="85"/>
        <v>32018.2410357507</v>
      </c>
      <c r="AA496" s="9">
        <f t="shared" si="86"/>
        <v>1.9325214710469581E-3</v>
      </c>
      <c r="AB496" s="62">
        <v>61827749.219999999</v>
      </c>
      <c r="AC496" s="7">
        <f t="shared" si="87"/>
        <v>5.1786198656239395E-4</v>
      </c>
      <c r="AE496" s="6" t="s">
        <v>1857</v>
      </c>
      <c r="AF496" s="6" t="s">
        <v>1216</v>
      </c>
      <c r="AG496" s="6" t="s">
        <v>454</v>
      </c>
      <c r="AH496" s="6" t="s">
        <v>1213</v>
      </c>
      <c r="AI496" s="6" t="s">
        <v>1104</v>
      </c>
      <c r="AJ496" s="6" t="s">
        <v>1212</v>
      </c>
      <c r="AK496" s="6" t="s">
        <v>428</v>
      </c>
      <c r="AL496" s="6" t="s">
        <v>1211</v>
      </c>
      <c r="AM496" s="6" t="s">
        <v>650</v>
      </c>
      <c r="AN496" s="6" t="s">
        <v>647</v>
      </c>
      <c r="AO496" s="6" t="s">
        <v>442</v>
      </c>
      <c r="AP496" s="6" t="s">
        <v>1208</v>
      </c>
      <c r="AQ496" s="6" t="s">
        <v>1857</v>
      </c>
      <c r="AR496" s="6" t="s">
        <v>1857</v>
      </c>
      <c r="AS496" s="6" t="s">
        <v>1857</v>
      </c>
      <c r="AT496" s="6" t="s">
        <v>1857</v>
      </c>
    </row>
    <row r="497" spans="1:46" ht="17.25" customHeight="1" x14ac:dyDescent="0.3">
      <c r="A497" t="s">
        <v>1210</v>
      </c>
      <c r="B497" t="s">
        <v>1750</v>
      </c>
      <c r="C497" t="s">
        <v>512</v>
      </c>
      <c r="D497" t="str">
        <f t="shared" si="77"/>
        <v>Green Brook township, Somerset County</v>
      </c>
      <c r="E497" t="s">
        <v>1829</v>
      </c>
      <c r="F497" t="s">
        <v>1817</v>
      </c>
      <c r="G497" s="22">
        <f>COUNTIFS('Raw Data from UFBs'!$A$3:$A$3000,'Summary By Town'!$A497,'Raw Data from UFBs'!$E$3:$E$3000,'Summary By Town'!$G$2)</f>
        <v>0</v>
      </c>
      <c r="H497" s="5">
        <f>SUMIFS('Raw Data from UFBs'!F$3:F$3000,'Raw Data from UFBs'!$A$3:$A$3000,'Summary By Town'!$A497,'Raw Data from UFBs'!$E$3:$E$3000,'Summary By Town'!$G$2)</f>
        <v>0</v>
      </c>
      <c r="I497" s="5">
        <f>SUMIFS('Raw Data from UFBs'!G$3:G$3000,'Raw Data from UFBs'!$A$3:$A$3000,'Summary By Town'!$A497,'Raw Data from UFBs'!$E$3:$E$3000,'Summary By Town'!$G$2)</f>
        <v>0</v>
      </c>
      <c r="J497" s="23">
        <f t="shared" si="78"/>
        <v>0</v>
      </c>
      <c r="K497" s="22">
        <f>COUNTIFS('Raw Data from UFBs'!$A$3:$A$3000,'Summary By Town'!$A497,'Raw Data from UFBs'!$E$3:$E$3000,'Summary By Town'!$K$2)</f>
        <v>0</v>
      </c>
      <c r="L497" s="5">
        <f>SUMIFS('Raw Data from UFBs'!F$3:F$3000,'Raw Data from UFBs'!$A$3:$A$3000,'Summary By Town'!$A497,'Raw Data from UFBs'!$E$3:$E$3000,'Summary By Town'!$K$2)</f>
        <v>0</v>
      </c>
      <c r="M497" s="5">
        <f>SUMIFS('Raw Data from UFBs'!G$3:G$3000,'Raw Data from UFBs'!$A$3:$A$3000,'Summary By Town'!$A497,'Raw Data from UFBs'!$E$3:$E$3000,'Summary By Town'!$K$2)</f>
        <v>0</v>
      </c>
      <c r="N497" s="23">
        <f t="shared" si="79"/>
        <v>0</v>
      </c>
      <c r="O497" s="22">
        <f>COUNTIFS('Raw Data from UFBs'!$A$3:$A$3000,'Summary By Town'!$A497,'Raw Data from UFBs'!$E$3:$E$3000,'Summary By Town'!$O$2)</f>
        <v>0</v>
      </c>
      <c r="P497" s="5">
        <f>SUMIFS('Raw Data from UFBs'!F$3:F$3000,'Raw Data from UFBs'!$A$3:$A$3000,'Summary By Town'!$A497,'Raw Data from UFBs'!$E$3:$E$3000,'Summary By Town'!$O$2)</f>
        <v>0</v>
      </c>
      <c r="Q497" s="5">
        <f>SUMIFS('Raw Data from UFBs'!G$3:G$3000,'Raw Data from UFBs'!$A$3:$A$3000,'Summary By Town'!$A497,'Raw Data from UFBs'!$E$3:$E$3000,'Summary By Town'!$O$2)</f>
        <v>0</v>
      </c>
      <c r="R497" s="23">
        <f t="shared" si="80"/>
        <v>0</v>
      </c>
      <c r="S497" s="22">
        <f t="shared" si="81"/>
        <v>0</v>
      </c>
      <c r="T497" s="5">
        <f t="shared" si="82"/>
        <v>0</v>
      </c>
      <c r="U497" s="5">
        <f t="shared" si="83"/>
        <v>0</v>
      </c>
      <c r="V497" s="23">
        <f t="shared" si="84"/>
        <v>0</v>
      </c>
      <c r="W497" s="62">
        <v>1821702200</v>
      </c>
      <c r="X497" s="63">
        <v>2.2997522364670129</v>
      </c>
      <c r="Y497" s="64">
        <v>0.19541244612053191</v>
      </c>
      <c r="Z497" s="5">
        <f t="shared" si="85"/>
        <v>0</v>
      </c>
      <c r="AA497" s="9">
        <f t="shared" si="86"/>
        <v>0</v>
      </c>
      <c r="AB497" s="62">
        <v>10814915.719999999</v>
      </c>
      <c r="AC497" s="7">
        <f t="shared" si="87"/>
        <v>0</v>
      </c>
      <c r="AE497" s="6" t="s">
        <v>425</v>
      </c>
      <c r="AF497" s="6" t="s">
        <v>1102</v>
      </c>
      <c r="AG497" s="6" t="s">
        <v>1214</v>
      </c>
      <c r="AH497" s="6" t="s">
        <v>689</v>
      </c>
      <c r="AI497" s="6" t="s">
        <v>1208</v>
      </c>
      <c r="AJ497" s="6" t="s">
        <v>1217</v>
      </c>
      <c r="AK497" s="6" t="s">
        <v>715</v>
      </c>
      <c r="AL497" s="6" t="s">
        <v>1857</v>
      </c>
      <c r="AM497" s="6" t="s">
        <v>1857</v>
      </c>
      <c r="AN497" s="6" t="s">
        <v>1857</v>
      </c>
      <c r="AO497" s="6" t="s">
        <v>1857</v>
      </c>
      <c r="AP497" s="6" t="s">
        <v>1857</v>
      </c>
      <c r="AQ497" s="6" t="s">
        <v>1857</v>
      </c>
      <c r="AR497" s="6" t="s">
        <v>1857</v>
      </c>
      <c r="AS497" s="6" t="s">
        <v>1857</v>
      </c>
      <c r="AT497" s="6" t="s">
        <v>1857</v>
      </c>
    </row>
    <row r="498" spans="1:46" ht="17.25" customHeight="1" x14ac:dyDescent="0.3">
      <c r="A498" t="s">
        <v>647</v>
      </c>
      <c r="B498" t="s">
        <v>1751</v>
      </c>
      <c r="C498" t="s">
        <v>512</v>
      </c>
      <c r="D498" t="str">
        <f t="shared" si="77"/>
        <v>Hillsborough township, Somerset County</v>
      </c>
      <c r="E498" t="s">
        <v>1829</v>
      </c>
      <c r="F498" t="s">
        <v>1817</v>
      </c>
      <c r="G498" s="22">
        <f>COUNTIFS('Raw Data from UFBs'!$A$3:$A$3000,'Summary By Town'!$A498,'Raw Data from UFBs'!$E$3:$E$3000,'Summary By Town'!$G$2)</f>
        <v>0</v>
      </c>
      <c r="H498" s="5">
        <f>SUMIFS('Raw Data from UFBs'!F$3:F$3000,'Raw Data from UFBs'!$A$3:$A$3000,'Summary By Town'!$A498,'Raw Data from UFBs'!$E$3:$E$3000,'Summary By Town'!$G$2)</f>
        <v>0</v>
      </c>
      <c r="I498" s="5">
        <f>SUMIFS('Raw Data from UFBs'!G$3:G$3000,'Raw Data from UFBs'!$A$3:$A$3000,'Summary By Town'!$A498,'Raw Data from UFBs'!$E$3:$E$3000,'Summary By Town'!$G$2)</f>
        <v>0</v>
      </c>
      <c r="J498" s="23">
        <f t="shared" si="78"/>
        <v>0</v>
      </c>
      <c r="K498" s="22">
        <f>COUNTIFS('Raw Data from UFBs'!$A$3:$A$3000,'Summary By Town'!$A498,'Raw Data from UFBs'!$E$3:$E$3000,'Summary By Town'!$K$2)</f>
        <v>0</v>
      </c>
      <c r="L498" s="5">
        <f>SUMIFS('Raw Data from UFBs'!F$3:F$3000,'Raw Data from UFBs'!$A$3:$A$3000,'Summary By Town'!$A498,'Raw Data from UFBs'!$E$3:$E$3000,'Summary By Town'!$K$2)</f>
        <v>0</v>
      </c>
      <c r="M498" s="5">
        <f>SUMIFS('Raw Data from UFBs'!G$3:G$3000,'Raw Data from UFBs'!$A$3:$A$3000,'Summary By Town'!$A498,'Raw Data from UFBs'!$E$3:$E$3000,'Summary By Town'!$K$2)</f>
        <v>0</v>
      </c>
      <c r="N498" s="23">
        <f t="shared" si="79"/>
        <v>0</v>
      </c>
      <c r="O498" s="22">
        <f>COUNTIFS('Raw Data from UFBs'!$A$3:$A$3000,'Summary By Town'!$A498,'Raw Data from UFBs'!$E$3:$E$3000,'Summary By Town'!$O$2)</f>
        <v>0</v>
      </c>
      <c r="P498" s="5">
        <f>SUMIFS('Raw Data from UFBs'!F$3:F$3000,'Raw Data from UFBs'!$A$3:$A$3000,'Summary By Town'!$A498,'Raw Data from UFBs'!$E$3:$E$3000,'Summary By Town'!$O$2)</f>
        <v>0</v>
      </c>
      <c r="Q498" s="5">
        <f>SUMIFS('Raw Data from UFBs'!G$3:G$3000,'Raw Data from UFBs'!$A$3:$A$3000,'Summary By Town'!$A498,'Raw Data from UFBs'!$E$3:$E$3000,'Summary By Town'!$O$2)</f>
        <v>0</v>
      </c>
      <c r="R498" s="23">
        <f t="shared" si="80"/>
        <v>0</v>
      </c>
      <c r="S498" s="22">
        <f t="shared" si="81"/>
        <v>0</v>
      </c>
      <c r="T498" s="5">
        <f t="shared" si="82"/>
        <v>0</v>
      </c>
      <c r="U498" s="5">
        <f t="shared" si="83"/>
        <v>0</v>
      </c>
      <c r="V498" s="23">
        <f t="shared" si="84"/>
        <v>0</v>
      </c>
      <c r="W498" s="62">
        <v>8068424000</v>
      </c>
      <c r="X498" s="63">
        <v>2.0924338156318218</v>
      </c>
      <c r="Y498" s="64">
        <v>0.1529377400371453</v>
      </c>
      <c r="Z498" s="5">
        <f t="shared" si="85"/>
        <v>0</v>
      </c>
      <c r="AA498" s="9">
        <f t="shared" si="86"/>
        <v>0</v>
      </c>
      <c r="AB498" s="62">
        <v>37609017.549999997</v>
      </c>
      <c r="AC498" s="7">
        <f t="shared" si="87"/>
        <v>0</v>
      </c>
      <c r="AE498" s="6" t="s">
        <v>1213</v>
      </c>
      <c r="AF498" s="6" t="s">
        <v>1078</v>
      </c>
      <c r="AG498" s="6" t="s">
        <v>1212</v>
      </c>
      <c r="AH498" s="6" t="s">
        <v>644</v>
      </c>
      <c r="AI498" s="6" t="s">
        <v>1211</v>
      </c>
      <c r="AJ498" s="6" t="s">
        <v>1089</v>
      </c>
      <c r="AK498" s="6" t="s">
        <v>649</v>
      </c>
      <c r="AL498" s="6" t="s">
        <v>1215</v>
      </c>
      <c r="AM498" s="6" t="s">
        <v>1208</v>
      </c>
      <c r="AN498" s="6" t="s">
        <v>1090</v>
      </c>
      <c r="AO498" s="6" t="s">
        <v>1207</v>
      </c>
      <c r="AP498" s="6" t="s">
        <v>1857</v>
      </c>
      <c r="AQ498" s="6" t="s">
        <v>1857</v>
      </c>
      <c r="AR498" s="6" t="s">
        <v>1857</v>
      </c>
      <c r="AS498" s="6" t="s">
        <v>1857</v>
      </c>
      <c r="AT498" s="6" t="s">
        <v>1857</v>
      </c>
    </row>
    <row r="499" spans="1:46" ht="17.25" customHeight="1" x14ac:dyDescent="0.3">
      <c r="A499" t="s">
        <v>1213</v>
      </c>
      <c r="B499" t="s">
        <v>1752</v>
      </c>
      <c r="C499" t="s">
        <v>512</v>
      </c>
      <c r="D499" t="str">
        <f t="shared" si="77"/>
        <v>Montgomery township, Somerset County</v>
      </c>
      <c r="E499" t="s">
        <v>1829</v>
      </c>
      <c r="F499" t="s">
        <v>1817</v>
      </c>
      <c r="G499" s="22">
        <f>COUNTIFS('Raw Data from UFBs'!$A$3:$A$3000,'Summary By Town'!$A499,'Raw Data from UFBs'!$E$3:$E$3000,'Summary By Town'!$G$2)</f>
        <v>1</v>
      </c>
      <c r="H499" s="5">
        <f>SUMIFS('Raw Data from UFBs'!F$3:F$3000,'Raw Data from UFBs'!$A$3:$A$3000,'Summary By Town'!$A499,'Raw Data from UFBs'!$E$3:$E$3000,'Summary By Town'!$G$2)</f>
        <v>63270.7</v>
      </c>
      <c r="I499" s="5">
        <f>SUMIFS('Raw Data from UFBs'!G$3:G$3000,'Raw Data from UFBs'!$A$3:$A$3000,'Summary By Town'!$A499,'Raw Data from UFBs'!$E$3:$E$3000,'Summary By Town'!$G$2)</f>
        <v>15480000</v>
      </c>
      <c r="J499" s="23">
        <f t="shared" si="78"/>
        <v>521912.5576361118</v>
      </c>
      <c r="K499" s="22">
        <f>COUNTIFS('Raw Data from UFBs'!$A$3:$A$3000,'Summary By Town'!$A499,'Raw Data from UFBs'!$E$3:$E$3000,'Summary By Town'!$K$2)</f>
        <v>0</v>
      </c>
      <c r="L499" s="5">
        <f>SUMIFS('Raw Data from UFBs'!F$3:F$3000,'Raw Data from UFBs'!$A$3:$A$3000,'Summary By Town'!$A499,'Raw Data from UFBs'!$E$3:$E$3000,'Summary By Town'!$K$2)</f>
        <v>0</v>
      </c>
      <c r="M499" s="5">
        <f>SUMIFS('Raw Data from UFBs'!G$3:G$3000,'Raw Data from UFBs'!$A$3:$A$3000,'Summary By Town'!$A499,'Raw Data from UFBs'!$E$3:$E$3000,'Summary By Town'!$K$2)</f>
        <v>0</v>
      </c>
      <c r="N499" s="23">
        <f t="shared" si="79"/>
        <v>0</v>
      </c>
      <c r="O499" s="22">
        <f>COUNTIFS('Raw Data from UFBs'!$A$3:$A$3000,'Summary By Town'!$A499,'Raw Data from UFBs'!$E$3:$E$3000,'Summary By Town'!$O$2)</f>
        <v>0</v>
      </c>
      <c r="P499" s="5">
        <f>SUMIFS('Raw Data from UFBs'!F$3:F$3000,'Raw Data from UFBs'!$A$3:$A$3000,'Summary By Town'!$A499,'Raw Data from UFBs'!$E$3:$E$3000,'Summary By Town'!$O$2)</f>
        <v>0</v>
      </c>
      <c r="Q499" s="5">
        <f>SUMIFS('Raw Data from UFBs'!G$3:G$3000,'Raw Data from UFBs'!$A$3:$A$3000,'Summary By Town'!$A499,'Raw Data from UFBs'!$E$3:$E$3000,'Summary By Town'!$O$2)</f>
        <v>0</v>
      </c>
      <c r="R499" s="23">
        <f t="shared" si="80"/>
        <v>0</v>
      </c>
      <c r="S499" s="22">
        <f t="shared" si="81"/>
        <v>1</v>
      </c>
      <c r="T499" s="5">
        <f t="shared" si="82"/>
        <v>63270.7</v>
      </c>
      <c r="U499" s="5">
        <f t="shared" si="83"/>
        <v>15480000</v>
      </c>
      <c r="V499" s="23">
        <f t="shared" si="84"/>
        <v>521912.5576361118</v>
      </c>
      <c r="W499" s="62">
        <v>4346424207</v>
      </c>
      <c r="X499" s="63">
        <v>3.3715281501040812</v>
      </c>
      <c r="Y499" s="64">
        <v>0.14647507452337497</v>
      </c>
      <c r="Z499" s="5">
        <f t="shared" si="85"/>
        <v>67179.600276788609</v>
      </c>
      <c r="AA499" s="9">
        <f t="shared" si="86"/>
        <v>3.5615483585493476E-3</v>
      </c>
      <c r="AB499" s="62">
        <v>35124251.210000001</v>
      </c>
      <c r="AC499" s="7">
        <f t="shared" si="87"/>
        <v>1.9126272578776663E-3</v>
      </c>
      <c r="AE499" s="6" t="s">
        <v>1857</v>
      </c>
      <c r="AF499" s="6" t="s">
        <v>1216</v>
      </c>
      <c r="AG499" s="6" t="s">
        <v>371</v>
      </c>
      <c r="AH499" s="6" t="s">
        <v>1078</v>
      </c>
      <c r="AI499" s="6" t="s">
        <v>644</v>
      </c>
      <c r="AJ499" s="6" t="s">
        <v>647</v>
      </c>
      <c r="AK499" s="6" t="s">
        <v>1857</v>
      </c>
      <c r="AL499" s="6" t="s">
        <v>1857</v>
      </c>
      <c r="AM499" s="6" t="s">
        <v>1857</v>
      </c>
      <c r="AN499" s="6" t="s">
        <v>1857</v>
      </c>
      <c r="AO499" s="6" t="s">
        <v>1857</v>
      </c>
      <c r="AP499" s="6" t="s">
        <v>1857</v>
      </c>
      <c r="AQ499" s="6" t="s">
        <v>1857</v>
      </c>
      <c r="AR499" s="6" t="s">
        <v>1857</v>
      </c>
      <c r="AS499" s="6" t="s">
        <v>1857</v>
      </c>
      <c r="AT499" s="6" t="s">
        <v>1857</v>
      </c>
    </row>
    <row r="500" spans="1:46" ht="17.25" customHeight="1" x14ac:dyDescent="0.3">
      <c r="A500" t="s">
        <v>715</v>
      </c>
      <c r="B500" t="s">
        <v>1753</v>
      </c>
      <c r="C500" t="s">
        <v>512</v>
      </c>
      <c r="D500" t="str">
        <f t="shared" si="77"/>
        <v>Warren township, Somerset County</v>
      </c>
      <c r="E500" t="s">
        <v>1829</v>
      </c>
      <c r="F500" t="s">
        <v>1817</v>
      </c>
      <c r="G500" s="22">
        <f>COUNTIFS('Raw Data from UFBs'!$A$3:$A$3000,'Summary By Town'!$A500,'Raw Data from UFBs'!$E$3:$E$3000,'Summary By Town'!$G$2)</f>
        <v>0</v>
      </c>
      <c r="H500" s="5">
        <f>SUMIFS('Raw Data from UFBs'!F$3:F$3000,'Raw Data from UFBs'!$A$3:$A$3000,'Summary By Town'!$A500,'Raw Data from UFBs'!$E$3:$E$3000,'Summary By Town'!$G$2)</f>
        <v>0</v>
      </c>
      <c r="I500" s="5">
        <f>SUMIFS('Raw Data from UFBs'!G$3:G$3000,'Raw Data from UFBs'!$A$3:$A$3000,'Summary By Town'!$A500,'Raw Data from UFBs'!$E$3:$E$3000,'Summary By Town'!$G$2)</f>
        <v>0</v>
      </c>
      <c r="J500" s="23">
        <f t="shared" si="78"/>
        <v>0</v>
      </c>
      <c r="K500" s="22">
        <f>COUNTIFS('Raw Data from UFBs'!$A$3:$A$3000,'Summary By Town'!$A500,'Raw Data from UFBs'!$E$3:$E$3000,'Summary By Town'!$K$2)</f>
        <v>1</v>
      </c>
      <c r="L500" s="5">
        <f>SUMIFS('Raw Data from UFBs'!F$3:F$3000,'Raw Data from UFBs'!$A$3:$A$3000,'Summary By Town'!$A500,'Raw Data from UFBs'!$E$3:$E$3000,'Summary By Town'!$K$2)</f>
        <v>84944.2</v>
      </c>
      <c r="M500" s="5">
        <f>SUMIFS('Raw Data from UFBs'!G$3:G$3000,'Raw Data from UFBs'!$A$3:$A$3000,'Summary By Town'!$A500,'Raw Data from UFBs'!$E$3:$E$3000,'Summary By Town'!$K$2)</f>
        <v>4260000</v>
      </c>
      <c r="N500" s="23">
        <f t="shared" si="79"/>
        <v>82545.281046265169</v>
      </c>
      <c r="O500" s="22">
        <f>COUNTIFS('Raw Data from UFBs'!$A$3:$A$3000,'Summary By Town'!$A500,'Raw Data from UFBs'!$E$3:$E$3000,'Summary By Town'!$O$2)</f>
        <v>2</v>
      </c>
      <c r="P500" s="5">
        <f>SUMIFS('Raw Data from UFBs'!F$3:F$3000,'Raw Data from UFBs'!$A$3:$A$3000,'Summary By Town'!$A500,'Raw Data from UFBs'!$E$3:$E$3000,'Summary By Town'!$O$2)</f>
        <v>682209.5</v>
      </c>
      <c r="Q500" s="5">
        <f>SUMIFS('Raw Data from UFBs'!G$3:G$3000,'Raw Data from UFBs'!$A$3:$A$3000,'Summary By Town'!$A500,'Raw Data from UFBs'!$E$3:$E$3000,'Summary By Town'!$O$2)</f>
        <v>72509311</v>
      </c>
      <c r="R500" s="23">
        <f t="shared" si="80"/>
        <v>1405000.3415413254</v>
      </c>
      <c r="S500" s="22">
        <f t="shared" si="81"/>
        <v>3</v>
      </c>
      <c r="T500" s="5">
        <f t="shared" si="82"/>
        <v>767153.7</v>
      </c>
      <c r="U500" s="5">
        <f t="shared" si="83"/>
        <v>76769311</v>
      </c>
      <c r="V500" s="23">
        <f t="shared" si="84"/>
        <v>1487545.6225875907</v>
      </c>
      <c r="W500" s="62">
        <v>5457680000</v>
      </c>
      <c r="X500" s="63">
        <v>1.9376826536681966</v>
      </c>
      <c r="Y500" s="64">
        <v>0.15893053131212737</v>
      </c>
      <c r="Z500" s="5">
        <f t="shared" si="85"/>
        <v>114492.27100981072</v>
      </c>
      <c r="AA500" s="9">
        <f t="shared" si="86"/>
        <v>1.4066290255200013E-2</v>
      </c>
      <c r="AB500" s="62">
        <v>22718885.850000001</v>
      </c>
      <c r="AC500" s="7">
        <f t="shared" si="87"/>
        <v>5.0395196210649877E-3</v>
      </c>
      <c r="AE500" s="6" t="s">
        <v>1210</v>
      </c>
      <c r="AF500" s="6" t="s">
        <v>1208</v>
      </c>
      <c r="AG500" s="6" t="s">
        <v>1217</v>
      </c>
      <c r="AH500" s="6" t="s">
        <v>1240</v>
      </c>
      <c r="AI500" s="6" t="s">
        <v>1153</v>
      </c>
      <c r="AJ500" s="6" t="s">
        <v>637</v>
      </c>
      <c r="AK500" s="6" t="s">
        <v>1857</v>
      </c>
      <c r="AL500" s="6" t="s">
        <v>1857</v>
      </c>
      <c r="AM500" s="6" t="s">
        <v>1857</v>
      </c>
      <c r="AN500" s="6" t="s">
        <v>1857</v>
      </c>
      <c r="AO500" s="6" t="s">
        <v>1857</v>
      </c>
      <c r="AP500" s="6" t="s">
        <v>1857</v>
      </c>
      <c r="AQ500" s="6" t="s">
        <v>1857</v>
      </c>
      <c r="AR500" s="6" t="s">
        <v>1857</v>
      </c>
      <c r="AS500" s="6" t="s">
        <v>1857</v>
      </c>
      <c r="AT500" s="6" t="s">
        <v>1857</v>
      </c>
    </row>
    <row r="501" spans="1:46" ht="17.25" customHeight="1" x14ac:dyDescent="0.3">
      <c r="A501" t="s">
        <v>1218</v>
      </c>
      <c r="B501" t="s">
        <v>1754</v>
      </c>
      <c r="C501" t="s">
        <v>1219</v>
      </c>
      <c r="D501" t="str">
        <f t="shared" si="77"/>
        <v>Andover borough, Sussex County</v>
      </c>
      <c r="E501" t="s">
        <v>1828</v>
      </c>
      <c r="F501" t="s">
        <v>1818</v>
      </c>
      <c r="G501" s="22">
        <f>COUNTIFS('Raw Data from UFBs'!$A$3:$A$3000,'Summary By Town'!$A501,'Raw Data from UFBs'!$E$3:$E$3000,'Summary By Town'!$G$2)</f>
        <v>0</v>
      </c>
      <c r="H501" s="5">
        <f>SUMIFS('Raw Data from UFBs'!F$3:F$3000,'Raw Data from UFBs'!$A$3:$A$3000,'Summary By Town'!$A501,'Raw Data from UFBs'!$E$3:$E$3000,'Summary By Town'!$G$2)</f>
        <v>0</v>
      </c>
      <c r="I501" s="5">
        <f>SUMIFS('Raw Data from UFBs'!G$3:G$3000,'Raw Data from UFBs'!$A$3:$A$3000,'Summary By Town'!$A501,'Raw Data from UFBs'!$E$3:$E$3000,'Summary By Town'!$G$2)</f>
        <v>0</v>
      </c>
      <c r="J501" s="23">
        <f t="shared" si="78"/>
        <v>0</v>
      </c>
      <c r="K501" s="22">
        <f>COUNTIFS('Raw Data from UFBs'!$A$3:$A$3000,'Summary By Town'!$A501,'Raw Data from UFBs'!$E$3:$E$3000,'Summary By Town'!$K$2)</f>
        <v>0</v>
      </c>
      <c r="L501" s="5">
        <f>SUMIFS('Raw Data from UFBs'!F$3:F$3000,'Raw Data from UFBs'!$A$3:$A$3000,'Summary By Town'!$A501,'Raw Data from UFBs'!$E$3:$E$3000,'Summary By Town'!$K$2)</f>
        <v>0</v>
      </c>
      <c r="M501" s="5">
        <f>SUMIFS('Raw Data from UFBs'!G$3:G$3000,'Raw Data from UFBs'!$A$3:$A$3000,'Summary By Town'!$A501,'Raw Data from UFBs'!$E$3:$E$3000,'Summary By Town'!$K$2)</f>
        <v>0</v>
      </c>
      <c r="N501" s="23">
        <f t="shared" si="79"/>
        <v>0</v>
      </c>
      <c r="O501" s="22">
        <f>COUNTIFS('Raw Data from UFBs'!$A$3:$A$3000,'Summary By Town'!$A501,'Raw Data from UFBs'!$E$3:$E$3000,'Summary By Town'!$O$2)</f>
        <v>0</v>
      </c>
      <c r="P501" s="5">
        <f>SUMIFS('Raw Data from UFBs'!F$3:F$3000,'Raw Data from UFBs'!$A$3:$A$3000,'Summary By Town'!$A501,'Raw Data from UFBs'!$E$3:$E$3000,'Summary By Town'!$O$2)</f>
        <v>0</v>
      </c>
      <c r="Q501" s="5">
        <f>SUMIFS('Raw Data from UFBs'!G$3:G$3000,'Raw Data from UFBs'!$A$3:$A$3000,'Summary By Town'!$A501,'Raw Data from UFBs'!$E$3:$E$3000,'Summary By Town'!$O$2)</f>
        <v>0</v>
      </c>
      <c r="R501" s="23">
        <f t="shared" si="80"/>
        <v>0</v>
      </c>
      <c r="S501" s="22">
        <f t="shared" si="81"/>
        <v>0</v>
      </c>
      <c r="T501" s="5">
        <f t="shared" si="82"/>
        <v>0</v>
      </c>
      <c r="U501" s="5">
        <f t="shared" si="83"/>
        <v>0</v>
      </c>
      <c r="V501" s="23">
        <f t="shared" si="84"/>
        <v>0</v>
      </c>
      <c r="W501" s="62">
        <v>77258800</v>
      </c>
      <c r="X501" s="63">
        <v>3.2384837538720861</v>
      </c>
      <c r="Y501" s="64">
        <v>0.180921793629884</v>
      </c>
      <c r="Z501" s="5">
        <f t="shared" si="85"/>
        <v>0</v>
      </c>
      <c r="AA501" s="9">
        <f t="shared" si="86"/>
        <v>0</v>
      </c>
      <c r="AB501" s="62">
        <v>753296.53</v>
      </c>
      <c r="AC501" s="7">
        <f t="shared" si="87"/>
        <v>0</v>
      </c>
      <c r="AE501" s="6" t="s">
        <v>1222</v>
      </c>
      <c r="AF501" s="6" t="s">
        <v>1225</v>
      </c>
      <c r="AG501" s="6" t="s">
        <v>1220</v>
      </c>
      <c r="AH501" s="6" t="s">
        <v>1857</v>
      </c>
      <c r="AI501" s="6" t="s">
        <v>1857</v>
      </c>
      <c r="AJ501" s="6" t="s">
        <v>1857</v>
      </c>
      <c r="AK501" s="6" t="s">
        <v>1857</v>
      </c>
      <c r="AL501" s="6" t="s">
        <v>1857</v>
      </c>
      <c r="AM501" s="6" t="s">
        <v>1857</v>
      </c>
      <c r="AN501" s="6" t="s">
        <v>1857</v>
      </c>
      <c r="AO501" s="6" t="s">
        <v>1857</v>
      </c>
      <c r="AP501" s="6" t="s">
        <v>1857</v>
      </c>
      <c r="AQ501" s="6" t="s">
        <v>1857</v>
      </c>
      <c r="AR501" s="6" t="s">
        <v>1857</v>
      </c>
      <c r="AS501" s="6" t="s">
        <v>1857</v>
      </c>
      <c r="AT501" s="6" t="s">
        <v>1857</v>
      </c>
    </row>
    <row r="502" spans="1:46" ht="17.25" customHeight="1" x14ac:dyDescent="0.3">
      <c r="A502" t="s">
        <v>1221</v>
      </c>
      <c r="B502" t="s">
        <v>1755</v>
      </c>
      <c r="C502" t="s">
        <v>1219</v>
      </c>
      <c r="D502" t="str">
        <f t="shared" si="77"/>
        <v>Branchville borough, Sussex County</v>
      </c>
      <c r="E502" t="s">
        <v>1828</v>
      </c>
      <c r="F502" t="s">
        <v>1818</v>
      </c>
      <c r="G502" s="22">
        <f>COUNTIFS('Raw Data from UFBs'!$A$3:$A$3000,'Summary By Town'!$A502,'Raw Data from UFBs'!$E$3:$E$3000,'Summary By Town'!$G$2)</f>
        <v>0</v>
      </c>
      <c r="H502" s="5">
        <f>SUMIFS('Raw Data from UFBs'!F$3:F$3000,'Raw Data from UFBs'!$A$3:$A$3000,'Summary By Town'!$A502,'Raw Data from UFBs'!$E$3:$E$3000,'Summary By Town'!$G$2)</f>
        <v>0</v>
      </c>
      <c r="I502" s="5">
        <f>SUMIFS('Raw Data from UFBs'!G$3:G$3000,'Raw Data from UFBs'!$A$3:$A$3000,'Summary By Town'!$A502,'Raw Data from UFBs'!$E$3:$E$3000,'Summary By Town'!$G$2)</f>
        <v>0</v>
      </c>
      <c r="J502" s="23">
        <f t="shared" si="78"/>
        <v>0</v>
      </c>
      <c r="K502" s="22">
        <f>COUNTIFS('Raw Data from UFBs'!$A$3:$A$3000,'Summary By Town'!$A502,'Raw Data from UFBs'!$E$3:$E$3000,'Summary By Town'!$K$2)</f>
        <v>0</v>
      </c>
      <c r="L502" s="5">
        <f>SUMIFS('Raw Data from UFBs'!F$3:F$3000,'Raw Data from UFBs'!$A$3:$A$3000,'Summary By Town'!$A502,'Raw Data from UFBs'!$E$3:$E$3000,'Summary By Town'!$K$2)</f>
        <v>0</v>
      </c>
      <c r="M502" s="5">
        <f>SUMIFS('Raw Data from UFBs'!G$3:G$3000,'Raw Data from UFBs'!$A$3:$A$3000,'Summary By Town'!$A502,'Raw Data from UFBs'!$E$3:$E$3000,'Summary By Town'!$K$2)</f>
        <v>0</v>
      </c>
      <c r="N502" s="23">
        <f t="shared" si="79"/>
        <v>0</v>
      </c>
      <c r="O502" s="22">
        <f>COUNTIFS('Raw Data from UFBs'!$A$3:$A$3000,'Summary By Town'!$A502,'Raw Data from UFBs'!$E$3:$E$3000,'Summary By Town'!$O$2)</f>
        <v>0</v>
      </c>
      <c r="P502" s="5">
        <f>SUMIFS('Raw Data from UFBs'!F$3:F$3000,'Raw Data from UFBs'!$A$3:$A$3000,'Summary By Town'!$A502,'Raw Data from UFBs'!$E$3:$E$3000,'Summary By Town'!$O$2)</f>
        <v>0</v>
      </c>
      <c r="Q502" s="5">
        <f>SUMIFS('Raw Data from UFBs'!G$3:G$3000,'Raw Data from UFBs'!$A$3:$A$3000,'Summary By Town'!$A502,'Raw Data from UFBs'!$E$3:$E$3000,'Summary By Town'!$O$2)</f>
        <v>0</v>
      </c>
      <c r="R502" s="23">
        <f t="shared" si="80"/>
        <v>0</v>
      </c>
      <c r="S502" s="22">
        <f t="shared" si="81"/>
        <v>0</v>
      </c>
      <c r="T502" s="5">
        <f t="shared" si="82"/>
        <v>0</v>
      </c>
      <c r="U502" s="5">
        <f t="shared" si="83"/>
        <v>0</v>
      </c>
      <c r="V502" s="23">
        <f t="shared" si="84"/>
        <v>0</v>
      </c>
      <c r="W502" s="62">
        <v>135773000</v>
      </c>
      <c r="X502" s="63">
        <v>2.4088675718029502</v>
      </c>
      <c r="Y502" s="64">
        <v>7.7350110008812423E-2</v>
      </c>
      <c r="Z502" s="5">
        <f t="shared" si="85"/>
        <v>0</v>
      </c>
      <c r="AA502" s="9">
        <f t="shared" si="86"/>
        <v>0</v>
      </c>
      <c r="AB502" s="62">
        <v>1934316.1800000002</v>
      </c>
      <c r="AC502" s="7">
        <f t="shared" si="87"/>
        <v>0</v>
      </c>
      <c r="AE502" s="6" t="s">
        <v>651</v>
      </c>
      <c r="AF502" s="6" t="s">
        <v>1857</v>
      </c>
      <c r="AG502" s="6" t="s">
        <v>1857</v>
      </c>
      <c r="AH502" s="6" t="s">
        <v>1857</v>
      </c>
      <c r="AI502" s="6" t="s">
        <v>1857</v>
      </c>
      <c r="AJ502" s="6" t="s">
        <v>1857</v>
      </c>
      <c r="AK502" s="6" t="s">
        <v>1857</v>
      </c>
      <c r="AL502" s="6" t="s">
        <v>1857</v>
      </c>
      <c r="AM502" s="6" t="s">
        <v>1857</v>
      </c>
      <c r="AN502" s="6" t="s">
        <v>1857</v>
      </c>
      <c r="AO502" s="6" t="s">
        <v>1857</v>
      </c>
      <c r="AP502" s="6" t="s">
        <v>1857</v>
      </c>
      <c r="AQ502" s="6" t="s">
        <v>1857</v>
      </c>
      <c r="AR502" s="6" t="s">
        <v>1857</v>
      </c>
      <c r="AS502" s="6" t="s">
        <v>1857</v>
      </c>
      <c r="AT502" s="6" t="s">
        <v>1857</v>
      </c>
    </row>
    <row r="503" spans="1:46" ht="17.25" customHeight="1" x14ac:dyDescent="0.3">
      <c r="A503" t="s">
        <v>1223</v>
      </c>
      <c r="B503" t="s">
        <v>1756</v>
      </c>
      <c r="C503" t="s">
        <v>1219</v>
      </c>
      <c r="D503" t="str">
        <f t="shared" si="77"/>
        <v>Franklin borough, Sussex County</v>
      </c>
      <c r="E503" t="s">
        <v>1828</v>
      </c>
      <c r="F503" t="s">
        <v>1820</v>
      </c>
      <c r="G503" s="22">
        <f>COUNTIFS('Raw Data from UFBs'!$A$3:$A$3000,'Summary By Town'!$A503,'Raw Data from UFBs'!$E$3:$E$3000,'Summary By Town'!$G$2)</f>
        <v>0</v>
      </c>
      <c r="H503" s="5">
        <f>SUMIFS('Raw Data from UFBs'!F$3:F$3000,'Raw Data from UFBs'!$A$3:$A$3000,'Summary By Town'!$A503,'Raw Data from UFBs'!$E$3:$E$3000,'Summary By Town'!$G$2)</f>
        <v>0</v>
      </c>
      <c r="I503" s="5">
        <f>SUMIFS('Raw Data from UFBs'!G$3:G$3000,'Raw Data from UFBs'!$A$3:$A$3000,'Summary By Town'!$A503,'Raw Data from UFBs'!$E$3:$E$3000,'Summary By Town'!$G$2)</f>
        <v>0</v>
      </c>
      <c r="J503" s="23">
        <f t="shared" si="78"/>
        <v>0</v>
      </c>
      <c r="K503" s="22">
        <f>COUNTIFS('Raw Data from UFBs'!$A$3:$A$3000,'Summary By Town'!$A503,'Raw Data from UFBs'!$E$3:$E$3000,'Summary By Town'!$K$2)</f>
        <v>0</v>
      </c>
      <c r="L503" s="5">
        <f>SUMIFS('Raw Data from UFBs'!F$3:F$3000,'Raw Data from UFBs'!$A$3:$A$3000,'Summary By Town'!$A503,'Raw Data from UFBs'!$E$3:$E$3000,'Summary By Town'!$K$2)</f>
        <v>0</v>
      </c>
      <c r="M503" s="5">
        <f>SUMIFS('Raw Data from UFBs'!G$3:G$3000,'Raw Data from UFBs'!$A$3:$A$3000,'Summary By Town'!$A503,'Raw Data from UFBs'!$E$3:$E$3000,'Summary By Town'!$K$2)</f>
        <v>0</v>
      </c>
      <c r="N503" s="23">
        <f t="shared" si="79"/>
        <v>0</v>
      </c>
      <c r="O503" s="22">
        <f>COUNTIFS('Raw Data from UFBs'!$A$3:$A$3000,'Summary By Town'!$A503,'Raw Data from UFBs'!$E$3:$E$3000,'Summary By Town'!$O$2)</f>
        <v>0</v>
      </c>
      <c r="P503" s="5">
        <f>SUMIFS('Raw Data from UFBs'!F$3:F$3000,'Raw Data from UFBs'!$A$3:$A$3000,'Summary By Town'!$A503,'Raw Data from UFBs'!$E$3:$E$3000,'Summary By Town'!$O$2)</f>
        <v>0</v>
      </c>
      <c r="Q503" s="5">
        <f>SUMIFS('Raw Data from UFBs'!G$3:G$3000,'Raw Data from UFBs'!$A$3:$A$3000,'Summary By Town'!$A503,'Raw Data from UFBs'!$E$3:$E$3000,'Summary By Town'!$O$2)</f>
        <v>0</v>
      </c>
      <c r="R503" s="23">
        <f t="shared" si="80"/>
        <v>0</v>
      </c>
      <c r="S503" s="22">
        <f t="shared" si="81"/>
        <v>0</v>
      </c>
      <c r="T503" s="5">
        <f t="shared" si="82"/>
        <v>0</v>
      </c>
      <c r="U503" s="5">
        <f t="shared" si="83"/>
        <v>0</v>
      </c>
      <c r="V503" s="23">
        <f t="shared" si="84"/>
        <v>0</v>
      </c>
      <c r="W503" s="62">
        <v>700973020</v>
      </c>
      <c r="X503" s="63">
        <v>2.7561346582159469</v>
      </c>
      <c r="Y503" s="64">
        <v>0.30122650768381892</v>
      </c>
      <c r="Z503" s="5">
        <f t="shared" si="85"/>
        <v>0</v>
      </c>
      <c r="AA503" s="9">
        <f t="shared" si="86"/>
        <v>0</v>
      </c>
      <c r="AB503" s="62">
        <v>8123492.0600000005</v>
      </c>
      <c r="AC503" s="7">
        <f t="shared" si="87"/>
        <v>0</v>
      </c>
      <c r="AE503" s="6" t="s">
        <v>1232</v>
      </c>
      <c r="AF503" s="6" t="s">
        <v>655</v>
      </c>
      <c r="AG503" s="6" t="s">
        <v>1226</v>
      </c>
      <c r="AH503" s="6" t="s">
        <v>1228</v>
      </c>
      <c r="AI503" s="6" t="s">
        <v>1857</v>
      </c>
      <c r="AJ503" s="6" t="s">
        <v>1857</v>
      </c>
      <c r="AK503" s="6" t="s">
        <v>1857</v>
      </c>
      <c r="AL503" s="6" t="s">
        <v>1857</v>
      </c>
      <c r="AM503" s="6" t="s">
        <v>1857</v>
      </c>
      <c r="AN503" s="6" t="s">
        <v>1857</v>
      </c>
      <c r="AO503" s="6" t="s">
        <v>1857</v>
      </c>
      <c r="AP503" s="6" t="s">
        <v>1857</v>
      </c>
      <c r="AQ503" s="6" t="s">
        <v>1857</v>
      </c>
      <c r="AR503" s="6" t="s">
        <v>1857</v>
      </c>
      <c r="AS503" s="6" t="s">
        <v>1857</v>
      </c>
      <c r="AT503" s="6" t="s">
        <v>1857</v>
      </c>
    </row>
    <row r="504" spans="1:46" ht="17.25" customHeight="1" x14ac:dyDescent="0.3">
      <c r="A504" t="s">
        <v>1226</v>
      </c>
      <c r="B504" t="s">
        <v>1757</v>
      </c>
      <c r="C504" t="s">
        <v>1219</v>
      </c>
      <c r="D504" t="str">
        <f t="shared" si="77"/>
        <v>Hamburg borough, Sussex County</v>
      </c>
      <c r="E504" t="s">
        <v>1828</v>
      </c>
      <c r="F504" t="s">
        <v>1820</v>
      </c>
      <c r="G504" s="22">
        <f>COUNTIFS('Raw Data from UFBs'!$A$3:$A$3000,'Summary By Town'!$A504,'Raw Data from UFBs'!$E$3:$E$3000,'Summary By Town'!$G$2)</f>
        <v>0</v>
      </c>
      <c r="H504" s="5">
        <f>SUMIFS('Raw Data from UFBs'!F$3:F$3000,'Raw Data from UFBs'!$A$3:$A$3000,'Summary By Town'!$A504,'Raw Data from UFBs'!$E$3:$E$3000,'Summary By Town'!$G$2)</f>
        <v>0</v>
      </c>
      <c r="I504" s="5">
        <f>SUMIFS('Raw Data from UFBs'!G$3:G$3000,'Raw Data from UFBs'!$A$3:$A$3000,'Summary By Town'!$A504,'Raw Data from UFBs'!$E$3:$E$3000,'Summary By Town'!$G$2)</f>
        <v>0</v>
      </c>
      <c r="J504" s="23">
        <f t="shared" si="78"/>
        <v>0</v>
      </c>
      <c r="K504" s="22">
        <f>COUNTIFS('Raw Data from UFBs'!$A$3:$A$3000,'Summary By Town'!$A504,'Raw Data from UFBs'!$E$3:$E$3000,'Summary By Town'!$K$2)</f>
        <v>0</v>
      </c>
      <c r="L504" s="5">
        <f>SUMIFS('Raw Data from UFBs'!F$3:F$3000,'Raw Data from UFBs'!$A$3:$A$3000,'Summary By Town'!$A504,'Raw Data from UFBs'!$E$3:$E$3000,'Summary By Town'!$K$2)</f>
        <v>0</v>
      </c>
      <c r="M504" s="5">
        <f>SUMIFS('Raw Data from UFBs'!G$3:G$3000,'Raw Data from UFBs'!$A$3:$A$3000,'Summary By Town'!$A504,'Raw Data from UFBs'!$E$3:$E$3000,'Summary By Town'!$K$2)</f>
        <v>0</v>
      </c>
      <c r="N504" s="23">
        <f t="shared" si="79"/>
        <v>0</v>
      </c>
      <c r="O504" s="22">
        <f>COUNTIFS('Raw Data from UFBs'!$A$3:$A$3000,'Summary By Town'!$A504,'Raw Data from UFBs'!$E$3:$E$3000,'Summary By Town'!$O$2)</f>
        <v>0</v>
      </c>
      <c r="P504" s="5">
        <f>SUMIFS('Raw Data from UFBs'!F$3:F$3000,'Raw Data from UFBs'!$A$3:$A$3000,'Summary By Town'!$A504,'Raw Data from UFBs'!$E$3:$E$3000,'Summary By Town'!$O$2)</f>
        <v>0</v>
      </c>
      <c r="Q504" s="5">
        <f>SUMIFS('Raw Data from UFBs'!G$3:G$3000,'Raw Data from UFBs'!$A$3:$A$3000,'Summary By Town'!$A504,'Raw Data from UFBs'!$E$3:$E$3000,'Summary By Town'!$O$2)</f>
        <v>0</v>
      </c>
      <c r="R504" s="23">
        <f t="shared" si="80"/>
        <v>0</v>
      </c>
      <c r="S504" s="22">
        <f t="shared" si="81"/>
        <v>0</v>
      </c>
      <c r="T504" s="5">
        <f t="shared" si="82"/>
        <v>0</v>
      </c>
      <c r="U504" s="5">
        <f t="shared" si="83"/>
        <v>0</v>
      </c>
      <c r="V504" s="23">
        <f t="shared" si="84"/>
        <v>0</v>
      </c>
      <c r="W504" s="62">
        <v>274768400</v>
      </c>
      <c r="X504" s="63">
        <v>4.7685394835816242</v>
      </c>
      <c r="Y504" s="64">
        <v>0.22704098928283209</v>
      </c>
      <c r="Z504" s="5">
        <f t="shared" si="85"/>
        <v>0</v>
      </c>
      <c r="AA504" s="9">
        <f t="shared" si="86"/>
        <v>0</v>
      </c>
      <c r="AB504" s="62">
        <v>3700934.23</v>
      </c>
      <c r="AC504" s="7">
        <f t="shared" si="87"/>
        <v>0</v>
      </c>
      <c r="AE504" s="6" t="s">
        <v>1223</v>
      </c>
      <c r="AF504" s="6" t="s">
        <v>1228</v>
      </c>
      <c r="AG504" s="6" t="s">
        <v>1857</v>
      </c>
      <c r="AH504" s="6" t="s">
        <v>1857</v>
      </c>
      <c r="AI504" s="6" t="s">
        <v>1857</v>
      </c>
      <c r="AJ504" s="6" t="s">
        <v>1857</v>
      </c>
      <c r="AK504" s="6" t="s">
        <v>1857</v>
      </c>
      <c r="AL504" s="6" t="s">
        <v>1857</v>
      </c>
      <c r="AM504" s="6" t="s">
        <v>1857</v>
      </c>
      <c r="AN504" s="6" t="s">
        <v>1857</v>
      </c>
      <c r="AO504" s="6" t="s">
        <v>1857</v>
      </c>
      <c r="AP504" s="6" t="s">
        <v>1857</v>
      </c>
      <c r="AQ504" s="6" t="s">
        <v>1857</v>
      </c>
      <c r="AR504" s="6" t="s">
        <v>1857</v>
      </c>
      <c r="AS504" s="6" t="s">
        <v>1857</v>
      </c>
      <c r="AT504" s="6" t="s">
        <v>1857</v>
      </c>
    </row>
    <row r="505" spans="1:46" ht="17.25" customHeight="1" x14ac:dyDescent="0.3">
      <c r="A505" t="s">
        <v>1229</v>
      </c>
      <c r="B505" t="s">
        <v>1758</v>
      </c>
      <c r="C505" t="s">
        <v>1219</v>
      </c>
      <c r="D505" t="str">
        <f t="shared" si="77"/>
        <v>Hopatcong borough, Sussex County</v>
      </c>
      <c r="E505" t="s">
        <v>1828</v>
      </c>
      <c r="F505" t="s">
        <v>1815</v>
      </c>
      <c r="G505" s="22">
        <f>COUNTIFS('Raw Data from UFBs'!$A$3:$A$3000,'Summary By Town'!$A505,'Raw Data from UFBs'!$E$3:$E$3000,'Summary By Town'!$G$2)</f>
        <v>0</v>
      </c>
      <c r="H505" s="5">
        <f>SUMIFS('Raw Data from UFBs'!F$3:F$3000,'Raw Data from UFBs'!$A$3:$A$3000,'Summary By Town'!$A505,'Raw Data from UFBs'!$E$3:$E$3000,'Summary By Town'!$G$2)</f>
        <v>0</v>
      </c>
      <c r="I505" s="5">
        <f>SUMIFS('Raw Data from UFBs'!G$3:G$3000,'Raw Data from UFBs'!$A$3:$A$3000,'Summary By Town'!$A505,'Raw Data from UFBs'!$E$3:$E$3000,'Summary By Town'!$G$2)</f>
        <v>0</v>
      </c>
      <c r="J505" s="23">
        <f t="shared" si="78"/>
        <v>0</v>
      </c>
      <c r="K505" s="22">
        <f>COUNTIFS('Raw Data from UFBs'!$A$3:$A$3000,'Summary By Town'!$A505,'Raw Data from UFBs'!$E$3:$E$3000,'Summary By Town'!$K$2)</f>
        <v>0</v>
      </c>
      <c r="L505" s="5">
        <f>SUMIFS('Raw Data from UFBs'!F$3:F$3000,'Raw Data from UFBs'!$A$3:$A$3000,'Summary By Town'!$A505,'Raw Data from UFBs'!$E$3:$E$3000,'Summary By Town'!$K$2)</f>
        <v>0</v>
      </c>
      <c r="M505" s="5">
        <f>SUMIFS('Raw Data from UFBs'!G$3:G$3000,'Raw Data from UFBs'!$A$3:$A$3000,'Summary By Town'!$A505,'Raw Data from UFBs'!$E$3:$E$3000,'Summary By Town'!$K$2)</f>
        <v>0</v>
      </c>
      <c r="N505" s="23">
        <f t="shared" si="79"/>
        <v>0</v>
      </c>
      <c r="O505" s="22">
        <f>COUNTIFS('Raw Data from UFBs'!$A$3:$A$3000,'Summary By Town'!$A505,'Raw Data from UFBs'!$E$3:$E$3000,'Summary By Town'!$O$2)</f>
        <v>0</v>
      </c>
      <c r="P505" s="5">
        <f>SUMIFS('Raw Data from UFBs'!F$3:F$3000,'Raw Data from UFBs'!$A$3:$A$3000,'Summary By Town'!$A505,'Raw Data from UFBs'!$E$3:$E$3000,'Summary By Town'!$O$2)</f>
        <v>0</v>
      </c>
      <c r="Q505" s="5">
        <f>SUMIFS('Raw Data from UFBs'!G$3:G$3000,'Raw Data from UFBs'!$A$3:$A$3000,'Summary By Town'!$A505,'Raw Data from UFBs'!$E$3:$E$3000,'Summary By Town'!$O$2)</f>
        <v>0</v>
      </c>
      <c r="R505" s="23">
        <f t="shared" si="80"/>
        <v>0</v>
      </c>
      <c r="S505" s="22">
        <f t="shared" si="81"/>
        <v>0</v>
      </c>
      <c r="T505" s="5">
        <f t="shared" si="82"/>
        <v>0</v>
      </c>
      <c r="U505" s="5">
        <f t="shared" si="83"/>
        <v>0</v>
      </c>
      <c r="V505" s="23">
        <f t="shared" si="84"/>
        <v>0</v>
      </c>
      <c r="W505" s="62">
        <v>1504442700</v>
      </c>
      <c r="X505" s="63">
        <v>3.4983916115439744</v>
      </c>
      <c r="Y505" s="64">
        <v>0.269493487956808</v>
      </c>
      <c r="Z505" s="5">
        <f t="shared" si="85"/>
        <v>0</v>
      </c>
      <c r="AA505" s="9">
        <f t="shared" si="86"/>
        <v>0</v>
      </c>
      <c r="AB505" s="62">
        <v>18483456.640000001</v>
      </c>
      <c r="AC505" s="7">
        <f t="shared" si="87"/>
        <v>0</v>
      </c>
      <c r="AE505" s="6" t="s">
        <v>1158</v>
      </c>
      <c r="AF505" s="6" t="s">
        <v>1151</v>
      </c>
      <c r="AG505" s="6" t="s">
        <v>1222</v>
      </c>
      <c r="AH505" s="6" t="s">
        <v>1234</v>
      </c>
      <c r="AI505" s="6" t="s">
        <v>655</v>
      </c>
      <c r="AJ505" s="6" t="s">
        <v>568</v>
      </c>
      <c r="AK505" s="6" t="s">
        <v>1857</v>
      </c>
      <c r="AL505" s="6" t="s">
        <v>1857</v>
      </c>
      <c r="AM505" s="6" t="s">
        <v>1857</v>
      </c>
      <c r="AN505" s="6" t="s">
        <v>1857</v>
      </c>
      <c r="AO505" s="6" t="s">
        <v>1857</v>
      </c>
      <c r="AP505" s="6" t="s">
        <v>1857</v>
      </c>
      <c r="AQ505" s="6" t="s">
        <v>1857</v>
      </c>
      <c r="AR505" s="6" t="s">
        <v>1857</v>
      </c>
      <c r="AS505" s="6" t="s">
        <v>1857</v>
      </c>
      <c r="AT505" s="6" t="s">
        <v>1857</v>
      </c>
    </row>
    <row r="506" spans="1:46" ht="17.25" customHeight="1" x14ac:dyDescent="0.3">
      <c r="A506" t="s">
        <v>652</v>
      </c>
      <c r="B506" t="s">
        <v>1759</v>
      </c>
      <c r="C506" t="s">
        <v>1219</v>
      </c>
      <c r="D506" t="str">
        <f t="shared" si="77"/>
        <v>Newton town, Sussex County</v>
      </c>
      <c r="E506" t="s">
        <v>1828</v>
      </c>
      <c r="F506" t="s">
        <v>1820</v>
      </c>
      <c r="G506" s="22">
        <f>COUNTIFS('Raw Data from UFBs'!$A$3:$A$3000,'Summary By Town'!$A506,'Raw Data from UFBs'!$E$3:$E$3000,'Summary By Town'!$G$2)</f>
        <v>5</v>
      </c>
      <c r="H506" s="5">
        <f>SUMIFS('Raw Data from UFBs'!F$3:F$3000,'Raw Data from UFBs'!$A$3:$A$3000,'Summary By Town'!$A506,'Raw Data from UFBs'!$E$3:$E$3000,'Summary By Town'!$G$2)</f>
        <v>497217.09</v>
      </c>
      <c r="I506" s="5">
        <f>SUMIFS('Raw Data from UFBs'!G$3:G$3000,'Raw Data from UFBs'!$A$3:$A$3000,'Summary By Town'!$A506,'Raw Data from UFBs'!$E$3:$E$3000,'Summary By Town'!$G$2)</f>
        <v>22078000</v>
      </c>
      <c r="J506" s="23">
        <f t="shared" si="78"/>
        <v>991980.11819217075</v>
      </c>
      <c r="K506" s="22">
        <f>COUNTIFS('Raw Data from UFBs'!$A$3:$A$3000,'Summary By Town'!$A506,'Raw Data from UFBs'!$E$3:$E$3000,'Summary By Town'!$K$2)</f>
        <v>1</v>
      </c>
      <c r="L506" s="5">
        <f>SUMIFS('Raw Data from UFBs'!F$3:F$3000,'Raw Data from UFBs'!$A$3:$A$3000,'Summary By Town'!$A506,'Raw Data from UFBs'!$E$3:$E$3000,'Summary By Town'!$K$2)</f>
        <v>608275</v>
      </c>
      <c r="M506" s="5">
        <f>SUMIFS('Raw Data from UFBs'!G$3:G$3000,'Raw Data from UFBs'!$A$3:$A$3000,'Summary By Town'!$A506,'Raw Data from UFBs'!$E$3:$E$3000,'Summary By Town'!$K$2)</f>
        <v>12127700</v>
      </c>
      <c r="N506" s="23">
        <f t="shared" si="79"/>
        <v>544906.1182806046</v>
      </c>
      <c r="O506" s="22">
        <f>COUNTIFS('Raw Data from UFBs'!$A$3:$A$3000,'Summary By Town'!$A506,'Raw Data from UFBs'!$E$3:$E$3000,'Summary By Town'!$O$2)</f>
        <v>5</v>
      </c>
      <c r="P506" s="5">
        <f>SUMIFS('Raw Data from UFBs'!F$3:F$3000,'Raw Data from UFBs'!$A$3:$A$3000,'Summary By Town'!$A506,'Raw Data from UFBs'!$E$3:$E$3000,'Summary By Town'!$O$2)</f>
        <v>380405.63</v>
      </c>
      <c r="Q506" s="5">
        <f>SUMIFS('Raw Data from UFBs'!G$3:G$3000,'Raw Data from UFBs'!$A$3:$A$3000,'Summary By Town'!$A506,'Raw Data from UFBs'!$E$3:$E$3000,'Summary By Town'!$O$2)</f>
        <v>147085900</v>
      </c>
      <c r="R506" s="23">
        <f t="shared" si="80"/>
        <v>6608673.2705137152</v>
      </c>
      <c r="S506" s="22">
        <f t="shared" si="81"/>
        <v>11</v>
      </c>
      <c r="T506" s="5">
        <f t="shared" si="82"/>
        <v>1485897.72</v>
      </c>
      <c r="U506" s="5">
        <f t="shared" si="83"/>
        <v>181291600</v>
      </c>
      <c r="V506" s="23">
        <f t="shared" si="84"/>
        <v>8145559.5069864905</v>
      </c>
      <c r="W506" s="62">
        <v>907376020</v>
      </c>
      <c r="X506" s="63">
        <v>4.4930705597978564</v>
      </c>
      <c r="Y506" s="64">
        <v>0.34760417104473557</v>
      </c>
      <c r="Z506" s="5">
        <f t="shared" si="85"/>
        <v>2314926.2149037416</v>
      </c>
      <c r="AA506" s="9">
        <f t="shared" si="86"/>
        <v>0.19979765389876625</v>
      </c>
      <c r="AB506" s="62">
        <v>16382302</v>
      </c>
      <c r="AC506" s="7">
        <f t="shared" si="87"/>
        <v>0.14130652791675685</v>
      </c>
      <c r="AE506" s="6" t="s">
        <v>1224</v>
      </c>
      <c r="AF506" s="6" t="s">
        <v>1220</v>
      </c>
      <c r="AG506" s="6" t="s">
        <v>1227</v>
      </c>
      <c r="AH506" s="6" t="s">
        <v>1857</v>
      </c>
      <c r="AI506" s="6" t="s">
        <v>1857</v>
      </c>
      <c r="AJ506" s="6" t="s">
        <v>1857</v>
      </c>
      <c r="AK506" s="6" t="s">
        <v>1857</v>
      </c>
      <c r="AL506" s="6" t="s">
        <v>1857</v>
      </c>
      <c r="AM506" s="6" t="s">
        <v>1857</v>
      </c>
      <c r="AN506" s="6" t="s">
        <v>1857</v>
      </c>
      <c r="AO506" s="6" t="s">
        <v>1857</v>
      </c>
      <c r="AP506" s="6" t="s">
        <v>1857</v>
      </c>
      <c r="AQ506" s="6" t="s">
        <v>1857</v>
      </c>
      <c r="AR506" s="6" t="s">
        <v>1857</v>
      </c>
      <c r="AS506" s="6" t="s">
        <v>1857</v>
      </c>
      <c r="AT506" s="6" t="s">
        <v>1857</v>
      </c>
    </row>
    <row r="507" spans="1:46" ht="17.25" customHeight="1" x14ac:dyDescent="0.3">
      <c r="A507" t="s">
        <v>1232</v>
      </c>
      <c r="B507" t="s">
        <v>1760</v>
      </c>
      <c r="C507" t="s">
        <v>1219</v>
      </c>
      <c r="D507" t="str">
        <f t="shared" si="77"/>
        <v>Ogdensburg borough, Sussex County</v>
      </c>
      <c r="E507" t="s">
        <v>1828</v>
      </c>
      <c r="F507" t="s">
        <v>1820</v>
      </c>
      <c r="G507" s="22">
        <f>COUNTIFS('Raw Data from UFBs'!$A$3:$A$3000,'Summary By Town'!$A507,'Raw Data from UFBs'!$E$3:$E$3000,'Summary By Town'!$G$2)</f>
        <v>0</v>
      </c>
      <c r="H507" s="5">
        <f>SUMIFS('Raw Data from UFBs'!F$3:F$3000,'Raw Data from UFBs'!$A$3:$A$3000,'Summary By Town'!$A507,'Raw Data from UFBs'!$E$3:$E$3000,'Summary By Town'!$G$2)</f>
        <v>0</v>
      </c>
      <c r="I507" s="5">
        <f>SUMIFS('Raw Data from UFBs'!G$3:G$3000,'Raw Data from UFBs'!$A$3:$A$3000,'Summary By Town'!$A507,'Raw Data from UFBs'!$E$3:$E$3000,'Summary By Town'!$G$2)</f>
        <v>0</v>
      </c>
      <c r="J507" s="23">
        <f t="shared" si="78"/>
        <v>0</v>
      </c>
      <c r="K507" s="22">
        <f>COUNTIFS('Raw Data from UFBs'!$A$3:$A$3000,'Summary By Town'!$A507,'Raw Data from UFBs'!$E$3:$E$3000,'Summary By Town'!$K$2)</f>
        <v>0</v>
      </c>
      <c r="L507" s="5">
        <f>SUMIFS('Raw Data from UFBs'!F$3:F$3000,'Raw Data from UFBs'!$A$3:$A$3000,'Summary By Town'!$A507,'Raw Data from UFBs'!$E$3:$E$3000,'Summary By Town'!$K$2)</f>
        <v>0</v>
      </c>
      <c r="M507" s="5">
        <f>SUMIFS('Raw Data from UFBs'!G$3:G$3000,'Raw Data from UFBs'!$A$3:$A$3000,'Summary By Town'!$A507,'Raw Data from UFBs'!$E$3:$E$3000,'Summary By Town'!$K$2)</f>
        <v>0</v>
      </c>
      <c r="N507" s="23">
        <f t="shared" si="79"/>
        <v>0</v>
      </c>
      <c r="O507" s="22">
        <f>COUNTIFS('Raw Data from UFBs'!$A$3:$A$3000,'Summary By Town'!$A507,'Raw Data from UFBs'!$E$3:$E$3000,'Summary By Town'!$O$2)</f>
        <v>0</v>
      </c>
      <c r="P507" s="5">
        <f>SUMIFS('Raw Data from UFBs'!F$3:F$3000,'Raw Data from UFBs'!$A$3:$A$3000,'Summary By Town'!$A507,'Raw Data from UFBs'!$E$3:$E$3000,'Summary By Town'!$O$2)</f>
        <v>0</v>
      </c>
      <c r="Q507" s="5">
        <f>SUMIFS('Raw Data from UFBs'!G$3:G$3000,'Raw Data from UFBs'!$A$3:$A$3000,'Summary By Town'!$A507,'Raw Data from UFBs'!$E$3:$E$3000,'Summary By Town'!$O$2)</f>
        <v>0</v>
      </c>
      <c r="R507" s="23">
        <f t="shared" si="80"/>
        <v>0</v>
      </c>
      <c r="S507" s="22">
        <f t="shared" si="81"/>
        <v>0</v>
      </c>
      <c r="T507" s="5">
        <f t="shared" si="82"/>
        <v>0</v>
      </c>
      <c r="U507" s="5">
        <f t="shared" si="83"/>
        <v>0</v>
      </c>
      <c r="V507" s="23">
        <f t="shared" si="84"/>
        <v>0</v>
      </c>
      <c r="W507" s="62">
        <v>216195600</v>
      </c>
      <c r="X507" s="63">
        <v>3.9656523424312624</v>
      </c>
      <c r="Y507" s="64">
        <v>0.3427874316239482</v>
      </c>
      <c r="Z507" s="5">
        <f t="shared" si="85"/>
        <v>0</v>
      </c>
      <c r="AA507" s="9">
        <f t="shared" si="86"/>
        <v>0</v>
      </c>
      <c r="AB507" s="62">
        <v>3479246.94</v>
      </c>
      <c r="AC507" s="7">
        <f t="shared" si="87"/>
        <v>0</v>
      </c>
      <c r="AE507" s="6" t="s">
        <v>655</v>
      </c>
      <c r="AF507" s="6" t="s">
        <v>1223</v>
      </c>
      <c r="AG507" s="6" t="s">
        <v>1228</v>
      </c>
      <c r="AH507" s="6" t="s">
        <v>1857</v>
      </c>
      <c r="AI507" s="6" t="s">
        <v>1857</v>
      </c>
      <c r="AJ507" s="6" t="s">
        <v>1857</v>
      </c>
      <c r="AK507" s="6" t="s">
        <v>1857</v>
      </c>
      <c r="AL507" s="6" t="s">
        <v>1857</v>
      </c>
      <c r="AM507" s="6" t="s">
        <v>1857</v>
      </c>
      <c r="AN507" s="6" t="s">
        <v>1857</v>
      </c>
      <c r="AO507" s="6" t="s">
        <v>1857</v>
      </c>
      <c r="AP507" s="6" t="s">
        <v>1857</v>
      </c>
      <c r="AQ507" s="6" t="s">
        <v>1857</v>
      </c>
      <c r="AR507" s="6" t="s">
        <v>1857</v>
      </c>
      <c r="AS507" s="6" t="s">
        <v>1857</v>
      </c>
      <c r="AT507" s="6" t="s">
        <v>1857</v>
      </c>
    </row>
    <row r="508" spans="1:46" ht="17.25" customHeight="1" x14ac:dyDescent="0.3">
      <c r="A508" t="s">
        <v>1234</v>
      </c>
      <c r="B508" t="s">
        <v>1761</v>
      </c>
      <c r="C508" t="s">
        <v>1219</v>
      </c>
      <c r="D508" t="str">
        <f t="shared" si="77"/>
        <v>Stanhope borough, Sussex County</v>
      </c>
      <c r="E508" t="s">
        <v>1828</v>
      </c>
      <c r="F508" t="s">
        <v>1815</v>
      </c>
      <c r="G508" s="22">
        <f>COUNTIFS('Raw Data from UFBs'!$A$3:$A$3000,'Summary By Town'!$A508,'Raw Data from UFBs'!$E$3:$E$3000,'Summary By Town'!$G$2)</f>
        <v>0</v>
      </c>
      <c r="H508" s="5">
        <f>SUMIFS('Raw Data from UFBs'!F$3:F$3000,'Raw Data from UFBs'!$A$3:$A$3000,'Summary By Town'!$A508,'Raw Data from UFBs'!$E$3:$E$3000,'Summary By Town'!$G$2)</f>
        <v>0</v>
      </c>
      <c r="I508" s="5">
        <f>SUMIFS('Raw Data from UFBs'!G$3:G$3000,'Raw Data from UFBs'!$A$3:$A$3000,'Summary By Town'!$A508,'Raw Data from UFBs'!$E$3:$E$3000,'Summary By Town'!$G$2)</f>
        <v>0</v>
      </c>
      <c r="J508" s="23">
        <f t="shared" si="78"/>
        <v>0</v>
      </c>
      <c r="K508" s="22">
        <f>COUNTIFS('Raw Data from UFBs'!$A$3:$A$3000,'Summary By Town'!$A508,'Raw Data from UFBs'!$E$3:$E$3000,'Summary By Town'!$K$2)</f>
        <v>0</v>
      </c>
      <c r="L508" s="5">
        <f>SUMIFS('Raw Data from UFBs'!F$3:F$3000,'Raw Data from UFBs'!$A$3:$A$3000,'Summary By Town'!$A508,'Raw Data from UFBs'!$E$3:$E$3000,'Summary By Town'!$K$2)</f>
        <v>0</v>
      </c>
      <c r="M508" s="5">
        <f>SUMIFS('Raw Data from UFBs'!G$3:G$3000,'Raw Data from UFBs'!$A$3:$A$3000,'Summary By Town'!$A508,'Raw Data from UFBs'!$E$3:$E$3000,'Summary By Town'!$K$2)</f>
        <v>0</v>
      </c>
      <c r="N508" s="23">
        <f t="shared" si="79"/>
        <v>0</v>
      </c>
      <c r="O508" s="22">
        <f>COUNTIFS('Raw Data from UFBs'!$A$3:$A$3000,'Summary By Town'!$A508,'Raw Data from UFBs'!$E$3:$E$3000,'Summary By Town'!$O$2)</f>
        <v>0</v>
      </c>
      <c r="P508" s="5">
        <f>SUMIFS('Raw Data from UFBs'!F$3:F$3000,'Raw Data from UFBs'!$A$3:$A$3000,'Summary By Town'!$A508,'Raw Data from UFBs'!$E$3:$E$3000,'Summary By Town'!$O$2)</f>
        <v>0</v>
      </c>
      <c r="Q508" s="5">
        <f>SUMIFS('Raw Data from UFBs'!G$3:G$3000,'Raw Data from UFBs'!$A$3:$A$3000,'Summary By Town'!$A508,'Raw Data from UFBs'!$E$3:$E$3000,'Summary By Town'!$O$2)</f>
        <v>0</v>
      </c>
      <c r="R508" s="23">
        <f t="shared" si="80"/>
        <v>0</v>
      </c>
      <c r="S508" s="22">
        <f t="shared" si="81"/>
        <v>0</v>
      </c>
      <c r="T508" s="5">
        <f t="shared" si="82"/>
        <v>0</v>
      </c>
      <c r="U508" s="5">
        <f t="shared" si="83"/>
        <v>0</v>
      </c>
      <c r="V508" s="23">
        <f t="shared" si="84"/>
        <v>0</v>
      </c>
      <c r="W508" s="62">
        <v>339533900</v>
      </c>
      <c r="X508" s="63">
        <v>4.4243298467248122</v>
      </c>
      <c r="Y508" s="64">
        <v>0.29128787178723137</v>
      </c>
      <c r="Z508" s="5">
        <f t="shared" si="85"/>
        <v>0</v>
      </c>
      <c r="AA508" s="9">
        <f t="shared" si="86"/>
        <v>0</v>
      </c>
      <c r="AB508" s="62">
        <v>5378319.0700000003</v>
      </c>
      <c r="AC508" s="7">
        <f t="shared" si="87"/>
        <v>0</v>
      </c>
      <c r="AE508" s="6" t="s">
        <v>579</v>
      </c>
      <c r="AF508" s="6" t="s">
        <v>1158</v>
      </c>
      <c r="AG508" s="6" t="s">
        <v>1222</v>
      </c>
      <c r="AH508" s="6" t="s">
        <v>1229</v>
      </c>
      <c r="AI508" s="6" t="s">
        <v>1152</v>
      </c>
      <c r="AJ508" s="6" t="s">
        <v>1857</v>
      </c>
      <c r="AK508" s="6" t="s">
        <v>1857</v>
      </c>
      <c r="AL508" s="6" t="s">
        <v>1857</v>
      </c>
      <c r="AM508" s="6" t="s">
        <v>1857</v>
      </c>
      <c r="AN508" s="6" t="s">
        <v>1857</v>
      </c>
      <c r="AO508" s="6" t="s">
        <v>1857</v>
      </c>
      <c r="AP508" s="6" t="s">
        <v>1857</v>
      </c>
      <c r="AQ508" s="6" t="s">
        <v>1857</v>
      </c>
      <c r="AR508" s="6" t="s">
        <v>1857</v>
      </c>
      <c r="AS508" s="6" t="s">
        <v>1857</v>
      </c>
      <c r="AT508" s="6" t="s">
        <v>1857</v>
      </c>
    </row>
    <row r="509" spans="1:46" ht="17.25" customHeight="1" x14ac:dyDescent="0.3">
      <c r="A509" t="s">
        <v>1236</v>
      </c>
      <c r="B509" t="s">
        <v>1762</v>
      </c>
      <c r="C509" t="s">
        <v>1219</v>
      </c>
      <c r="D509" t="str">
        <f t="shared" si="77"/>
        <v>Sussex borough, Sussex County</v>
      </c>
      <c r="E509" t="s">
        <v>1828</v>
      </c>
      <c r="F509" t="s">
        <v>1820</v>
      </c>
      <c r="G509" s="22">
        <f>COUNTIFS('Raw Data from UFBs'!$A$3:$A$3000,'Summary By Town'!$A509,'Raw Data from UFBs'!$E$3:$E$3000,'Summary By Town'!$G$2)</f>
        <v>0</v>
      </c>
      <c r="H509" s="5">
        <f>SUMIFS('Raw Data from UFBs'!F$3:F$3000,'Raw Data from UFBs'!$A$3:$A$3000,'Summary By Town'!$A509,'Raw Data from UFBs'!$E$3:$E$3000,'Summary By Town'!$G$2)</f>
        <v>0</v>
      </c>
      <c r="I509" s="5">
        <f>SUMIFS('Raw Data from UFBs'!G$3:G$3000,'Raw Data from UFBs'!$A$3:$A$3000,'Summary By Town'!$A509,'Raw Data from UFBs'!$E$3:$E$3000,'Summary By Town'!$G$2)</f>
        <v>0</v>
      </c>
      <c r="J509" s="23">
        <f t="shared" si="78"/>
        <v>0</v>
      </c>
      <c r="K509" s="22">
        <f>COUNTIFS('Raw Data from UFBs'!$A$3:$A$3000,'Summary By Town'!$A509,'Raw Data from UFBs'!$E$3:$E$3000,'Summary By Town'!$K$2)</f>
        <v>0</v>
      </c>
      <c r="L509" s="5">
        <f>SUMIFS('Raw Data from UFBs'!F$3:F$3000,'Raw Data from UFBs'!$A$3:$A$3000,'Summary By Town'!$A509,'Raw Data from UFBs'!$E$3:$E$3000,'Summary By Town'!$K$2)</f>
        <v>0</v>
      </c>
      <c r="M509" s="5">
        <f>SUMIFS('Raw Data from UFBs'!G$3:G$3000,'Raw Data from UFBs'!$A$3:$A$3000,'Summary By Town'!$A509,'Raw Data from UFBs'!$E$3:$E$3000,'Summary By Town'!$K$2)</f>
        <v>0</v>
      </c>
      <c r="N509" s="23">
        <f t="shared" si="79"/>
        <v>0</v>
      </c>
      <c r="O509" s="22">
        <f>COUNTIFS('Raw Data from UFBs'!$A$3:$A$3000,'Summary By Town'!$A509,'Raw Data from UFBs'!$E$3:$E$3000,'Summary By Town'!$O$2)</f>
        <v>0</v>
      </c>
      <c r="P509" s="5">
        <f>SUMIFS('Raw Data from UFBs'!F$3:F$3000,'Raw Data from UFBs'!$A$3:$A$3000,'Summary By Town'!$A509,'Raw Data from UFBs'!$E$3:$E$3000,'Summary By Town'!$O$2)</f>
        <v>0</v>
      </c>
      <c r="Q509" s="5">
        <f>SUMIFS('Raw Data from UFBs'!G$3:G$3000,'Raw Data from UFBs'!$A$3:$A$3000,'Summary By Town'!$A509,'Raw Data from UFBs'!$E$3:$E$3000,'Summary By Town'!$O$2)</f>
        <v>0</v>
      </c>
      <c r="R509" s="23">
        <f t="shared" si="80"/>
        <v>0</v>
      </c>
      <c r="S509" s="22">
        <f t="shared" si="81"/>
        <v>0</v>
      </c>
      <c r="T509" s="5">
        <f t="shared" si="82"/>
        <v>0</v>
      </c>
      <c r="U509" s="5">
        <f t="shared" si="83"/>
        <v>0</v>
      </c>
      <c r="V509" s="23">
        <f t="shared" si="84"/>
        <v>0</v>
      </c>
      <c r="W509" s="62">
        <v>144971000</v>
      </c>
      <c r="X509" s="63">
        <v>3.5294660632324524</v>
      </c>
      <c r="Y509" s="64">
        <v>0.25074377455176011</v>
      </c>
      <c r="Z509" s="5">
        <f t="shared" si="85"/>
        <v>0</v>
      </c>
      <c r="AA509" s="9">
        <f t="shared" si="86"/>
        <v>0</v>
      </c>
      <c r="AB509" s="62">
        <v>1741643.44</v>
      </c>
      <c r="AC509" s="7">
        <f t="shared" si="87"/>
        <v>0</v>
      </c>
      <c r="AE509" s="6" t="s">
        <v>1239</v>
      </c>
      <c r="AF509" s="6" t="s">
        <v>1857</v>
      </c>
      <c r="AG509" s="6" t="s">
        <v>1857</v>
      </c>
      <c r="AH509" s="6" t="s">
        <v>1857</v>
      </c>
      <c r="AI509" s="6" t="s">
        <v>1857</v>
      </c>
      <c r="AJ509" s="6" t="s">
        <v>1857</v>
      </c>
      <c r="AK509" s="6" t="s">
        <v>1857</v>
      </c>
      <c r="AL509" s="6" t="s">
        <v>1857</v>
      </c>
      <c r="AM509" s="6" t="s">
        <v>1857</v>
      </c>
      <c r="AN509" s="6" t="s">
        <v>1857</v>
      </c>
      <c r="AO509" s="6" t="s">
        <v>1857</v>
      </c>
      <c r="AP509" s="6" t="s">
        <v>1857</v>
      </c>
      <c r="AQ509" s="6" t="s">
        <v>1857</v>
      </c>
      <c r="AR509" s="6" t="s">
        <v>1857</v>
      </c>
      <c r="AS509" s="6" t="s">
        <v>1857</v>
      </c>
      <c r="AT509" s="6" t="s">
        <v>1857</v>
      </c>
    </row>
    <row r="510" spans="1:46" ht="17.25" customHeight="1" x14ac:dyDescent="0.3">
      <c r="A510" t="s">
        <v>1220</v>
      </c>
      <c r="B510" t="s">
        <v>1763</v>
      </c>
      <c r="C510" t="s">
        <v>1219</v>
      </c>
      <c r="D510" t="str">
        <f t="shared" si="77"/>
        <v>Andover township, Sussex County</v>
      </c>
      <c r="E510" t="s">
        <v>1828</v>
      </c>
      <c r="F510" t="s">
        <v>1818</v>
      </c>
      <c r="G510" s="22">
        <f>COUNTIFS('Raw Data from UFBs'!$A$3:$A$3000,'Summary By Town'!$A510,'Raw Data from UFBs'!$E$3:$E$3000,'Summary By Town'!$G$2)</f>
        <v>0</v>
      </c>
      <c r="H510" s="5">
        <f>SUMIFS('Raw Data from UFBs'!F$3:F$3000,'Raw Data from UFBs'!$A$3:$A$3000,'Summary By Town'!$A510,'Raw Data from UFBs'!$E$3:$E$3000,'Summary By Town'!$G$2)</f>
        <v>0</v>
      </c>
      <c r="I510" s="5">
        <f>SUMIFS('Raw Data from UFBs'!G$3:G$3000,'Raw Data from UFBs'!$A$3:$A$3000,'Summary By Town'!$A510,'Raw Data from UFBs'!$E$3:$E$3000,'Summary By Town'!$G$2)</f>
        <v>0</v>
      </c>
      <c r="J510" s="23">
        <f t="shared" si="78"/>
        <v>0</v>
      </c>
      <c r="K510" s="22">
        <f>COUNTIFS('Raw Data from UFBs'!$A$3:$A$3000,'Summary By Town'!$A510,'Raw Data from UFBs'!$E$3:$E$3000,'Summary By Town'!$K$2)</f>
        <v>0</v>
      </c>
      <c r="L510" s="5">
        <f>SUMIFS('Raw Data from UFBs'!F$3:F$3000,'Raw Data from UFBs'!$A$3:$A$3000,'Summary By Town'!$A510,'Raw Data from UFBs'!$E$3:$E$3000,'Summary By Town'!$K$2)</f>
        <v>0</v>
      </c>
      <c r="M510" s="5">
        <f>SUMIFS('Raw Data from UFBs'!G$3:G$3000,'Raw Data from UFBs'!$A$3:$A$3000,'Summary By Town'!$A510,'Raw Data from UFBs'!$E$3:$E$3000,'Summary By Town'!$K$2)</f>
        <v>0</v>
      </c>
      <c r="N510" s="23">
        <f t="shared" si="79"/>
        <v>0</v>
      </c>
      <c r="O510" s="22">
        <f>COUNTIFS('Raw Data from UFBs'!$A$3:$A$3000,'Summary By Town'!$A510,'Raw Data from UFBs'!$E$3:$E$3000,'Summary By Town'!$O$2)</f>
        <v>0</v>
      </c>
      <c r="P510" s="5">
        <f>SUMIFS('Raw Data from UFBs'!F$3:F$3000,'Raw Data from UFBs'!$A$3:$A$3000,'Summary By Town'!$A510,'Raw Data from UFBs'!$E$3:$E$3000,'Summary By Town'!$O$2)</f>
        <v>0</v>
      </c>
      <c r="Q510" s="5">
        <f>SUMIFS('Raw Data from UFBs'!G$3:G$3000,'Raw Data from UFBs'!$A$3:$A$3000,'Summary By Town'!$A510,'Raw Data from UFBs'!$E$3:$E$3000,'Summary By Town'!$O$2)</f>
        <v>0</v>
      </c>
      <c r="R510" s="23">
        <f t="shared" si="80"/>
        <v>0</v>
      </c>
      <c r="S510" s="22">
        <f t="shared" si="81"/>
        <v>0</v>
      </c>
      <c r="T510" s="5">
        <f t="shared" si="82"/>
        <v>0</v>
      </c>
      <c r="U510" s="5">
        <f t="shared" si="83"/>
        <v>0</v>
      </c>
      <c r="V510" s="23">
        <f t="shared" si="84"/>
        <v>0</v>
      </c>
      <c r="W510" s="62">
        <v>701687415</v>
      </c>
      <c r="X510" s="63">
        <v>4.0602931747729576</v>
      </c>
      <c r="Y510" s="64">
        <v>0.28008403616754801</v>
      </c>
      <c r="Z510" s="5">
        <f t="shared" si="85"/>
        <v>0</v>
      </c>
      <c r="AA510" s="9">
        <f t="shared" si="86"/>
        <v>0</v>
      </c>
      <c r="AB510" s="62">
        <v>10408895.58</v>
      </c>
      <c r="AC510" s="7">
        <f t="shared" si="87"/>
        <v>0</v>
      </c>
      <c r="AE510" s="6" t="s">
        <v>1222</v>
      </c>
      <c r="AF510" s="6" t="s">
        <v>1218</v>
      </c>
      <c r="AG510" s="6" t="s">
        <v>1225</v>
      </c>
      <c r="AH510" s="6" t="s">
        <v>1224</v>
      </c>
      <c r="AI510" s="6" t="s">
        <v>655</v>
      </c>
      <c r="AJ510" s="6" t="s">
        <v>1230</v>
      </c>
      <c r="AK510" s="6" t="s">
        <v>652</v>
      </c>
      <c r="AL510" s="6" t="s">
        <v>1227</v>
      </c>
      <c r="AM510" s="6" t="s">
        <v>1857</v>
      </c>
      <c r="AN510" s="6" t="s">
        <v>1857</v>
      </c>
      <c r="AO510" s="6" t="s">
        <v>1857</v>
      </c>
      <c r="AP510" s="6" t="s">
        <v>1857</v>
      </c>
      <c r="AQ510" s="6" t="s">
        <v>1857</v>
      </c>
      <c r="AR510" s="6" t="s">
        <v>1857</v>
      </c>
      <c r="AS510" s="6" t="s">
        <v>1857</v>
      </c>
      <c r="AT510" s="6" t="s">
        <v>1857</v>
      </c>
    </row>
    <row r="511" spans="1:46" ht="17.25" customHeight="1" x14ac:dyDescent="0.3">
      <c r="A511" t="s">
        <v>1222</v>
      </c>
      <c r="B511" t="s">
        <v>1764</v>
      </c>
      <c r="C511" t="s">
        <v>1219</v>
      </c>
      <c r="D511" t="str">
        <f t="shared" si="77"/>
        <v>Byram township, Sussex County</v>
      </c>
      <c r="E511" t="s">
        <v>1828</v>
      </c>
      <c r="F511" t="s">
        <v>1818</v>
      </c>
      <c r="G511" s="22">
        <f>COUNTIFS('Raw Data from UFBs'!$A$3:$A$3000,'Summary By Town'!$A511,'Raw Data from UFBs'!$E$3:$E$3000,'Summary By Town'!$G$2)</f>
        <v>0</v>
      </c>
      <c r="H511" s="5">
        <f>SUMIFS('Raw Data from UFBs'!F$3:F$3000,'Raw Data from UFBs'!$A$3:$A$3000,'Summary By Town'!$A511,'Raw Data from UFBs'!$E$3:$E$3000,'Summary By Town'!$G$2)</f>
        <v>0</v>
      </c>
      <c r="I511" s="5">
        <f>SUMIFS('Raw Data from UFBs'!G$3:G$3000,'Raw Data from UFBs'!$A$3:$A$3000,'Summary By Town'!$A511,'Raw Data from UFBs'!$E$3:$E$3000,'Summary By Town'!$G$2)</f>
        <v>0</v>
      </c>
      <c r="J511" s="23">
        <f t="shared" si="78"/>
        <v>0</v>
      </c>
      <c r="K511" s="22">
        <f>COUNTIFS('Raw Data from UFBs'!$A$3:$A$3000,'Summary By Town'!$A511,'Raw Data from UFBs'!$E$3:$E$3000,'Summary By Town'!$K$2)</f>
        <v>0</v>
      </c>
      <c r="L511" s="5">
        <f>SUMIFS('Raw Data from UFBs'!F$3:F$3000,'Raw Data from UFBs'!$A$3:$A$3000,'Summary By Town'!$A511,'Raw Data from UFBs'!$E$3:$E$3000,'Summary By Town'!$K$2)</f>
        <v>0</v>
      </c>
      <c r="M511" s="5">
        <f>SUMIFS('Raw Data from UFBs'!G$3:G$3000,'Raw Data from UFBs'!$A$3:$A$3000,'Summary By Town'!$A511,'Raw Data from UFBs'!$E$3:$E$3000,'Summary By Town'!$K$2)</f>
        <v>0</v>
      </c>
      <c r="N511" s="23">
        <f t="shared" si="79"/>
        <v>0</v>
      </c>
      <c r="O511" s="22">
        <f>COUNTIFS('Raw Data from UFBs'!$A$3:$A$3000,'Summary By Town'!$A511,'Raw Data from UFBs'!$E$3:$E$3000,'Summary By Town'!$O$2)</f>
        <v>0</v>
      </c>
      <c r="P511" s="5">
        <f>SUMIFS('Raw Data from UFBs'!F$3:F$3000,'Raw Data from UFBs'!$A$3:$A$3000,'Summary By Town'!$A511,'Raw Data from UFBs'!$E$3:$E$3000,'Summary By Town'!$O$2)</f>
        <v>0</v>
      </c>
      <c r="Q511" s="5">
        <f>SUMIFS('Raw Data from UFBs'!G$3:G$3000,'Raw Data from UFBs'!$A$3:$A$3000,'Summary By Town'!$A511,'Raw Data from UFBs'!$E$3:$E$3000,'Summary By Town'!$O$2)</f>
        <v>0</v>
      </c>
      <c r="R511" s="23">
        <f t="shared" si="80"/>
        <v>0</v>
      </c>
      <c r="S511" s="22">
        <f t="shared" si="81"/>
        <v>0</v>
      </c>
      <c r="T511" s="5">
        <f t="shared" si="82"/>
        <v>0</v>
      </c>
      <c r="U511" s="5">
        <f t="shared" si="83"/>
        <v>0</v>
      </c>
      <c r="V511" s="23">
        <f t="shared" si="84"/>
        <v>0</v>
      </c>
      <c r="W511" s="62">
        <v>1000680200</v>
      </c>
      <c r="X511" s="63">
        <v>3.7618597057107168</v>
      </c>
      <c r="Y511" s="64">
        <v>0.26358271002629019</v>
      </c>
      <c r="Z511" s="5">
        <f t="shared" si="85"/>
        <v>0</v>
      </c>
      <c r="AA511" s="9">
        <f t="shared" si="86"/>
        <v>0</v>
      </c>
      <c r="AB511" s="62">
        <v>12618168.02</v>
      </c>
      <c r="AC511" s="7">
        <f t="shared" si="87"/>
        <v>0</v>
      </c>
      <c r="AE511" s="6" t="s">
        <v>579</v>
      </c>
      <c r="AF511" s="6" t="s">
        <v>1158</v>
      </c>
      <c r="AG511" s="6" t="s">
        <v>1234</v>
      </c>
      <c r="AH511" s="6" t="s">
        <v>1252</v>
      </c>
      <c r="AI511" s="6" t="s">
        <v>1229</v>
      </c>
      <c r="AJ511" s="6" t="s">
        <v>1218</v>
      </c>
      <c r="AK511" s="6" t="s">
        <v>1225</v>
      </c>
      <c r="AL511" s="6" t="s">
        <v>1220</v>
      </c>
      <c r="AM511" s="6" t="s">
        <v>655</v>
      </c>
      <c r="AN511" s="6" t="s">
        <v>1857</v>
      </c>
      <c r="AO511" s="6" t="s">
        <v>1857</v>
      </c>
      <c r="AP511" s="6" t="s">
        <v>1857</v>
      </c>
      <c r="AQ511" s="6" t="s">
        <v>1857</v>
      </c>
      <c r="AR511" s="6" t="s">
        <v>1857</v>
      </c>
      <c r="AS511" s="6" t="s">
        <v>1857</v>
      </c>
      <c r="AT511" s="6" t="s">
        <v>1857</v>
      </c>
    </row>
    <row r="512" spans="1:46" ht="17.25" customHeight="1" x14ac:dyDescent="0.3">
      <c r="A512" t="s">
        <v>651</v>
      </c>
      <c r="B512" t="s">
        <v>1765</v>
      </c>
      <c r="C512" t="s">
        <v>1219</v>
      </c>
      <c r="D512" t="str">
        <f t="shared" si="77"/>
        <v>Frankford township, Sussex County</v>
      </c>
      <c r="E512" t="s">
        <v>1828</v>
      </c>
      <c r="F512" t="s">
        <v>1818</v>
      </c>
      <c r="G512" s="22">
        <f>COUNTIFS('Raw Data from UFBs'!$A$3:$A$3000,'Summary By Town'!$A512,'Raw Data from UFBs'!$E$3:$E$3000,'Summary By Town'!$G$2)</f>
        <v>0</v>
      </c>
      <c r="H512" s="5">
        <f>SUMIFS('Raw Data from UFBs'!F$3:F$3000,'Raw Data from UFBs'!$A$3:$A$3000,'Summary By Town'!$A512,'Raw Data from UFBs'!$E$3:$E$3000,'Summary By Town'!$G$2)</f>
        <v>0</v>
      </c>
      <c r="I512" s="5">
        <f>SUMIFS('Raw Data from UFBs'!G$3:G$3000,'Raw Data from UFBs'!$A$3:$A$3000,'Summary By Town'!$A512,'Raw Data from UFBs'!$E$3:$E$3000,'Summary By Town'!$G$2)</f>
        <v>0</v>
      </c>
      <c r="J512" s="23">
        <f t="shared" si="78"/>
        <v>0</v>
      </c>
      <c r="K512" s="22">
        <f>COUNTIFS('Raw Data from UFBs'!$A$3:$A$3000,'Summary By Town'!$A512,'Raw Data from UFBs'!$E$3:$E$3000,'Summary By Town'!$K$2)</f>
        <v>0</v>
      </c>
      <c r="L512" s="5">
        <f>SUMIFS('Raw Data from UFBs'!F$3:F$3000,'Raw Data from UFBs'!$A$3:$A$3000,'Summary By Town'!$A512,'Raw Data from UFBs'!$E$3:$E$3000,'Summary By Town'!$K$2)</f>
        <v>0</v>
      </c>
      <c r="M512" s="5">
        <f>SUMIFS('Raw Data from UFBs'!G$3:G$3000,'Raw Data from UFBs'!$A$3:$A$3000,'Summary By Town'!$A512,'Raw Data from UFBs'!$E$3:$E$3000,'Summary By Town'!$K$2)</f>
        <v>0</v>
      </c>
      <c r="N512" s="23">
        <f t="shared" si="79"/>
        <v>0</v>
      </c>
      <c r="O512" s="22">
        <f>COUNTIFS('Raw Data from UFBs'!$A$3:$A$3000,'Summary By Town'!$A512,'Raw Data from UFBs'!$E$3:$E$3000,'Summary By Town'!$O$2)</f>
        <v>0</v>
      </c>
      <c r="P512" s="5">
        <f>SUMIFS('Raw Data from UFBs'!F$3:F$3000,'Raw Data from UFBs'!$A$3:$A$3000,'Summary By Town'!$A512,'Raw Data from UFBs'!$E$3:$E$3000,'Summary By Town'!$O$2)</f>
        <v>0</v>
      </c>
      <c r="Q512" s="5">
        <f>SUMIFS('Raw Data from UFBs'!G$3:G$3000,'Raw Data from UFBs'!$A$3:$A$3000,'Summary By Town'!$A512,'Raw Data from UFBs'!$E$3:$E$3000,'Summary By Town'!$O$2)</f>
        <v>0</v>
      </c>
      <c r="R512" s="23">
        <f t="shared" si="80"/>
        <v>0</v>
      </c>
      <c r="S512" s="22">
        <f t="shared" si="81"/>
        <v>0</v>
      </c>
      <c r="T512" s="5">
        <f t="shared" si="82"/>
        <v>0</v>
      </c>
      <c r="U512" s="5">
        <f t="shared" si="83"/>
        <v>0</v>
      </c>
      <c r="V512" s="23">
        <f t="shared" si="84"/>
        <v>0</v>
      </c>
      <c r="W512" s="62">
        <v>810282900</v>
      </c>
      <c r="X512" s="63">
        <v>2.8844221946472079</v>
      </c>
      <c r="Y512" s="64">
        <v>0.14009940991162909</v>
      </c>
      <c r="Z512" s="5">
        <f t="shared" si="85"/>
        <v>0</v>
      </c>
      <c r="AA512" s="9">
        <f t="shared" si="86"/>
        <v>0</v>
      </c>
      <c r="AB512" s="62">
        <v>5077839.0600000005</v>
      </c>
      <c r="AC512" s="7">
        <f t="shared" si="87"/>
        <v>0</v>
      </c>
      <c r="AE512" s="6" t="s">
        <v>1221</v>
      </c>
      <c r="AF512" s="6" t="s">
        <v>1230</v>
      </c>
      <c r="AG512" s="6" t="s">
        <v>1233</v>
      </c>
      <c r="AH512" s="6" t="s">
        <v>1239</v>
      </c>
      <c r="AI512" s="6" t="s">
        <v>1231</v>
      </c>
      <c r="AJ512" s="6" t="s">
        <v>1227</v>
      </c>
      <c r="AK512" s="6" t="s">
        <v>1857</v>
      </c>
      <c r="AL512" s="6" t="s">
        <v>1857</v>
      </c>
      <c r="AM512" s="6" t="s">
        <v>1857</v>
      </c>
      <c r="AN512" s="6" t="s">
        <v>1857</v>
      </c>
      <c r="AO512" s="6" t="s">
        <v>1857</v>
      </c>
      <c r="AP512" s="6" t="s">
        <v>1857</v>
      </c>
      <c r="AQ512" s="6" t="s">
        <v>1857</v>
      </c>
      <c r="AR512" s="6" t="s">
        <v>1857</v>
      </c>
      <c r="AS512" s="6" t="s">
        <v>1857</v>
      </c>
      <c r="AT512" s="6" t="s">
        <v>1857</v>
      </c>
    </row>
    <row r="513" spans="1:46" ht="17.25" customHeight="1" x14ac:dyDescent="0.3">
      <c r="A513" t="s">
        <v>1224</v>
      </c>
      <c r="B513" t="s">
        <v>1766</v>
      </c>
      <c r="C513" t="s">
        <v>1219</v>
      </c>
      <c r="D513" t="str">
        <f t="shared" si="77"/>
        <v>Fredon township, Sussex County</v>
      </c>
      <c r="E513" t="s">
        <v>1828</v>
      </c>
      <c r="F513" t="s">
        <v>1818</v>
      </c>
      <c r="G513" s="22">
        <f>COUNTIFS('Raw Data from UFBs'!$A$3:$A$3000,'Summary By Town'!$A513,'Raw Data from UFBs'!$E$3:$E$3000,'Summary By Town'!$G$2)</f>
        <v>0</v>
      </c>
      <c r="H513" s="5">
        <f>SUMIFS('Raw Data from UFBs'!F$3:F$3000,'Raw Data from UFBs'!$A$3:$A$3000,'Summary By Town'!$A513,'Raw Data from UFBs'!$E$3:$E$3000,'Summary By Town'!$G$2)</f>
        <v>0</v>
      </c>
      <c r="I513" s="5">
        <f>SUMIFS('Raw Data from UFBs'!G$3:G$3000,'Raw Data from UFBs'!$A$3:$A$3000,'Summary By Town'!$A513,'Raw Data from UFBs'!$E$3:$E$3000,'Summary By Town'!$G$2)</f>
        <v>0</v>
      </c>
      <c r="J513" s="23">
        <f t="shared" si="78"/>
        <v>0</v>
      </c>
      <c r="K513" s="22">
        <f>COUNTIFS('Raw Data from UFBs'!$A$3:$A$3000,'Summary By Town'!$A513,'Raw Data from UFBs'!$E$3:$E$3000,'Summary By Town'!$K$2)</f>
        <v>0</v>
      </c>
      <c r="L513" s="5">
        <f>SUMIFS('Raw Data from UFBs'!F$3:F$3000,'Raw Data from UFBs'!$A$3:$A$3000,'Summary By Town'!$A513,'Raw Data from UFBs'!$E$3:$E$3000,'Summary By Town'!$K$2)</f>
        <v>0</v>
      </c>
      <c r="M513" s="5">
        <f>SUMIFS('Raw Data from UFBs'!G$3:G$3000,'Raw Data from UFBs'!$A$3:$A$3000,'Summary By Town'!$A513,'Raw Data from UFBs'!$E$3:$E$3000,'Summary By Town'!$K$2)</f>
        <v>0</v>
      </c>
      <c r="N513" s="23">
        <f t="shared" si="79"/>
        <v>0</v>
      </c>
      <c r="O513" s="22">
        <f>COUNTIFS('Raw Data from UFBs'!$A$3:$A$3000,'Summary By Town'!$A513,'Raw Data from UFBs'!$E$3:$E$3000,'Summary By Town'!$O$2)</f>
        <v>0</v>
      </c>
      <c r="P513" s="5">
        <f>SUMIFS('Raw Data from UFBs'!F$3:F$3000,'Raw Data from UFBs'!$A$3:$A$3000,'Summary By Town'!$A513,'Raw Data from UFBs'!$E$3:$E$3000,'Summary By Town'!$O$2)</f>
        <v>0</v>
      </c>
      <c r="Q513" s="5">
        <f>SUMIFS('Raw Data from UFBs'!G$3:G$3000,'Raw Data from UFBs'!$A$3:$A$3000,'Summary By Town'!$A513,'Raw Data from UFBs'!$E$3:$E$3000,'Summary By Town'!$O$2)</f>
        <v>0</v>
      </c>
      <c r="R513" s="23">
        <f t="shared" si="80"/>
        <v>0</v>
      </c>
      <c r="S513" s="22">
        <f t="shared" si="81"/>
        <v>0</v>
      </c>
      <c r="T513" s="5">
        <f t="shared" si="82"/>
        <v>0</v>
      </c>
      <c r="U513" s="5">
        <f t="shared" si="83"/>
        <v>0</v>
      </c>
      <c r="V513" s="23">
        <f t="shared" si="84"/>
        <v>0</v>
      </c>
      <c r="W513" s="62">
        <v>464620000</v>
      </c>
      <c r="X513" s="63">
        <v>2.9844427220005407</v>
      </c>
      <c r="Y513" s="64">
        <v>0.1524959925168175</v>
      </c>
      <c r="Z513" s="5">
        <f t="shared" si="85"/>
        <v>0</v>
      </c>
      <c r="AA513" s="9">
        <f t="shared" si="86"/>
        <v>0</v>
      </c>
      <c r="AB513" s="62">
        <v>3393931</v>
      </c>
      <c r="AC513" s="7">
        <f t="shared" si="87"/>
        <v>0</v>
      </c>
      <c r="AE513" s="6" t="s">
        <v>1225</v>
      </c>
      <c r="AF513" s="6" t="s">
        <v>718</v>
      </c>
      <c r="AG513" s="6" t="s">
        <v>1220</v>
      </c>
      <c r="AH513" s="6" t="s">
        <v>652</v>
      </c>
      <c r="AI513" s="6" t="s">
        <v>1227</v>
      </c>
      <c r="AJ513" s="6" t="s">
        <v>1235</v>
      </c>
      <c r="AK513" s="6" t="s">
        <v>1857</v>
      </c>
      <c r="AL513" s="6" t="s">
        <v>1857</v>
      </c>
      <c r="AM513" s="6" t="s">
        <v>1857</v>
      </c>
      <c r="AN513" s="6" t="s">
        <v>1857</v>
      </c>
      <c r="AO513" s="6" t="s">
        <v>1857</v>
      </c>
      <c r="AP513" s="6" t="s">
        <v>1857</v>
      </c>
      <c r="AQ513" s="6" t="s">
        <v>1857</v>
      </c>
      <c r="AR513" s="6" t="s">
        <v>1857</v>
      </c>
      <c r="AS513" s="6" t="s">
        <v>1857</v>
      </c>
      <c r="AT513" s="6" t="s">
        <v>1857</v>
      </c>
    </row>
    <row r="514" spans="1:46" ht="17.25" customHeight="1" x14ac:dyDescent="0.3">
      <c r="A514" t="s">
        <v>1225</v>
      </c>
      <c r="B514" t="s">
        <v>1767</v>
      </c>
      <c r="C514" t="s">
        <v>1219</v>
      </c>
      <c r="D514" t="str">
        <f t="shared" si="77"/>
        <v>Green township, Sussex County</v>
      </c>
      <c r="E514" t="s">
        <v>1828</v>
      </c>
      <c r="F514" t="s">
        <v>1818</v>
      </c>
      <c r="G514" s="22">
        <f>COUNTIFS('Raw Data from UFBs'!$A$3:$A$3000,'Summary By Town'!$A514,'Raw Data from UFBs'!$E$3:$E$3000,'Summary By Town'!$G$2)</f>
        <v>0</v>
      </c>
      <c r="H514" s="5">
        <f>SUMIFS('Raw Data from UFBs'!F$3:F$3000,'Raw Data from UFBs'!$A$3:$A$3000,'Summary By Town'!$A514,'Raw Data from UFBs'!$E$3:$E$3000,'Summary By Town'!$G$2)</f>
        <v>0</v>
      </c>
      <c r="I514" s="5">
        <f>SUMIFS('Raw Data from UFBs'!G$3:G$3000,'Raw Data from UFBs'!$A$3:$A$3000,'Summary By Town'!$A514,'Raw Data from UFBs'!$E$3:$E$3000,'Summary By Town'!$G$2)</f>
        <v>0</v>
      </c>
      <c r="J514" s="23">
        <f t="shared" si="78"/>
        <v>0</v>
      </c>
      <c r="K514" s="22">
        <f>COUNTIFS('Raw Data from UFBs'!$A$3:$A$3000,'Summary By Town'!$A514,'Raw Data from UFBs'!$E$3:$E$3000,'Summary By Town'!$K$2)</f>
        <v>0</v>
      </c>
      <c r="L514" s="5">
        <f>SUMIFS('Raw Data from UFBs'!F$3:F$3000,'Raw Data from UFBs'!$A$3:$A$3000,'Summary By Town'!$A514,'Raw Data from UFBs'!$E$3:$E$3000,'Summary By Town'!$K$2)</f>
        <v>0</v>
      </c>
      <c r="M514" s="5">
        <f>SUMIFS('Raw Data from UFBs'!G$3:G$3000,'Raw Data from UFBs'!$A$3:$A$3000,'Summary By Town'!$A514,'Raw Data from UFBs'!$E$3:$E$3000,'Summary By Town'!$K$2)</f>
        <v>0</v>
      </c>
      <c r="N514" s="23">
        <f t="shared" si="79"/>
        <v>0</v>
      </c>
      <c r="O514" s="22">
        <f>COUNTIFS('Raw Data from UFBs'!$A$3:$A$3000,'Summary By Town'!$A514,'Raw Data from UFBs'!$E$3:$E$3000,'Summary By Town'!$O$2)</f>
        <v>0</v>
      </c>
      <c r="P514" s="5">
        <f>SUMIFS('Raw Data from UFBs'!F$3:F$3000,'Raw Data from UFBs'!$A$3:$A$3000,'Summary By Town'!$A514,'Raw Data from UFBs'!$E$3:$E$3000,'Summary By Town'!$O$2)</f>
        <v>0</v>
      </c>
      <c r="Q514" s="5">
        <f>SUMIFS('Raw Data from UFBs'!G$3:G$3000,'Raw Data from UFBs'!$A$3:$A$3000,'Summary By Town'!$A514,'Raw Data from UFBs'!$E$3:$E$3000,'Summary By Town'!$O$2)</f>
        <v>0</v>
      </c>
      <c r="R514" s="23">
        <f t="shared" si="80"/>
        <v>0</v>
      </c>
      <c r="S514" s="22">
        <f t="shared" si="81"/>
        <v>0</v>
      </c>
      <c r="T514" s="5">
        <f t="shared" si="82"/>
        <v>0</v>
      </c>
      <c r="U514" s="5">
        <f t="shared" si="83"/>
        <v>0</v>
      </c>
      <c r="V514" s="23">
        <f t="shared" si="84"/>
        <v>0</v>
      </c>
      <c r="W514" s="62">
        <v>478671400</v>
      </c>
      <c r="X514" s="63">
        <v>3.8631900931570713</v>
      </c>
      <c r="Y514" s="64">
        <v>0.17655064711626961</v>
      </c>
      <c r="Z514" s="5">
        <f t="shared" si="85"/>
        <v>0</v>
      </c>
      <c r="AA514" s="9">
        <f t="shared" si="86"/>
        <v>0</v>
      </c>
      <c r="AB514" s="62">
        <v>3976878.98</v>
      </c>
      <c r="AC514" s="7">
        <f t="shared" si="87"/>
        <v>0</v>
      </c>
      <c r="AE514" s="6" t="s">
        <v>1222</v>
      </c>
      <c r="AF514" s="6" t="s">
        <v>1252</v>
      </c>
      <c r="AG514" s="6" t="s">
        <v>1218</v>
      </c>
      <c r="AH514" s="6" t="s">
        <v>718</v>
      </c>
      <c r="AI514" s="6" t="s">
        <v>1224</v>
      </c>
      <c r="AJ514" s="6" t="s">
        <v>1220</v>
      </c>
      <c r="AK514" s="6" t="s">
        <v>1857</v>
      </c>
      <c r="AL514" s="6" t="s">
        <v>1857</v>
      </c>
      <c r="AM514" s="6" t="s">
        <v>1857</v>
      </c>
      <c r="AN514" s="6" t="s">
        <v>1857</v>
      </c>
      <c r="AO514" s="6" t="s">
        <v>1857</v>
      </c>
      <c r="AP514" s="6" t="s">
        <v>1857</v>
      </c>
      <c r="AQ514" s="6" t="s">
        <v>1857</v>
      </c>
      <c r="AR514" s="6" t="s">
        <v>1857</v>
      </c>
      <c r="AS514" s="6" t="s">
        <v>1857</v>
      </c>
      <c r="AT514" s="6" t="s">
        <v>1857</v>
      </c>
    </row>
    <row r="515" spans="1:46" ht="17.25" customHeight="1" x14ac:dyDescent="0.3">
      <c r="A515" t="s">
        <v>1227</v>
      </c>
      <c r="B515" t="s">
        <v>1768</v>
      </c>
      <c r="C515" t="s">
        <v>1219</v>
      </c>
      <c r="D515" t="str">
        <f t="shared" si="77"/>
        <v>Hampton township, Sussex County</v>
      </c>
      <c r="E515" t="s">
        <v>1828</v>
      </c>
      <c r="F515" t="s">
        <v>1818</v>
      </c>
      <c r="G515" s="22">
        <f>COUNTIFS('Raw Data from UFBs'!$A$3:$A$3000,'Summary By Town'!$A515,'Raw Data from UFBs'!$E$3:$E$3000,'Summary By Town'!$G$2)</f>
        <v>0</v>
      </c>
      <c r="H515" s="5">
        <f>SUMIFS('Raw Data from UFBs'!F$3:F$3000,'Raw Data from UFBs'!$A$3:$A$3000,'Summary By Town'!$A515,'Raw Data from UFBs'!$E$3:$E$3000,'Summary By Town'!$G$2)</f>
        <v>0</v>
      </c>
      <c r="I515" s="5">
        <f>SUMIFS('Raw Data from UFBs'!G$3:G$3000,'Raw Data from UFBs'!$A$3:$A$3000,'Summary By Town'!$A515,'Raw Data from UFBs'!$E$3:$E$3000,'Summary By Town'!$G$2)</f>
        <v>0</v>
      </c>
      <c r="J515" s="23">
        <f t="shared" si="78"/>
        <v>0</v>
      </c>
      <c r="K515" s="22">
        <f>COUNTIFS('Raw Data from UFBs'!$A$3:$A$3000,'Summary By Town'!$A515,'Raw Data from UFBs'!$E$3:$E$3000,'Summary By Town'!$K$2)</f>
        <v>0</v>
      </c>
      <c r="L515" s="5">
        <f>SUMIFS('Raw Data from UFBs'!F$3:F$3000,'Raw Data from UFBs'!$A$3:$A$3000,'Summary By Town'!$A515,'Raw Data from UFBs'!$E$3:$E$3000,'Summary By Town'!$K$2)</f>
        <v>0</v>
      </c>
      <c r="M515" s="5">
        <f>SUMIFS('Raw Data from UFBs'!G$3:G$3000,'Raw Data from UFBs'!$A$3:$A$3000,'Summary By Town'!$A515,'Raw Data from UFBs'!$E$3:$E$3000,'Summary By Town'!$K$2)</f>
        <v>0</v>
      </c>
      <c r="N515" s="23">
        <f t="shared" si="79"/>
        <v>0</v>
      </c>
      <c r="O515" s="22">
        <f>COUNTIFS('Raw Data from UFBs'!$A$3:$A$3000,'Summary By Town'!$A515,'Raw Data from UFBs'!$E$3:$E$3000,'Summary By Town'!$O$2)</f>
        <v>0</v>
      </c>
      <c r="P515" s="5">
        <f>SUMIFS('Raw Data from UFBs'!F$3:F$3000,'Raw Data from UFBs'!$A$3:$A$3000,'Summary By Town'!$A515,'Raw Data from UFBs'!$E$3:$E$3000,'Summary By Town'!$O$2)</f>
        <v>0</v>
      </c>
      <c r="Q515" s="5">
        <f>SUMIFS('Raw Data from UFBs'!G$3:G$3000,'Raw Data from UFBs'!$A$3:$A$3000,'Summary By Town'!$A515,'Raw Data from UFBs'!$E$3:$E$3000,'Summary By Town'!$O$2)</f>
        <v>0</v>
      </c>
      <c r="R515" s="23">
        <f t="shared" si="80"/>
        <v>0</v>
      </c>
      <c r="S515" s="22">
        <f t="shared" si="81"/>
        <v>0</v>
      </c>
      <c r="T515" s="5">
        <f t="shared" si="82"/>
        <v>0</v>
      </c>
      <c r="U515" s="5">
        <f t="shared" si="83"/>
        <v>0</v>
      </c>
      <c r="V515" s="23">
        <f t="shared" si="84"/>
        <v>0</v>
      </c>
      <c r="W515" s="62">
        <v>688899900</v>
      </c>
      <c r="X515" s="63">
        <v>3.160042273682881</v>
      </c>
      <c r="Y515" s="64">
        <v>0.16604304978227091</v>
      </c>
      <c r="Z515" s="5">
        <f t="shared" si="85"/>
        <v>0</v>
      </c>
      <c r="AA515" s="9">
        <f t="shared" si="86"/>
        <v>0</v>
      </c>
      <c r="AB515" s="62">
        <v>4900133.74</v>
      </c>
      <c r="AC515" s="7">
        <f t="shared" si="87"/>
        <v>0</v>
      </c>
      <c r="AE515" s="6" t="s">
        <v>1224</v>
      </c>
      <c r="AF515" s="6" t="s">
        <v>1220</v>
      </c>
      <c r="AG515" s="6" t="s">
        <v>1230</v>
      </c>
      <c r="AH515" s="6" t="s">
        <v>1238</v>
      </c>
      <c r="AI515" s="6" t="s">
        <v>651</v>
      </c>
      <c r="AJ515" s="6" t="s">
        <v>1233</v>
      </c>
      <c r="AK515" s="6" t="s">
        <v>652</v>
      </c>
      <c r="AL515" s="6" t="s">
        <v>1235</v>
      </c>
      <c r="AM515" s="6" t="s">
        <v>1857</v>
      </c>
      <c r="AN515" s="6" t="s">
        <v>1857</v>
      </c>
      <c r="AO515" s="6" t="s">
        <v>1857</v>
      </c>
      <c r="AP515" s="6" t="s">
        <v>1857</v>
      </c>
      <c r="AQ515" s="6" t="s">
        <v>1857</v>
      </c>
      <c r="AR515" s="6" t="s">
        <v>1857</v>
      </c>
      <c r="AS515" s="6" t="s">
        <v>1857</v>
      </c>
      <c r="AT515" s="6" t="s">
        <v>1857</v>
      </c>
    </row>
    <row r="516" spans="1:46" ht="17.25" customHeight="1" x14ac:dyDescent="0.3">
      <c r="A516" t="s">
        <v>1228</v>
      </c>
      <c r="B516" t="s">
        <v>1769</v>
      </c>
      <c r="C516" t="s">
        <v>1219</v>
      </c>
      <c r="D516" t="str">
        <f t="shared" ref="D516:D567" si="88">B516&amp;", "&amp;C516&amp;" County"</f>
        <v>Hardyston township, Sussex County</v>
      </c>
      <c r="E516" t="s">
        <v>1828</v>
      </c>
      <c r="F516" t="s">
        <v>1818</v>
      </c>
      <c r="G516" s="22">
        <f>COUNTIFS('Raw Data from UFBs'!$A$3:$A$3000,'Summary By Town'!$A516,'Raw Data from UFBs'!$E$3:$E$3000,'Summary By Town'!$G$2)</f>
        <v>0</v>
      </c>
      <c r="H516" s="5">
        <f>SUMIFS('Raw Data from UFBs'!F$3:F$3000,'Raw Data from UFBs'!$A$3:$A$3000,'Summary By Town'!$A516,'Raw Data from UFBs'!$E$3:$E$3000,'Summary By Town'!$G$2)</f>
        <v>0</v>
      </c>
      <c r="I516" s="5">
        <f>SUMIFS('Raw Data from UFBs'!G$3:G$3000,'Raw Data from UFBs'!$A$3:$A$3000,'Summary By Town'!$A516,'Raw Data from UFBs'!$E$3:$E$3000,'Summary By Town'!$G$2)</f>
        <v>0</v>
      </c>
      <c r="J516" s="23">
        <f t="shared" ref="J516:J567" si="89">IFERROR((I516/100)*$X516,"--")</f>
        <v>0</v>
      </c>
      <c r="K516" s="22">
        <f>COUNTIFS('Raw Data from UFBs'!$A$3:$A$3000,'Summary By Town'!$A516,'Raw Data from UFBs'!$E$3:$E$3000,'Summary By Town'!$K$2)</f>
        <v>0</v>
      </c>
      <c r="L516" s="5">
        <f>SUMIFS('Raw Data from UFBs'!F$3:F$3000,'Raw Data from UFBs'!$A$3:$A$3000,'Summary By Town'!$A516,'Raw Data from UFBs'!$E$3:$E$3000,'Summary By Town'!$K$2)</f>
        <v>0</v>
      </c>
      <c r="M516" s="5">
        <f>SUMIFS('Raw Data from UFBs'!G$3:G$3000,'Raw Data from UFBs'!$A$3:$A$3000,'Summary By Town'!$A516,'Raw Data from UFBs'!$E$3:$E$3000,'Summary By Town'!$K$2)</f>
        <v>0</v>
      </c>
      <c r="N516" s="23">
        <f t="shared" ref="N516:N567" si="90">IFERROR((M516/100)*$X516,"--")</f>
        <v>0</v>
      </c>
      <c r="O516" s="22">
        <f>COUNTIFS('Raw Data from UFBs'!$A$3:$A$3000,'Summary By Town'!$A516,'Raw Data from UFBs'!$E$3:$E$3000,'Summary By Town'!$O$2)</f>
        <v>0</v>
      </c>
      <c r="P516" s="5">
        <f>SUMIFS('Raw Data from UFBs'!F$3:F$3000,'Raw Data from UFBs'!$A$3:$A$3000,'Summary By Town'!$A516,'Raw Data from UFBs'!$E$3:$E$3000,'Summary By Town'!$O$2)</f>
        <v>0</v>
      </c>
      <c r="Q516" s="5">
        <f>SUMIFS('Raw Data from UFBs'!G$3:G$3000,'Raw Data from UFBs'!$A$3:$A$3000,'Summary By Town'!$A516,'Raw Data from UFBs'!$E$3:$E$3000,'Summary By Town'!$O$2)</f>
        <v>0</v>
      </c>
      <c r="R516" s="23">
        <f t="shared" ref="R516:R567" si="91">IFERROR((Q516/100)*$X516,"--")</f>
        <v>0</v>
      </c>
      <c r="S516" s="22">
        <f t="shared" ref="S516:S567" si="92">O516+K516+G516</f>
        <v>0</v>
      </c>
      <c r="T516" s="5">
        <f t="shared" ref="T516:T567" si="93">P516+L516+H516</f>
        <v>0</v>
      </c>
      <c r="U516" s="5">
        <f t="shared" ref="U516:U567" si="94">Q516+M516+I516</f>
        <v>0</v>
      </c>
      <c r="V516" s="23">
        <f t="shared" ref="V516:V567" si="95">R516+N516+J516</f>
        <v>0</v>
      </c>
      <c r="W516" s="62">
        <v>1219086300</v>
      </c>
      <c r="X516" s="63">
        <v>3.0449268707448565</v>
      </c>
      <c r="Y516" s="64">
        <v>0.23480303359130861</v>
      </c>
      <c r="Z516" s="5">
        <f t="shared" ref="Z516:Z567" si="96">(V516-T516)*Y516</f>
        <v>0</v>
      </c>
      <c r="AA516" s="9">
        <f t="shared" ref="AA516:AA567" si="97">U516/W516</f>
        <v>0</v>
      </c>
      <c r="AB516" s="62">
        <v>23471538.16</v>
      </c>
      <c r="AC516" s="7">
        <f t="shared" ref="AC516:AC567" si="98">Z516/AB516</f>
        <v>0</v>
      </c>
      <c r="AE516" s="6" t="s">
        <v>1232</v>
      </c>
      <c r="AF516" s="6" t="s">
        <v>655</v>
      </c>
      <c r="AG516" s="6" t="s">
        <v>1223</v>
      </c>
      <c r="AH516" s="6" t="s">
        <v>1226</v>
      </c>
      <c r="AI516" s="6" t="s">
        <v>1230</v>
      </c>
      <c r="AJ516" s="6" t="s">
        <v>1196</v>
      </c>
      <c r="AK516" s="6" t="s">
        <v>1237</v>
      </c>
      <c r="AL516" s="6" t="s">
        <v>1239</v>
      </c>
      <c r="AM516" s="6" t="s">
        <v>568</v>
      </c>
      <c r="AN516" s="6" t="s">
        <v>1857</v>
      </c>
      <c r="AO516" s="6" t="s">
        <v>1857</v>
      </c>
      <c r="AP516" s="6" t="s">
        <v>1857</v>
      </c>
      <c r="AQ516" s="6" t="s">
        <v>1857</v>
      </c>
      <c r="AR516" s="6" t="s">
        <v>1857</v>
      </c>
      <c r="AS516" s="6" t="s">
        <v>1857</v>
      </c>
      <c r="AT516" s="6" t="s">
        <v>1857</v>
      </c>
    </row>
    <row r="517" spans="1:46" ht="17.25" customHeight="1" x14ac:dyDescent="0.3">
      <c r="A517" t="s">
        <v>1230</v>
      </c>
      <c r="B517" t="s">
        <v>1770</v>
      </c>
      <c r="C517" t="s">
        <v>1219</v>
      </c>
      <c r="D517" t="str">
        <f t="shared" si="88"/>
        <v>Lafayette township, Sussex County</v>
      </c>
      <c r="E517" t="s">
        <v>1828</v>
      </c>
      <c r="F517" t="s">
        <v>1818</v>
      </c>
      <c r="G517" s="22">
        <f>COUNTIFS('Raw Data from UFBs'!$A$3:$A$3000,'Summary By Town'!$A517,'Raw Data from UFBs'!$E$3:$E$3000,'Summary By Town'!$G$2)</f>
        <v>0</v>
      </c>
      <c r="H517" s="5">
        <f>SUMIFS('Raw Data from UFBs'!F$3:F$3000,'Raw Data from UFBs'!$A$3:$A$3000,'Summary By Town'!$A517,'Raw Data from UFBs'!$E$3:$E$3000,'Summary By Town'!$G$2)</f>
        <v>0</v>
      </c>
      <c r="I517" s="5">
        <f>SUMIFS('Raw Data from UFBs'!G$3:G$3000,'Raw Data from UFBs'!$A$3:$A$3000,'Summary By Town'!$A517,'Raw Data from UFBs'!$E$3:$E$3000,'Summary By Town'!$G$2)</f>
        <v>0</v>
      </c>
      <c r="J517" s="23">
        <f t="shared" si="89"/>
        <v>0</v>
      </c>
      <c r="K517" s="22">
        <f>COUNTIFS('Raw Data from UFBs'!$A$3:$A$3000,'Summary By Town'!$A517,'Raw Data from UFBs'!$E$3:$E$3000,'Summary By Town'!$K$2)</f>
        <v>0</v>
      </c>
      <c r="L517" s="5">
        <f>SUMIFS('Raw Data from UFBs'!F$3:F$3000,'Raw Data from UFBs'!$A$3:$A$3000,'Summary By Town'!$A517,'Raw Data from UFBs'!$E$3:$E$3000,'Summary By Town'!$K$2)</f>
        <v>0</v>
      </c>
      <c r="M517" s="5">
        <f>SUMIFS('Raw Data from UFBs'!G$3:G$3000,'Raw Data from UFBs'!$A$3:$A$3000,'Summary By Town'!$A517,'Raw Data from UFBs'!$E$3:$E$3000,'Summary By Town'!$K$2)</f>
        <v>0</v>
      </c>
      <c r="N517" s="23">
        <f t="shared" si="90"/>
        <v>0</v>
      </c>
      <c r="O517" s="22">
        <f>COUNTIFS('Raw Data from UFBs'!$A$3:$A$3000,'Summary By Town'!$A517,'Raw Data from UFBs'!$E$3:$E$3000,'Summary By Town'!$O$2)</f>
        <v>0</v>
      </c>
      <c r="P517" s="5">
        <f>SUMIFS('Raw Data from UFBs'!F$3:F$3000,'Raw Data from UFBs'!$A$3:$A$3000,'Summary By Town'!$A517,'Raw Data from UFBs'!$E$3:$E$3000,'Summary By Town'!$O$2)</f>
        <v>0</v>
      </c>
      <c r="Q517" s="5">
        <f>SUMIFS('Raw Data from UFBs'!G$3:G$3000,'Raw Data from UFBs'!$A$3:$A$3000,'Summary By Town'!$A517,'Raw Data from UFBs'!$E$3:$E$3000,'Summary By Town'!$O$2)</f>
        <v>0</v>
      </c>
      <c r="R517" s="23">
        <f t="shared" si="91"/>
        <v>0</v>
      </c>
      <c r="S517" s="22">
        <f t="shared" si="92"/>
        <v>0</v>
      </c>
      <c r="T517" s="5">
        <f t="shared" si="93"/>
        <v>0</v>
      </c>
      <c r="U517" s="5">
        <f t="shared" si="94"/>
        <v>0</v>
      </c>
      <c r="V517" s="23">
        <f t="shared" si="95"/>
        <v>0</v>
      </c>
      <c r="W517" s="62">
        <v>363526000</v>
      </c>
      <c r="X517" s="63">
        <v>2.8538053254799438</v>
      </c>
      <c r="Y517" s="64">
        <v>0.10966136657529464</v>
      </c>
      <c r="Z517" s="5">
        <f t="shared" si="96"/>
        <v>0</v>
      </c>
      <c r="AA517" s="9">
        <f t="shared" si="97"/>
        <v>0</v>
      </c>
      <c r="AB517" s="62">
        <v>2939216.16</v>
      </c>
      <c r="AC517" s="7">
        <f t="shared" si="98"/>
        <v>0</v>
      </c>
      <c r="AE517" s="6" t="s">
        <v>1220</v>
      </c>
      <c r="AF517" s="6" t="s">
        <v>655</v>
      </c>
      <c r="AG517" s="6" t="s">
        <v>1228</v>
      </c>
      <c r="AH517" s="6" t="s">
        <v>651</v>
      </c>
      <c r="AI517" s="6" t="s">
        <v>1239</v>
      </c>
      <c r="AJ517" s="6" t="s">
        <v>1227</v>
      </c>
      <c r="AK517" s="6" t="s">
        <v>1857</v>
      </c>
      <c r="AL517" s="6" t="s">
        <v>1857</v>
      </c>
      <c r="AM517" s="6" t="s">
        <v>1857</v>
      </c>
      <c r="AN517" s="6" t="s">
        <v>1857</v>
      </c>
      <c r="AO517" s="6" t="s">
        <v>1857</v>
      </c>
      <c r="AP517" s="6" t="s">
        <v>1857</v>
      </c>
      <c r="AQ517" s="6" t="s">
        <v>1857</v>
      </c>
      <c r="AR517" s="6" t="s">
        <v>1857</v>
      </c>
      <c r="AS517" s="6" t="s">
        <v>1857</v>
      </c>
      <c r="AT517" s="6" t="s">
        <v>1857</v>
      </c>
    </row>
    <row r="518" spans="1:46" ht="17.25" customHeight="1" x14ac:dyDescent="0.3">
      <c r="A518" t="s">
        <v>1231</v>
      </c>
      <c r="B518" t="s">
        <v>1771</v>
      </c>
      <c r="C518" t="s">
        <v>1219</v>
      </c>
      <c r="D518" t="str">
        <f t="shared" si="88"/>
        <v>Montague township, Sussex County</v>
      </c>
      <c r="E518" t="s">
        <v>1828</v>
      </c>
      <c r="F518" t="s">
        <v>1818</v>
      </c>
      <c r="G518" s="22">
        <f>COUNTIFS('Raw Data from UFBs'!$A$3:$A$3000,'Summary By Town'!$A518,'Raw Data from UFBs'!$E$3:$E$3000,'Summary By Town'!$G$2)</f>
        <v>0</v>
      </c>
      <c r="H518" s="5">
        <f>SUMIFS('Raw Data from UFBs'!F$3:F$3000,'Raw Data from UFBs'!$A$3:$A$3000,'Summary By Town'!$A518,'Raw Data from UFBs'!$E$3:$E$3000,'Summary By Town'!$G$2)</f>
        <v>0</v>
      </c>
      <c r="I518" s="5">
        <f>SUMIFS('Raw Data from UFBs'!G$3:G$3000,'Raw Data from UFBs'!$A$3:$A$3000,'Summary By Town'!$A518,'Raw Data from UFBs'!$E$3:$E$3000,'Summary By Town'!$G$2)</f>
        <v>0</v>
      </c>
      <c r="J518" s="23">
        <f t="shared" si="89"/>
        <v>0</v>
      </c>
      <c r="K518" s="22">
        <f>COUNTIFS('Raw Data from UFBs'!$A$3:$A$3000,'Summary By Town'!$A518,'Raw Data from UFBs'!$E$3:$E$3000,'Summary By Town'!$K$2)</f>
        <v>0</v>
      </c>
      <c r="L518" s="5">
        <f>SUMIFS('Raw Data from UFBs'!F$3:F$3000,'Raw Data from UFBs'!$A$3:$A$3000,'Summary By Town'!$A518,'Raw Data from UFBs'!$E$3:$E$3000,'Summary By Town'!$K$2)</f>
        <v>0</v>
      </c>
      <c r="M518" s="5">
        <f>SUMIFS('Raw Data from UFBs'!G$3:G$3000,'Raw Data from UFBs'!$A$3:$A$3000,'Summary By Town'!$A518,'Raw Data from UFBs'!$E$3:$E$3000,'Summary By Town'!$K$2)</f>
        <v>0</v>
      </c>
      <c r="N518" s="23">
        <f t="shared" si="90"/>
        <v>0</v>
      </c>
      <c r="O518" s="22">
        <f>COUNTIFS('Raw Data from UFBs'!$A$3:$A$3000,'Summary By Town'!$A518,'Raw Data from UFBs'!$E$3:$E$3000,'Summary By Town'!$O$2)</f>
        <v>0</v>
      </c>
      <c r="P518" s="5">
        <f>SUMIFS('Raw Data from UFBs'!F$3:F$3000,'Raw Data from UFBs'!$A$3:$A$3000,'Summary By Town'!$A518,'Raw Data from UFBs'!$E$3:$E$3000,'Summary By Town'!$O$2)</f>
        <v>0</v>
      </c>
      <c r="Q518" s="5">
        <f>SUMIFS('Raw Data from UFBs'!G$3:G$3000,'Raw Data from UFBs'!$A$3:$A$3000,'Summary By Town'!$A518,'Raw Data from UFBs'!$E$3:$E$3000,'Summary By Town'!$O$2)</f>
        <v>0</v>
      </c>
      <c r="R518" s="23">
        <f t="shared" si="91"/>
        <v>0</v>
      </c>
      <c r="S518" s="22">
        <f t="shared" si="92"/>
        <v>0</v>
      </c>
      <c r="T518" s="5">
        <f t="shared" si="93"/>
        <v>0</v>
      </c>
      <c r="U518" s="5">
        <f t="shared" si="94"/>
        <v>0</v>
      </c>
      <c r="V518" s="23">
        <f t="shared" si="95"/>
        <v>0</v>
      </c>
      <c r="W518" s="62">
        <v>444183700</v>
      </c>
      <c r="X518" s="63">
        <v>2.8914585081377839</v>
      </c>
      <c r="Y518" s="64">
        <v>0.14960833198381537</v>
      </c>
      <c r="Z518" s="5">
        <f t="shared" si="96"/>
        <v>0</v>
      </c>
      <c r="AA518" s="9">
        <f t="shared" si="97"/>
        <v>0</v>
      </c>
      <c r="AB518" s="62">
        <v>3052139.08</v>
      </c>
      <c r="AC518" s="7">
        <f t="shared" si="98"/>
        <v>0</v>
      </c>
      <c r="AE518" s="6" t="s">
        <v>651</v>
      </c>
      <c r="AF518" s="6" t="s">
        <v>1233</v>
      </c>
      <c r="AG518" s="6" t="s">
        <v>1239</v>
      </c>
      <c r="AH518" s="6" t="s">
        <v>1857</v>
      </c>
      <c r="AI518" s="6" t="s">
        <v>1857</v>
      </c>
      <c r="AJ518" s="6" t="s">
        <v>1857</v>
      </c>
      <c r="AK518" s="6" t="s">
        <v>1857</v>
      </c>
      <c r="AL518" s="6" t="s">
        <v>1857</v>
      </c>
      <c r="AM518" s="6" t="s">
        <v>1857</v>
      </c>
      <c r="AN518" s="6" t="s">
        <v>1857</v>
      </c>
      <c r="AO518" s="6" t="s">
        <v>1857</v>
      </c>
      <c r="AP518" s="6" t="s">
        <v>1857</v>
      </c>
      <c r="AQ518" s="6" t="s">
        <v>1857</v>
      </c>
      <c r="AR518" s="6" t="s">
        <v>1857</v>
      </c>
      <c r="AS518" s="6" t="s">
        <v>1857</v>
      </c>
      <c r="AT518" s="6" t="s">
        <v>1857</v>
      </c>
    </row>
    <row r="519" spans="1:46" ht="17.25" customHeight="1" x14ac:dyDescent="0.3">
      <c r="A519" t="s">
        <v>1233</v>
      </c>
      <c r="B519" t="s">
        <v>1772</v>
      </c>
      <c r="C519" t="s">
        <v>1219</v>
      </c>
      <c r="D519" t="str">
        <f t="shared" si="88"/>
        <v>Sandyston township, Sussex County</v>
      </c>
      <c r="E519" t="s">
        <v>1828</v>
      </c>
      <c r="F519" t="s">
        <v>1818</v>
      </c>
      <c r="G519" s="22">
        <f>COUNTIFS('Raw Data from UFBs'!$A$3:$A$3000,'Summary By Town'!$A519,'Raw Data from UFBs'!$E$3:$E$3000,'Summary By Town'!$G$2)</f>
        <v>0</v>
      </c>
      <c r="H519" s="5">
        <f>SUMIFS('Raw Data from UFBs'!F$3:F$3000,'Raw Data from UFBs'!$A$3:$A$3000,'Summary By Town'!$A519,'Raw Data from UFBs'!$E$3:$E$3000,'Summary By Town'!$G$2)</f>
        <v>0</v>
      </c>
      <c r="I519" s="5">
        <f>SUMIFS('Raw Data from UFBs'!G$3:G$3000,'Raw Data from UFBs'!$A$3:$A$3000,'Summary By Town'!$A519,'Raw Data from UFBs'!$E$3:$E$3000,'Summary By Town'!$G$2)</f>
        <v>0</v>
      </c>
      <c r="J519" s="23">
        <f t="shared" si="89"/>
        <v>0</v>
      </c>
      <c r="K519" s="22">
        <f>COUNTIFS('Raw Data from UFBs'!$A$3:$A$3000,'Summary By Town'!$A519,'Raw Data from UFBs'!$E$3:$E$3000,'Summary By Town'!$K$2)</f>
        <v>0</v>
      </c>
      <c r="L519" s="5">
        <f>SUMIFS('Raw Data from UFBs'!F$3:F$3000,'Raw Data from UFBs'!$A$3:$A$3000,'Summary By Town'!$A519,'Raw Data from UFBs'!$E$3:$E$3000,'Summary By Town'!$K$2)</f>
        <v>0</v>
      </c>
      <c r="M519" s="5">
        <f>SUMIFS('Raw Data from UFBs'!G$3:G$3000,'Raw Data from UFBs'!$A$3:$A$3000,'Summary By Town'!$A519,'Raw Data from UFBs'!$E$3:$E$3000,'Summary By Town'!$K$2)</f>
        <v>0</v>
      </c>
      <c r="N519" s="23">
        <f t="shared" si="90"/>
        <v>0</v>
      </c>
      <c r="O519" s="22">
        <f>COUNTIFS('Raw Data from UFBs'!$A$3:$A$3000,'Summary By Town'!$A519,'Raw Data from UFBs'!$E$3:$E$3000,'Summary By Town'!$O$2)</f>
        <v>0</v>
      </c>
      <c r="P519" s="5">
        <f>SUMIFS('Raw Data from UFBs'!F$3:F$3000,'Raw Data from UFBs'!$A$3:$A$3000,'Summary By Town'!$A519,'Raw Data from UFBs'!$E$3:$E$3000,'Summary By Town'!$O$2)</f>
        <v>0</v>
      </c>
      <c r="Q519" s="5">
        <f>SUMIFS('Raw Data from UFBs'!G$3:G$3000,'Raw Data from UFBs'!$A$3:$A$3000,'Summary By Town'!$A519,'Raw Data from UFBs'!$E$3:$E$3000,'Summary By Town'!$O$2)</f>
        <v>0</v>
      </c>
      <c r="R519" s="23">
        <f t="shared" si="91"/>
        <v>0</v>
      </c>
      <c r="S519" s="22">
        <f t="shared" si="92"/>
        <v>0</v>
      </c>
      <c r="T519" s="5">
        <f t="shared" si="93"/>
        <v>0</v>
      </c>
      <c r="U519" s="5">
        <f t="shared" si="94"/>
        <v>0</v>
      </c>
      <c r="V519" s="23">
        <f t="shared" si="95"/>
        <v>0</v>
      </c>
      <c r="W519" s="62">
        <v>405935800</v>
      </c>
      <c r="X519" s="63">
        <v>3.0634590681778198</v>
      </c>
      <c r="Y519" s="64">
        <v>9.5558890850655637E-2</v>
      </c>
      <c r="Z519" s="5">
        <f t="shared" si="96"/>
        <v>0</v>
      </c>
      <c r="AA519" s="9">
        <f t="shared" si="97"/>
        <v>0</v>
      </c>
      <c r="AB519" s="62">
        <v>1598509.9</v>
      </c>
      <c r="AC519" s="7">
        <f t="shared" si="98"/>
        <v>0</v>
      </c>
      <c r="AE519" s="6" t="s">
        <v>1238</v>
      </c>
      <c r="AF519" s="6" t="s">
        <v>651</v>
      </c>
      <c r="AG519" s="6" t="s">
        <v>1239</v>
      </c>
      <c r="AH519" s="6" t="s">
        <v>1231</v>
      </c>
      <c r="AI519" s="6" t="s">
        <v>1227</v>
      </c>
      <c r="AJ519" s="6" t="s">
        <v>1235</v>
      </c>
      <c r="AK519" s="6" t="s">
        <v>1857</v>
      </c>
      <c r="AL519" s="6" t="s">
        <v>1857</v>
      </c>
      <c r="AM519" s="6" t="s">
        <v>1857</v>
      </c>
      <c r="AN519" s="6" t="s">
        <v>1857</v>
      </c>
      <c r="AO519" s="6" t="s">
        <v>1857</v>
      </c>
      <c r="AP519" s="6" t="s">
        <v>1857</v>
      </c>
      <c r="AQ519" s="6" t="s">
        <v>1857</v>
      </c>
      <c r="AR519" s="6" t="s">
        <v>1857</v>
      </c>
      <c r="AS519" s="6" t="s">
        <v>1857</v>
      </c>
      <c r="AT519" s="6" t="s">
        <v>1857</v>
      </c>
    </row>
    <row r="520" spans="1:46" ht="17.25" customHeight="1" x14ac:dyDescent="0.3">
      <c r="A520" t="s">
        <v>655</v>
      </c>
      <c r="B520" t="s">
        <v>1773</v>
      </c>
      <c r="C520" t="s">
        <v>1219</v>
      </c>
      <c r="D520" t="str">
        <f t="shared" si="88"/>
        <v>Sparta township, Sussex County</v>
      </c>
      <c r="E520" t="s">
        <v>1828</v>
      </c>
      <c r="F520" t="s">
        <v>1818</v>
      </c>
      <c r="G520" s="22">
        <f>COUNTIFS('Raw Data from UFBs'!$A$3:$A$3000,'Summary By Town'!$A520,'Raw Data from UFBs'!$E$3:$E$3000,'Summary By Town'!$G$2)</f>
        <v>3</v>
      </c>
      <c r="H520" s="5">
        <f>SUMIFS('Raw Data from UFBs'!F$3:F$3000,'Raw Data from UFBs'!$A$3:$A$3000,'Summary By Town'!$A520,'Raw Data from UFBs'!$E$3:$E$3000,'Summary By Town'!$G$2)</f>
        <v>13691.509999999998</v>
      </c>
      <c r="I520" s="5">
        <f>SUMIFS('Raw Data from UFBs'!G$3:G$3000,'Raw Data from UFBs'!$A$3:$A$3000,'Summary By Town'!$A520,'Raw Data from UFBs'!$E$3:$E$3000,'Summary By Town'!$G$2)</f>
        <v>3706500</v>
      </c>
      <c r="J520" s="23">
        <f t="shared" si="89"/>
        <v>129203.75048327446</v>
      </c>
      <c r="K520" s="22">
        <f>COUNTIFS('Raw Data from UFBs'!$A$3:$A$3000,'Summary By Town'!$A520,'Raw Data from UFBs'!$E$3:$E$3000,'Summary By Town'!$K$2)</f>
        <v>0</v>
      </c>
      <c r="L520" s="5">
        <f>SUMIFS('Raw Data from UFBs'!F$3:F$3000,'Raw Data from UFBs'!$A$3:$A$3000,'Summary By Town'!$A520,'Raw Data from UFBs'!$E$3:$E$3000,'Summary By Town'!$K$2)</f>
        <v>0</v>
      </c>
      <c r="M520" s="5">
        <f>SUMIFS('Raw Data from UFBs'!G$3:G$3000,'Raw Data from UFBs'!$A$3:$A$3000,'Summary By Town'!$A520,'Raw Data from UFBs'!$E$3:$E$3000,'Summary By Town'!$K$2)</f>
        <v>0</v>
      </c>
      <c r="N520" s="23">
        <f t="shared" si="90"/>
        <v>0</v>
      </c>
      <c r="O520" s="22">
        <f>COUNTIFS('Raw Data from UFBs'!$A$3:$A$3000,'Summary By Town'!$A520,'Raw Data from UFBs'!$E$3:$E$3000,'Summary By Town'!$O$2)</f>
        <v>0</v>
      </c>
      <c r="P520" s="5">
        <f>SUMIFS('Raw Data from UFBs'!F$3:F$3000,'Raw Data from UFBs'!$A$3:$A$3000,'Summary By Town'!$A520,'Raw Data from UFBs'!$E$3:$E$3000,'Summary By Town'!$O$2)</f>
        <v>0</v>
      </c>
      <c r="Q520" s="5">
        <f>SUMIFS('Raw Data from UFBs'!G$3:G$3000,'Raw Data from UFBs'!$A$3:$A$3000,'Summary By Town'!$A520,'Raw Data from UFBs'!$E$3:$E$3000,'Summary By Town'!$O$2)</f>
        <v>0</v>
      </c>
      <c r="R520" s="23">
        <f t="shared" si="91"/>
        <v>0</v>
      </c>
      <c r="S520" s="22">
        <f t="shared" si="92"/>
        <v>3</v>
      </c>
      <c r="T520" s="5">
        <f t="shared" si="93"/>
        <v>13691.509999999998</v>
      </c>
      <c r="U520" s="5">
        <f t="shared" si="94"/>
        <v>3706500</v>
      </c>
      <c r="V520" s="23">
        <f t="shared" si="95"/>
        <v>129203.75048327446</v>
      </c>
      <c r="W520" s="62">
        <v>3319481800</v>
      </c>
      <c r="X520" s="63">
        <v>3.4858694316275316</v>
      </c>
      <c r="Y520" s="64">
        <v>0.18012749230050046</v>
      </c>
      <c r="Z520" s="5">
        <f t="shared" si="96"/>
        <v>20806.930208264577</v>
      </c>
      <c r="AA520" s="9">
        <f t="shared" si="97"/>
        <v>1.1165899448522356E-3</v>
      </c>
      <c r="AB520" s="62">
        <v>28323031.77</v>
      </c>
      <c r="AC520" s="7">
        <f t="shared" si="98"/>
        <v>7.3462934255164936E-4</v>
      </c>
      <c r="AE520" s="6" t="s">
        <v>1222</v>
      </c>
      <c r="AF520" s="6" t="s">
        <v>1229</v>
      </c>
      <c r="AG520" s="6" t="s">
        <v>1220</v>
      </c>
      <c r="AH520" s="6" t="s">
        <v>1232</v>
      </c>
      <c r="AI520" s="6" t="s">
        <v>1223</v>
      </c>
      <c r="AJ520" s="6" t="s">
        <v>1230</v>
      </c>
      <c r="AK520" s="6" t="s">
        <v>1228</v>
      </c>
      <c r="AL520" s="6" t="s">
        <v>568</v>
      </c>
      <c r="AM520" s="6" t="s">
        <v>1857</v>
      </c>
      <c r="AN520" s="6" t="s">
        <v>1857</v>
      </c>
      <c r="AO520" s="6" t="s">
        <v>1857</v>
      </c>
      <c r="AP520" s="6" t="s">
        <v>1857</v>
      </c>
      <c r="AQ520" s="6" t="s">
        <v>1857</v>
      </c>
      <c r="AR520" s="6" t="s">
        <v>1857</v>
      </c>
      <c r="AS520" s="6" t="s">
        <v>1857</v>
      </c>
      <c r="AT520" s="6" t="s">
        <v>1857</v>
      </c>
    </row>
    <row r="521" spans="1:46" ht="17.25" customHeight="1" x14ac:dyDescent="0.3">
      <c r="A521" t="s">
        <v>1235</v>
      </c>
      <c r="B521" t="s">
        <v>1774</v>
      </c>
      <c r="C521" t="s">
        <v>1219</v>
      </c>
      <c r="D521" t="str">
        <f t="shared" si="88"/>
        <v>Stillwater township, Sussex County</v>
      </c>
      <c r="E521" t="s">
        <v>1828</v>
      </c>
      <c r="F521" t="s">
        <v>1818</v>
      </c>
      <c r="G521" s="22">
        <f>COUNTIFS('Raw Data from UFBs'!$A$3:$A$3000,'Summary By Town'!$A521,'Raw Data from UFBs'!$E$3:$E$3000,'Summary By Town'!$G$2)</f>
        <v>0</v>
      </c>
      <c r="H521" s="5">
        <f>SUMIFS('Raw Data from UFBs'!F$3:F$3000,'Raw Data from UFBs'!$A$3:$A$3000,'Summary By Town'!$A521,'Raw Data from UFBs'!$E$3:$E$3000,'Summary By Town'!$G$2)</f>
        <v>0</v>
      </c>
      <c r="I521" s="5">
        <f>SUMIFS('Raw Data from UFBs'!G$3:G$3000,'Raw Data from UFBs'!$A$3:$A$3000,'Summary By Town'!$A521,'Raw Data from UFBs'!$E$3:$E$3000,'Summary By Town'!$G$2)</f>
        <v>0</v>
      </c>
      <c r="J521" s="23">
        <f t="shared" si="89"/>
        <v>0</v>
      </c>
      <c r="K521" s="22">
        <f>COUNTIFS('Raw Data from UFBs'!$A$3:$A$3000,'Summary By Town'!$A521,'Raw Data from UFBs'!$E$3:$E$3000,'Summary By Town'!$K$2)</f>
        <v>0</v>
      </c>
      <c r="L521" s="5">
        <f>SUMIFS('Raw Data from UFBs'!F$3:F$3000,'Raw Data from UFBs'!$A$3:$A$3000,'Summary By Town'!$A521,'Raw Data from UFBs'!$E$3:$E$3000,'Summary By Town'!$K$2)</f>
        <v>0</v>
      </c>
      <c r="M521" s="5">
        <f>SUMIFS('Raw Data from UFBs'!G$3:G$3000,'Raw Data from UFBs'!$A$3:$A$3000,'Summary By Town'!$A521,'Raw Data from UFBs'!$E$3:$E$3000,'Summary By Town'!$K$2)</f>
        <v>0</v>
      </c>
      <c r="N521" s="23">
        <f t="shared" si="90"/>
        <v>0</v>
      </c>
      <c r="O521" s="22">
        <f>COUNTIFS('Raw Data from UFBs'!$A$3:$A$3000,'Summary By Town'!$A521,'Raw Data from UFBs'!$E$3:$E$3000,'Summary By Town'!$O$2)</f>
        <v>0</v>
      </c>
      <c r="P521" s="5">
        <f>SUMIFS('Raw Data from UFBs'!F$3:F$3000,'Raw Data from UFBs'!$A$3:$A$3000,'Summary By Town'!$A521,'Raw Data from UFBs'!$E$3:$E$3000,'Summary By Town'!$O$2)</f>
        <v>0</v>
      </c>
      <c r="Q521" s="5">
        <f>SUMIFS('Raw Data from UFBs'!G$3:G$3000,'Raw Data from UFBs'!$A$3:$A$3000,'Summary By Town'!$A521,'Raw Data from UFBs'!$E$3:$E$3000,'Summary By Town'!$O$2)</f>
        <v>0</v>
      </c>
      <c r="R521" s="23">
        <f t="shared" si="91"/>
        <v>0</v>
      </c>
      <c r="S521" s="22">
        <f t="shared" si="92"/>
        <v>0</v>
      </c>
      <c r="T521" s="5">
        <f t="shared" si="93"/>
        <v>0</v>
      </c>
      <c r="U521" s="5">
        <f t="shared" si="94"/>
        <v>0</v>
      </c>
      <c r="V521" s="23">
        <f t="shared" si="95"/>
        <v>0</v>
      </c>
      <c r="W521" s="62">
        <v>480606100</v>
      </c>
      <c r="X521" s="63">
        <v>3.5111752610735145</v>
      </c>
      <c r="Y521" s="64">
        <v>0.14936618089595322</v>
      </c>
      <c r="Z521" s="5">
        <f t="shared" si="96"/>
        <v>0</v>
      </c>
      <c r="AA521" s="9">
        <f t="shared" si="97"/>
        <v>0</v>
      </c>
      <c r="AB521" s="62">
        <v>3934065.4000000004</v>
      </c>
      <c r="AC521" s="7">
        <f t="shared" si="98"/>
        <v>0</v>
      </c>
      <c r="AE521" s="6" t="s">
        <v>718</v>
      </c>
      <c r="AF521" s="6" t="s">
        <v>1224</v>
      </c>
      <c r="AG521" s="6" t="s">
        <v>1259</v>
      </c>
      <c r="AH521" s="6" t="s">
        <v>1238</v>
      </c>
      <c r="AI521" s="6" t="s">
        <v>1233</v>
      </c>
      <c r="AJ521" s="6" t="s">
        <v>1227</v>
      </c>
      <c r="AK521" s="6" t="s">
        <v>1857</v>
      </c>
      <c r="AL521" s="6" t="s">
        <v>1857</v>
      </c>
      <c r="AM521" s="6" t="s">
        <v>1857</v>
      </c>
      <c r="AN521" s="6" t="s">
        <v>1857</v>
      </c>
      <c r="AO521" s="6" t="s">
        <v>1857</v>
      </c>
      <c r="AP521" s="6" t="s">
        <v>1857</v>
      </c>
      <c r="AQ521" s="6" t="s">
        <v>1857</v>
      </c>
      <c r="AR521" s="6" t="s">
        <v>1857</v>
      </c>
      <c r="AS521" s="6" t="s">
        <v>1857</v>
      </c>
      <c r="AT521" s="6" t="s">
        <v>1857</v>
      </c>
    </row>
    <row r="522" spans="1:46" ht="17.25" customHeight="1" x14ac:dyDescent="0.3">
      <c r="A522" t="s">
        <v>1237</v>
      </c>
      <c r="B522" t="s">
        <v>1775</v>
      </c>
      <c r="C522" t="s">
        <v>1219</v>
      </c>
      <c r="D522" t="str">
        <f t="shared" si="88"/>
        <v>Vernon township, Sussex County</v>
      </c>
      <c r="E522" t="s">
        <v>1828</v>
      </c>
      <c r="F522" t="s">
        <v>1818</v>
      </c>
      <c r="G522" s="22">
        <f>COUNTIFS('Raw Data from UFBs'!$A$3:$A$3000,'Summary By Town'!$A522,'Raw Data from UFBs'!$E$3:$E$3000,'Summary By Town'!$G$2)</f>
        <v>0</v>
      </c>
      <c r="H522" s="5">
        <f>SUMIFS('Raw Data from UFBs'!F$3:F$3000,'Raw Data from UFBs'!$A$3:$A$3000,'Summary By Town'!$A522,'Raw Data from UFBs'!$E$3:$E$3000,'Summary By Town'!$G$2)</f>
        <v>0</v>
      </c>
      <c r="I522" s="5">
        <f>SUMIFS('Raw Data from UFBs'!G$3:G$3000,'Raw Data from UFBs'!$A$3:$A$3000,'Summary By Town'!$A522,'Raw Data from UFBs'!$E$3:$E$3000,'Summary By Town'!$G$2)</f>
        <v>0</v>
      </c>
      <c r="J522" s="23">
        <f t="shared" si="89"/>
        <v>0</v>
      </c>
      <c r="K522" s="22">
        <f>COUNTIFS('Raw Data from UFBs'!$A$3:$A$3000,'Summary By Town'!$A522,'Raw Data from UFBs'!$E$3:$E$3000,'Summary By Town'!$K$2)</f>
        <v>0</v>
      </c>
      <c r="L522" s="5">
        <f>SUMIFS('Raw Data from UFBs'!F$3:F$3000,'Raw Data from UFBs'!$A$3:$A$3000,'Summary By Town'!$A522,'Raw Data from UFBs'!$E$3:$E$3000,'Summary By Town'!$K$2)</f>
        <v>0</v>
      </c>
      <c r="M522" s="5">
        <f>SUMIFS('Raw Data from UFBs'!G$3:G$3000,'Raw Data from UFBs'!$A$3:$A$3000,'Summary By Town'!$A522,'Raw Data from UFBs'!$E$3:$E$3000,'Summary By Town'!$K$2)</f>
        <v>0</v>
      </c>
      <c r="N522" s="23">
        <f t="shared" si="90"/>
        <v>0</v>
      </c>
      <c r="O522" s="22">
        <f>COUNTIFS('Raw Data from UFBs'!$A$3:$A$3000,'Summary By Town'!$A522,'Raw Data from UFBs'!$E$3:$E$3000,'Summary By Town'!$O$2)</f>
        <v>0</v>
      </c>
      <c r="P522" s="5">
        <f>SUMIFS('Raw Data from UFBs'!F$3:F$3000,'Raw Data from UFBs'!$A$3:$A$3000,'Summary By Town'!$A522,'Raw Data from UFBs'!$E$3:$E$3000,'Summary By Town'!$O$2)</f>
        <v>0</v>
      </c>
      <c r="Q522" s="5">
        <f>SUMIFS('Raw Data from UFBs'!G$3:G$3000,'Raw Data from UFBs'!$A$3:$A$3000,'Summary By Town'!$A522,'Raw Data from UFBs'!$E$3:$E$3000,'Summary By Town'!$O$2)</f>
        <v>0</v>
      </c>
      <c r="R522" s="23">
        <f t="shared" si="91"/>
        <v>0</v>
      </c>
      <c r="S522" s="22">
        <f t="shared" si="92"/>
        <v>0</v>
      </c>
      <c r="T522" s="5">
        <f t="shared" si="93"/>
        <v>0</v>
      </c>
      <c r="U522" s="5">
        <f t="shared" si="94"/>
        <v>0</v>
      </c>
      <c r="V522" s="23">
        <f t="shared" si="95"/>
        <v>0</v>
      </c>
      <c r="W522" s="62">
        <v>3305253208</v>
      </c>
      <c r="X522" s="63">
        <v>2.5926692699150018</v>
      </c>
      <c r="Y522" s="64">
        <v>0.23609052101702696</v>
      </c>
      <c r="Z522" s="5">
        <f t="shared" si="96"/>
        <v>0</v>
      </c>
      <c r="AA522" s="9">
        <f t="shared" si="97"/>
        <v>0</v>
      </c>
      <c r="AB522" s="62">
        <v>31032000</v>
      </c>
      <c r="AC522" s="7">
        <f t="shared" si="98"/>
        <v>0</v>
      </c>
      <c r="AE522" s="6" t="s">
        <v>1228</v>
      </c>
      <c r="AF522" s="6" t="s">
        <v>1196</v>
      </c>
      <c r="AG522" s="6" t="s">
        <v>1239</v>
      </c>
      <c r="AH522" s="6" t="s">
        <v>1857</v>
      </c>
      <c r="AI522" s="6" t="s">
        <v>1857</v>
      </c>
      <c r="AJ522" s="6" t="s">
        <v>1857</v>
      </c>
      <c r="AK522" s="6" t="s">
        <v>1857</v>
      </c>
      <c r="AL522" s="6" t="s">
        <v>1857</v>
      </c>
      <c r="AM522" s="6" t="s">
        <v>1857</v>
      </c>
      <c r="AN522" s="6" t="s">
        <v>1857</v>
      </c>
      <c r="AO522" s="6" t="s">
        <v>1857</v>
      </c>
      <c r="AP522" s="6" t="s">
        <v>1857</v>
      </c>
      <c r="AQ522" s="6" t="s">
        <v>1857</v>
      </c>
      <c r="AR522" s="6" t="s">
        <v>1857</v>
      </c>
      <c r="AS522" s="6" t="s">
        <v>1857</v>
      </c>
      <c r="AT522" s="6" t="s">
        <v>1857</v>
      </c>
    </row>
    <row r="523" spans="1:46" ht="17.25" customHeight="1" x14ac:dyDescent="0.3">
      <c r="A523" t="s">
        <v>1238</v>
      </c>
      <c r="B523" t="s">
        <v>1776</v>
      </c>
      <c r="C523" t="s">
        <v>1219</v>
      </c>
      <c r="D523" t="str">
        <f t="shared" si="88"/>
        <v>Walpack township, Sussex County</v>
      </c>
      <c r="E523" t="s">
        <v>1828</v>
      </c>
      <c r="F523" t="s">
        <v>1818</v>
      </c>
      <c r="G523" s="22">
        <f>COUNTIFS('Raw Data from UFBs'!$A$3:$A$3000,'Summary By Town'!$A523,'Raw Data from UFBs'!$E$3:$E$3000,'Summary By Town'!$G$2)</f>
        <v>0</v>
      </c>
      <c r="H523" s="5">
        <f>SUMIFS('Raw Data from UFBs'!F$3:F$3000,'Raw Data from UFBs'!$A$3:$A$3000,'Summary By Town'!$A523,'Raw Data from UFBs'!$E$3:$E$3000,'Summary By Town'!$G$2)</f>
        <v>0</v>
      </c>
      <c r="I523" s="5">
        <f>SUMIFS('Raw Data from UFBs'!G$3:G$3000,'Raw Data from UFBs'!$A$3:$A$3000,'Summary By Town'!$A523,'Raw Data from UFBs'!$E$3:$E$3000,'Summary By Town'!$G$2)</f>
        <v>0</v>
      </c>
      <c r="J523" s="23">
        <f t="shared" si="89"/>
        <v>0</v>
      </c>
      <c r="K523" s="22">
        <f>COUNTIFS('Raw Data from UFBs'!$A$3:$A$3000,'Summary By Town'!$A523,'Raw Data from UFBs'!$E$3:$E$3000,'Summary By Town'!$K$2)</f>
        <v>0</v>
      </c>
      <c r="L523" s="5">
        <f>SUMIFS('Raw Data from UFBs'!F$3:F$3000,'Raw Data from UFBs'!$A$3:$A$3000,'Summary By Town'!$A523,'Raw Data from UFBs'!$E$3:$E$3000,'Summary By Town'!$K$2)</f>
        <v>0</v>
      </c>
      <c r="M523" s="5">
        <f>SUMIFS('Raw Data from UFBs'!G$3:G$3000,'Raw Data from UFBs'!$A$3:$A$3000,'Summary By Town'!$A523,'Raw Data from UFBs'!$E$3:$E$3000,'Summary By Town'!$K$2)</f>
        <v>0</v>
      </c>
      <c r="N523" s="23">
        <f t="shared" si="90"/>
        <v>0</v>
      </c>
      <c r="O523" s="22">
        <f>COUNTIFS('Raw Data from UFBs'!$A$3:$A$3000,'Summary By Town'!$A523,'Raw Data from UFBs'!$E$3:$E$3000,'Summary By Town'!$O$2)</f>
        <v>0</v>
      </c>
      <c r="P523" s="5">
        <f>SUMIFS('Raw Data from UFBs'!F$3:F$3000,'Raw Data from UFBs'!$A$3:$A$3000,'Summary By Town'!$A523,'Raw Data from UFBs'!$E$3:$E$3000,'Summary By Town'!$O$2)</f>
        <v>0</v>
      </c>
      <c r="Q523" s="5">
        <f>SUMIFS('Raw Data from UFBs'!G$3:G$3000,'Raw Data from UFBs'!$A$3:$A$3000,'Summary By Town'!$A523,'Raw Data from UFBs'!$E$3:$E$3000,'Summary By Town'!$O$2)</f>
        <v>0</v>
      </c>
      <c r="R523" s="23">
        <f t="shared" si="91"/>
        <v>0</v>
      </c>
      <c r="S523" s="22">
        <f t="shared" si="92"/>
        <v>0</v>
      </c>
      <c r="T523" s="5">
        <f t="shared" si="93"/>
        <v>0</v>
      </c>
      <c r="U523" s="5">
        <f t="shared" si="94"/>
        <v>0</v>
      </c>
      <c r="V523" s="23">
        <f t="shared" si="95"/>
        <v>0</v>
      </c>
      <c r="W523" s="62">
        <v>33521426</v>
      </c>
      <c r="X523" s="63">
        <v>0.66625052906079762</v>
      </c>
      <c r="Y523" s="64">
        <v>0</v>
      </c>
      <c r="Z523" s="5">
        <f t="shared" si="96"/>
        <v>0</v>
      </c>
      <c r="AA523" s="9">
        <f t="shared" si="97"/>
        <v>0</v>
      </c>
      <c r="AB523" s="62">
        <v>128305.82</v>
      </c>
      <c r="AC523" s="7">
        <f t="shared" si="98"/>
        <v>0</v>
      </c>
      <c r="AE523" s="6" t="s">
        <v>1259</v>
      </c>
      <c r="AF523" s="6" t="s">
        <v>1233</v>
      </c>
      <c r="AG523" s="6" t="s">
        <v>1227</v>
      </c>
      <c r="AH523" s="6" t="s">
        <v>1235</v>
      </c>
      <c r="AI523" s="6" t="s">
        <v>1857</v>
      </c>
      <c r="AJ523" s="6" t="s">
        <v>1857</v>
      </c>
      <c r="AK523" s="6" t="s">
        <v>1857</v>
      </c>
      <c r="AL523" s="6" t="s">
        <v>1857</v>
      </c>
      <c r="AM523" s="6" t="s">
        <v>1857</v>
      </c>
      <c r="AN523" s="6" t="s">
        <v>1857</v>
      </c>
      <c r="AO523" s="6" t="s">
        <v>1857</v>
      </c>
      <c r="AP523" s="6" t="s">
        <v>1857</v>
      </c>
      <c r="AQ523" s="6" t="s">
        <v>1857</v>
      </c>
      <c r="AR523" s="6" t="s">
        <v>1857</v>
      </c>
      <c r="AS523" s="6" t="s">
        <v>1857</v>
      </c>
      <c r="AT523" s="6" t="s">
        <v>1857</v>
      </c>
    </row>
    <row r="524" spans="1:46" ht="17.25" customHeight="1" x14ac:dyDescent="0.3">
      <c r="A524" t="s">
        <v>1239</v>
      </c>
      <c r="B524" t="s">
        <v>1777</v>
      </c>
      <c r="C524" t="s">
        <v>1219</v>
      </c>
      <c r="D524" t="str">
        <f t="shared" si="88"/>
        <v>Wantage township, Sussex County</v>
      </c>
      <c r="E524" t="s">
        <v>1828</v>
      </c>
      <c r="F524" t="s">
        <v>1818</v>
      </c>
      <c r="G524" s="22">
        <f>COUNTIFS('Raw Data from UFBs'!$A$3:$A$3000,'Summary By Town'!$A524,'Raw Data from UFBs'!$E$3:$E$3000,'Summary By Town'!$G$2)</f>
        <v>0</v>
      </c>
      <c r="H524" s="5">
        <f>SUMIFS('Raw Data from UFBs'!F$3:F$3000,'Raw Data from UFBs'!$A$3:$A$3000,'Summary By Town'!$A524,'Raw Data from UFBs'!$E$3:$E$3000,'Summary By Town'!$G$2)</f>
        <v>0</v>
      </c>
      <c r="I524" s="5">
        <f>SUMIFS('Raw Data from UFBs'!G$3:G$3000,'Raw Data from UFBs'!$A$3:$A$3000,'Summary By Town'!$A524,'Raw Data from UFBs'!$E$3:$E$3000,'Summary By Town'!$G$2)</f>
        <v>0</v>
      </c>
      <c r="J524" s="23">
        <f t="shared" si="89"/>
        <v>0</v>
      </c>
      <c r="K524" s="22">
        <f>COUNTIFS('Raw Data from UFBs'!$A$3:$A$3000,'Summary By Town'!$A524,'Raw Data from UFBs'!$E$3:$E$3000,'Summary By Town'!$K$2)</f>
        <v>0</v>
      </c>
      <c r="L524" s="5">
        <f>SUMIFS('Raw Data from UFBs'!F$3:F$3000,'Raw Data from UFBs'!$A$3:$A$3000,'Summary By Town'!$A524,'Raw Data from UFBs'!$E$3:$E$3000,'Summary By Town'!$K$2)</f>
        <v>0</v>
      </c>
      <c r="M524" s="5">
        <f>SUMIFS('Raw Data from UFBs'!G$3:G$3000,'Raw Data from UFBs'!$A$3:$A$3000,'Summary By Town'!$A524,'Raw Data from UFBs'!$E$3:$E$3000,'Summary By Town'!$K$2)</f>
        <v>0</v>
      </c>
      <c r="N524" s="23">
        <f t="shared" si="90"/>
        <v>0</v>
      </c>
      <c r="O524" s="22">
        <f>COUNTIFS('Raw Data from UFBs'!$A$3:$A$3000,'Summary By Town'!$A524,'Raw Data from UFBs'!$E$3:$E$3000,'Summary By Town'!$O$2)</f>
        <v>0</v>
      </c>
      <c r="P524" s="5">
        <f>SUMIFS('Raw Data from UFBs'!F$3:F$3000,'Raw Data from UFBs'!$A$3:$A$3000,'Summary By Town'!$A524,'Raw Data from UFBs'!$E$3:$E$3000,'Summary By Town'!$O$2)</f>
        <v>0</v>
      </c>
      <c r="Q524" s="5">
        <f>SUMIFS('Raw Data from UFBs'!G$3:G$3000,'Raw Data from UFBs'!$A$3:$A$3000,'Summary By Town'!$A524,'Raw Data from UFBs'!$E$3:$E$3000,'Summary By Town'!$O$2)</f>
        <v>0</v>
      </c>
      <c r="R524" s="23">
        <f t="shared" si="91"/>
        <v>0</v>
      </c>
      <c r="S524" s="22">
        <f t="shared" si="92"/>
        <v>0</v>
      </c>
      <c r="T524" s="5">
        <f t="shared" si="93"/>
        <v>0</v>
      </c>
      <c r="U524" s="5">
        <f t="shared" si="94"/>
        <v>0</v>
      </c>
      <c r="V524" s="23">
        <f t="shared" si="95"/>
        <v>0</v>
      </c>
      <c r="W524" s="62">
        <v>1310928000</v>
      </c>
      <c r="X524" s="63">
        <v>2.9110658110138226</v>
      </c>
      <c r="Y524" s="64">
        <v>0.11133496085072805</v>
      </c>
      <c r="Z524" s="5">
        <f t="shared" si="96"/>
        <v>0</v>
      </c>
      <c r="AA524" s="9">
        <f t="shared" si="97"/>
        <v>0</v>
      </c>
      <c r="AB524" s="62">
        <v>6323428.0999999996</v>
      </c>
      <c r="AC524" s="7">
        <f t="shared" si="98"/>
        <v>0</v>
      </c>
      <c r="AE524" s="6" t="s">
        <v>1230</v>
      </c>
      <c r="AF524" s="6" t="s">
        <v>1228</v>
      </c>
      <c r="AG524" s="6" t="s">
        <v>1236</v>
      </c>
      <c r="AH524" s="6" t="s">
        <v>651</v>
      </c>
      <c r="AI524" s="6" t="s">
        <v>1233</v>
      </c>
      <c r="AJ524" s="6" t="s">
        <v>1237</v>
      </c>
      <c r="AK524" s="6" t="s">
        <v>1231</v>
      </c>
      <c r="AL524" s="6" t="s">
        <v>1857</v>
      </c>
      <c r="AM524" s="6" t="s">
        <v>1857</v>
      </c>
      <c r="AN524" s="6" t="s">
        <v>1857</v>
      </c>
      <c r="AO524" s="6" t="s">
        <v>1857</v>
      </c>
      <c r="AP524" s="6" t="s">
        <v>1857</v>
      </c>
      <c r="AQ524" s="6" t="s">
        <v>1857</v>
      </c>
      <c r="AR524" s="6" t="s">
        <v>1857</v>
      </c>
      <c r="AS524" s="6" t="s">
        <v>1857</v>
      </c>
      <c r="AT524" s="6" t="s">
        <v>1857</v>
      </c>
    </row>
    <row r="525" spans="1:46" ht="17.25" customHeight="1" x14ac:dyDescent="0.3">
      <c r="A525" t="s">
        <v>659</v>
      </c>
      <c r="B525" t="s">
        <v>1778</v>
      </c>
      <c r="C525" t="s">
        <v>1241</v>
      </c>
      <c r="D525" t="str">
        <f t="shared" si="88"/>
        <v>Elizabeth city, Union County</v>
      </c>
      <c r="E525" t="s">
        <v>1828</v>
      </c>
      <c r="F525" t="s">
        <v>1819</v>
      </c>
      <c r="G525" s="22">
        <f>COUNTIFS('Raw Data from UFBs'!$A$3:$A$3000,'Summary By Town'!$A525,'Raw Data from UFBs'!$E$3:$E$3000,'Summary By Town'!$G$2)</f>
        <v>22</v>
      </c>
      <c r="H525" s="5">
        <f>SUMIFS('Raw Data from UFBs'!F$3:F$3000,'Raw Data from UFBs'!$A$3:$A$3000,'Summary By Town'!$A525,'Raw Data from UFBs'!$E$3:$E$3000,'Summary By Town'!$G$2)</f>
        <v>1349504.36</v>
      </c>
      <c r="I525" s="5">
        <f>SUMIFS('Raw Data from UFBs'!G$3:G$3000,'Raw Data from UFBs'!$A$3:$A$3000,'Summary By Town'!$A525,'Raw Data from UFBs'!$E$3:$E$3000,'Summary By Town'!$G$2)</f>
        <v>17674700</v>
      </c>
      <c r="J525" s="23">
        <f t="shared" si="89"/>
        <v>5555090.6962155057</v>
      </c>
      <c r="K525" s="22">
        <f>COUNTIFS('Raw Data from UFBs'!$A$3:$A$3000,'Summary By Town'!$A525,'Raw Data from UFBs'!$E$3:$E$3000,'Summary By Town'!$K$2)</f>
        <v>17</v>
      </c>
      <c r="L525" s="5">
        <f>SUMIFS('Raw Data from UFBs'!F$3:F$3000,'Raw Data from UFBs'!$A$3:$A$3000,'Summary By Town'!$A525,'Raw Data from UFBs'!$E$3:$E$3000,'Summary By Town'!$K$2)</f>
        <v>9635062.5299999993</v>
      </c>
      <c r="M525" s="5">
        <f>SUMIFS('Raw Data from UFBs'!G$3:G$3000,'Raw Data from UFBs'!$A$3:$A$3000,'Summary By Town'!$A525,'Raw Data from UFBs'!$E$3:$E$3000,'Summary By Town'!$K$2)</f>
        <v>65219030</v>
      </c>
      <c r="N525" s="23">
        <f t="shared" si="90"/>
        <v>20498092.005476754</v>
      </c>
      <c r="O525" s="22">
        <f>COUNTIFS('Raw Data from UFBs'!$A$3:$A$3000,'Summary By Town'!$A525,'Raw Data from UFBs'!$E$3:$E$3000,'Summary By Town'!$O$2)</f>
        <v>5</v>
      </c>
      <c r="P525" s="5">
        <f>SUMIFS('Raw Data from UFBs'!F$3:F$3000,'Raw Data from UFBs'!$A$3:$A$3000,'Summary By Town'!$A525,'Raw Data from UFBs'!$E$3:$E$3000,'Summary By Town'!$O$2)</f>
        <v>1015434.28</v>
      </c>
      <c r="Q525" s="5">
        <f>SUMIFS('Raw Data from UFBs'!G$3:G$3000,'Raw Data from UFBs'!$A$3:$A$3000,'Summary By Town'!$A525,'Raw Data from UFBs'!$E$3:$E$3000,'Summary By Town'!$O$2)</f>
        <v>15521300</v>
      </c>
      <c r="R525" s="23">
        <f t="shared" si="91"/>
        <v>4878285.301768614</v>
      </c>
      <c r="S525" s="22">
        <f t="shared" si="92"/>
        <v>44</v>
      </c>
      <c r="T525" s="5">
        <f t="shared" si="93"/>
        <v>12000001.169999998</v>
      </c>
      <c r="U525" s="5">
        <f t="shared" si="94"/>
        <v>98415030</v>
      </c>
      <c r="V525" s="23">
        <f t="shared" si="95"/>
        <v>30931468.003460873</v>
      </c>
      <c r="W525" s="62">
        <v>1855763582</v>
      </c>
      <c r="X525" s="63">
        <v>31.429618020195566</v>
      </c>
      <c r="Y525" s="64">
        <v>0.62523541735146304</v>
      </c>
      <c r="Z525" s="5">
        <f t="shared" si="96"/>
        <v>11836623.566694291</v>
      </c>
      <c r="AA525" s="9">
        <f t="shared" si="97"/>
        <v>5.3032094688449383E-2</v>
      </c>
      <c r="AB525" s="62">
        <v>301053009.68000001</v>
      </c>
      <c r="AC525" s="7">
        <f t="shared" si="98"/>
        <v>3.9317406523442039E-2</v>
      </c>
      <c r="AE525" s="6" t="s">
        <v>687</v>
      </c>
      <c r="AF525" s="6" t="s">
        <v>716</v>
      </c>
      <c r="AG525" s="6" t="s">
        <v>1247</v>
      </c>
      <c r="AH525" s="6" t="s">
        <v>299</v>
      </c>
      <c r="AI525" s="6" t="s">
        <v>717</v>
      </c>
      <c r="AJ525" s="6" t="s">
        <v>685</v>
      </c>
      <c r="AK525" s="6" t="s">
        <v>1046</v>
      </c>
      <c r="AL525" s="6" t="s">
        <v>1857</v>
      </c>
      <c r="AM525" s="6" t="s">
        <v>1857</v>
      </c>
      <c r="AN525" s="6" t="s">
        <v>1857</v>
      </c>
      <c r="AO525" s="6" t="s">
        <v>1857</v>
      </c>
      <c r="AP525" s="6" t="s">
        <v>1857</v>
      </c>
      <c r="AQ525" s="6" t="s">
        <v>1857</v>
      </c>
      <c r="AR525" s="6" t="s">
        <v>1857</v>
      </c>
      <c r="AS525" s="6" t="s">
        <v>1857</v>
      </c>
      <c r="AT525" s="6" t="s">
        <v>1857</v>
      </c>
    </row>
    <row r="526" spans="1:46" ht="17.25" customHeight="1" x14ac:dyDescent="0.3">
      <c r="A526" t="s">
        <v>680</v>
      </c>
      <c r="B526" t="s">
        <v>1779</v>
      </c>
      <c r="C526" t="s">
        <v>1241</v>
      </c>
      <c r="D526" t="str">
        <f t="shared" si="88"/>
        <v>Fanwood borough, Union County</v>
      </c>
      <c r="E526" t="s">
        <v>1828</v>
      </c>
      <c r="F526" t="s">
        <v>1815</v>
      </c>
      <c r="G526" s="22">
        <f>COUNTIFS('Raw Data from UFBs'!$A$3:$A$3000,'Summary By Town'!$A526,'Raw Data from UFBs'!$E$3:$E$3000,'Summary By Town'!$G$2)</f>
        <v>0</v>
      </c>
      <c r="H526" s="5">
        <f>SUMIFS('Raw Data from UFBs'!F$3:F$3000,'Raw Data from UFBs'!$A$3:$A$3000,'Summary By Town'!$A526,'Raw Data from UFBs'!$E$3:$E$3000,'Summary By Town'!$G$2)</f>
        <v>0</v>
      </c>
      <c r="I526" s="5">
        <f>SUMIFS('Raw Data from UFBs'!G$3:G$3000,'Raw Data from UFBs'!$A$3:$A$3000,'Summary By Town'!$A526,'Raw Data from UFBs'!$E$3:$E$3000,'Summary By Town'!$G$2)</f>
        <v>0</v>
      </c>
      <c r="J526" s="23">
        <f t="shared" si="89"/>
        <v>0</v>
      </c>
      <c r="K526" s="22">
        <f>COUNTIFS('Raw Data from UFBs'!$A$3:$A$3000,'Summary By Town'!$A526,'Raw Data from UFBs'!$E$3:$E$3000,'Summary By Town'!$K$2)</f>
        <v>0</v>
      </c>
      <c r="L526" s="5">
        <f>SUMIFS('Raw Data from UFBs'!F$3:F$3000,'Raw Data from UFBs'!$A$3:$A$3000,'Summary By Town'!$A526,'Raw Data from UFBs'!$E$3:$E$3000,'Summary By Town'!$K$2)</f>
        <v>0</v>
      </c>
      <c r="M526" s="5">
        <f>SUMIFS('Raw Data from UFBs'!G$3:G$3000,'Raw Data from UFBs'!$A$3:$A$3000,'Summary By Town'!$A526,'Raw Data from UFBs'!$E$3:$E$3000,'Summary By Town'!$K$2)</f>
        <v>0</v>
      </c>
      <c r="N526" s="23">
        <f t="shared" si="90"/>
        <v>0</v>
      </c>
      <c r="O526" s="22">
        <f>COUNTIFS('Raw Data from UFBs'!$A$3:$A$3000,'Summary By Town'!$A526,'Raw Data from UFBs'!$E$3:$E$3000,'Summary By Town'!$O$2)</f>
        <v>4</v>
      </c>
      <c r="P526" s="5">
        <f>SUMIFS('Raw Data from UFBs'!F$3:F$3000,'Raw Data from UFBs'!$A$3:$A$3000,'Summary By Town'!$A526,'Raw Data from UFBs'!$E$3:$E$3000,'Summary By Town'!$O$2)</f>
        <v>382448.14</v>
      </c>
      <c r="Q526" s="5">
        <f>SUMIFS('Raw Data from UFBs'!G$3:G$3000,'Raw Data from UFBs'!$A$3:$A$3000,'Summary By Town'!$A526,'Raw Data from UFBs'!$E$3:$E$3000,'Summary By Town'!$O$2)</f>
        <v>4272300</v>
      </c>
      <c r="R526" s="23">
        <f t="shared" si="91"/>
        <v>121483.69622443464</v>
      </c>
      <c r="S526" s="22">
        <f t="shared" si="92"/>
        <v>4</v>
      </c>
      <c r="T526" s="5">
        <f t="shared" si="93"/>
        <v>382448.14</v>
      </c>
      <c r="U526" s="5">
        <f t="shared" si="94"/>
        <v>4272300</v>
      </c>
      <c r="V526" s="23">
        <f t="shared" si="95"/>
        <v>121483.69622443464</v>
      </c>
      <c r="W526" s="62">
        <v>1331956026</v>
      </c>
      <c r="X526" s="63">
        <v>2.8435197955301508</v>
      </c>
      <c r="Y526" s="64">
        <v>0.20374229867860841</v>
      </c>
      <c r="Z526" s="5">
        <f t="shared" si="96"/>
        <v>-53169.495648218151</v>
      </c>
      <c r="AA526" s="9">
        <f t="shared" si="97"/>
        <v>3.2075383245422548E-3</v>
      </c>
      <c r="AB526" s="62">
        <v>10189923.189999999</v>
      </c>
      <c r="AC526" s="7">
        <f t="shared" si="98"/>
        <v>-5.2178504839365874E-3</v>
      </c>
      <c r="AE526" s="6" t="s">
        <v>689</v>
      </c>
      <c r="AF526" s="6" t="s">
        <v>694</v>
      </c>
      <c r="AG526" s="6" t="s">
        <v>1857</v>
      </c>
      <c r="AH526" s="6" t="s">
        <v>1857</v>
      </c>
      <c r="AI526" s="6" t="s">
        <v>1857</v>
      </c>
      <c r="AJ526" s="6" t="s">
        <v>1857</v>
      </c>
      <c r="AK526" s="6" t="s">
        <v>1857</v>
      </c>
      <c r="AL526" s="6" t="s">
        <v>1857</v>
      </c>
      <c r="AM526" s="6" t="s">
        <v>1857</v>
      </c>
      <c r="AN526" s="6" t="s">
        <v>1857</v>
      </c>
      <c r="AO526" s="6" t="s">
        <v>1857</v>
      </c>
      <c r="AP526" s="6" t="s">
        <v>1857</v>
      </c>
      <c r="AQ526" s="6" t="s">
        <v>1857</v>
      </c>
      <c r="AR526" s="6" t="s">
        <v>1857</v>
      </c>
      <c r="AS526" s="6" t="s">
        <v>1857</v>
      </c>
      <c r="AT526" s="6" t="s">
        <v>1857</v>
      </c>
    </row>
    <row r="527" spans="1:46" ht="17.25" customHeight="1" x14ac:dyDescent="0.3">
      <c r="A527" t="s">
        <v>683</v>
      </c>
      <c r="B527" t="s">
        <v>1780</v>
      </c>
      <c r="C527" t="s">
        <v>1241</v>
      </c>
      <c r="D527" t="str">
        <f t="shared" si="88"/>
        <v>Garwood borough, Union County</v>
      </c>
      <c r="E527" t="s">
        <v>1828</v>
      </c>
      <c r="F527" t="s">
        <v>1815</v>
      </c>
      <c r="G527" s="22">
        <f>COUNTIFS('Raw Data from UFBs'!$A$3:$A$3000,'Summary By Town'!$A527,'Raw Data from UFBs'!$E$3:$E$3000,'Summary By Town'!$G$2)</f>
        <v>1</v>
      </c>
      <c r="H527" s="5">
        <f>SUMIFS('Raw Data from UFBs'!F$3:F$3000,'Raw Data from UFBs'!$A$3:$A$3000,'Summary By Town'!$A527,'Raw Data from UFBs'!$E$3:$E$3000,'Summary By Town'!$G$2)</f>
        <v>47092</v>
      </c>
      <c r="I527" s="5">
        <f>SUMIFS('Raw Data from UFBs'!G$3:G$3000,'Raw Data from UFBs'!$A$3:$A$3000,'Summary By Town'!$A527,'Raw Data from UFBs'!$E$3:$E$3000,'Summary By Town'!$G$2)</f>
        <v>12888500</v>
      </c>
      <c r="J527" s="23">
        <f t="shared" si="89"/>
        <v>348492.6193391101</v>
      </c>
      <c r="K527" s="22">
        <f>COUNTIFS('Raw Data from UFBs'!$A$3:$A$3000,'Summary By Town'!$A527,'Raw Data from UFBs'!$E$3:$E$3000,'Summary By Town'!$K$2)</f>
        <v>1</v>
      </c>
      <c r="L527" s="5">
        <f>SUMIFS('Raw Data from UFBs'!F$3:F$3000,'Raw Data from UFBs'!$A$3:$A$3000,'Summary By Town'!$A527,'Raw Data from UFBs'!$E$3:$E$3000,'Summary By Town'!$K$2)</f>
        <v>544000</v>
      </c>
      <c r="M527" s="5">
        <f>SUMIFS('Raw Data from UFBs'!G$3:G$3000,'Raw Data from UFBs'!$A$3:$A$3000,'Summary By Town'!$A527,'Raw Data from UFBs'!$E$3:$E$3000,'Summary By Town'!$K$2)</f>
        <v>64323000</v>
      </c>
      <c r="N527" s="23">
        <f t="shared" si="90"/>
        <v>1739231.931857825</v>
      </c>
      <c r="O527" s="22">
        <f>COUNTIFS('Raw Data from UFBs'!$A$3:$A$3000,'Summary By Town'!$A527,'Raw Data from UFBs'!$E$3:$E$3000,'Summary By Town'!$O$2)</f>
        <v>0</v>
      </c>
      <c r="P527" s="5">
        <f>SUMIFS('Raw Data from UFBs'!F$3:F$3000,'Raw Data from UFBs'!$A$3:$A$3000,'Summary By Town'!$A527,'Raw Data from UFBs'!$E$3:$E$3000,'Summary By Town'!$O$2)</f>
        <v>0</v>
      </c>
      <c r="Q527" s="5">
        <f>SUMIFS('Raw Data from UFBs'!G$3:G$3000,'Raw Data from UFBs'!$A$3:$A$3000,'Summary By Town'!$A527,'Raw Data from UFBs'!$E$3:$E$3000,'Summary By Town'!$O$2)</f>
        <v>0</v>
      </c>
      <c r="R527" s="23">
        <f t="shared" si="91"/>
        <v>0</v>
      </c>
      <c r="S527" s="22">
        <f t="shared" si="92"/>
        <v>2</v>
      </c>
      <c r="T527" s="5">
        <f t="shared" si="93"/>
        <v>591092</v>
      </c>
      <c r="U527" s="5">
        <f t="shared" si="94"/>
        <v>77211500</v>
      </c>
      <c r="V527" s="23">
        <f t="shared" si="95"/>
        <v>2087724.5511969351</v>
      </c>
      <c r="W527" s="62">
        <v>871750536</v>
      </c>
      <c r="X527" s="63">
        <v>2.7039036298957217</v>
      </c>
      <c r="Y527" s="64">
        <v>0.35714369073452712</v>
      </c>
      <c r="Z527" s="5">
        <f t="shared" si="96"/>
        <v>534512.87300790451</v>
      </c>
      <c r="AA527" s="9">
        <f t="shared" si="97"/>
        <v>8.857063668040005E-2</v>
      </c>
      <c r="AB527" s="62">
        <v>9978418.4499999993</v>
      </c>
      <c r="AC527" s="7">
        <f t="shared" si="98"/>
        <v>5.356689295866366E-2</v>
      </c>
      <c r="AE527" s="6" t="s">
        <v>1243</v>
      </c>
      <c r="AF527" s="6" t="s">
        <v>1250</v>
      </c>
      <c r="AG527" s="6" t="s">
        <v>1857</v>
      </c>
      <c r="AH527" s="6" t="s">
        <v>1857</v>
      </c>
      <c r="AI527" s="6" t="s">
        <v>1857</v>
      </c>
      <c r="AJ527" s="6" t="s">
        <v>1857</v>
      </c>
      <c r="AK527" s="6" t="s">
        <v>1857</v>
      </c>
      <c r="AL527" s="6" t="s">
        <v>1857</v>
      </c>
      <c r="AM527" s="6" t="s">
        <v>1857</v>
      </c>
      <c r="AN527" s="6" t="s">
        <v>1857</v>
      </c>
      <c r="AO527" s="6" t="s">
        <v>1857</v>
      </c>
      <c r="AP527" s="6" t="s">
        <v>1857</v>
      </c>
      <c r="AQ527" s="6" t="s">
        <v>1857</v>
      </c>
      <c r="AR527" s="6" t="s">
        <v>1857</v>
      </c>
      <c r="AS527" s="6" t="s">
        <v>1857</v>
      </c>
      <c r="AT527" s="6" t="s">
        <v>1857</v>
      </c>
    </row>
    <row r="528" spans="1:46" ht="17.25" customHeight="1" x14ac:dyDescent="0.3">
      <c r="A528" t="s">
        <v>1244</v>
      </c>
      <c r="B528" t="s">
        <v>1781</v>
      </c>
      <c r="C528" t="s">
        <v>1241</v>
      </c>
      <c r="D528" t="str">
        <f t="shared" si="88"/>
        <v>Kenilworth borough, Union County</v>
      </c>
      <c r="E528" t="s">
        <v>1828</v>
      </c>
      <c r="F528" t="s">
        <v>1815</v>
      </c>
      <c r="G528" s="22">
        <f>COUNTIFS('Raw Data from UFBs'!$A$3:$A$3000,'Summary By Town'!$A528,'Raw Data from UFBs'!$E$3:$E$3000,'Summary By Town'!$G$2)</f>
        <v>0</v>
      </c>
      <c r="H528" s="5">
        <f>SUMIFS('Raw Data from UFBs'!F$3:F$3000,'Raw Data from UFBs'!$A$3:$A$3000,'Summary By Town'!$A528,'Raw Data from UFBs'!$E$3:$E$3000,'Summary By Town'!$G$2)</f>
        <v>0</v>
      </c>
      <c r="I528" s="5">
        <f>SUMIFS('Raw Data from UFBs'!G$3:G$3000,'Raw Data from UFBs'!$A$3:$A$3000,'Summary By Town'!$A528,'Raw Data from UFBs'!$E$3:$E$3000,'Summary By Town'!$G$2)</f>
        <v>0</v>
      </c>
      <c r="J528" s="23">
        <f t="shared" si="89"/>
        <v>0</v>
      </c>
      <c r="K528" s="22">
        <f>COUNTIFS('Raw Data from UFBs'!$A$3:$A$3000,'Summary By Town'!$A528,'Raw Data from UFBs'!$E$3:$E$3000,'Summary By Town'!$K$2)</f>
        <v>0</v>
      </c>
      <c r="L528" s="5">
        <f>SUMIFS('Raw Data from UFBs'!F$3:F$3000,'Raw Data from UFBs'!$A$3:$A$3000,'Summary By Town'!$A528,'Raw Data from UFBs'!$E$3:$E$3000,'Summary By Town'!$K$2)</f>
        <v>0</v>
      </c>
      <c r="M528" s="5">
        <f>SUMIFS('Raw Data from UFBs'!G$3:G$3000,'Raw Data from UFBs'!$A$3:$A$3000,'Summary By Town'!$A528,'Raw Data from UFBs'!$E$3:$E$3000,'Summary By Town'!$K$2)</f>
        <v>0</v>
      </c>
      <c r="N528" s="23">
        <f t="shared" si="90"/>
        <v>0</v>
      </c>
      <c r="O528" s="22">
        <f>COUNTIFS('Raw Data from UFBs'!$A$3:$A$3000,'Summary By Town'!$A528,'Raw Data from UFBs'!$E$3:$E$3000,'Summary By Town'!$O$2)</f>
        <v>0</v>
      </c>
      <c r="P528" s="5">
        <f>SUMIFS('Raw Data from UFBs'!F$3:F$3000,'Raw Data from UFBs'!$A$3:$A$3000,'Summary By Town'!$A528,'Raw Data from UFBs'!$E$3:$E$3000,'Summary By Town'!$O$2)</f>
        <v>0</v>
      </c>
      <c r="Q528" s="5">
        <f>SUMIFS('Raw Data from UFBs'!G$3:G$3000,'Raw Data from UFBs'!$A$3:$A$3000,'Summary By Town'!$A528,'Raw Data from UFBs'!$E$3:$E$3000,'Summary By Town'!$O$2)</f>
        <v>0</v>
      </c>
      <c r="R528" s="23">
        <f t="shared" si="91"/>
        <v>0</v>
      </c>
      <c r="S528" s="22">
        <f t="shared" si="92"/>
        <v>0</v>
      </c>
      <c r="T528" s="5">
        <f t="shared" si="93"/>
        <v>0</v>
      </c>
      <c r="U528" s="5">
        <f t="shared" si="94"/>
        <v>0</v>
      </c>
      <c r="V528" s="23">
        <f t="shared" si="95"/>
        <v>0</v>
      </c>
      <c r="W528" s="62">
        <v>885142324</v>
      </c>
      <c r="X528" s="63">
        <v>5.7440618716156955</v>
      </c>
      <c r="Y528" s="64">
        <v>0.32446039515646791</v>
      </c>
      <c r="Z528" s="5">
        <f t="shared" si="96"/>
        <v>0</v>
      </c>
      <c r="AA528" s="9">
        <f t="shared" si="97"/>
        <v>0</v>
      </c>
      <c r="AB528" s="62">
        <v>18766040.879999999</v>
      </c>
      <c r="AC528" s="7">
        <f t="shared" si="98"/>
        <v>0</v>
      </c>
      <c r="AE528" s="6" t="s">
        <v>1247</v>
      </c>
      <c r="AF528" s="6" t="s">
        <v>1243</v>
      </c>
      <c r="AG528" s="6" t="s">
        <v>1248</v>
      </c>
      <c r="AH528" s="6" t="s">
        <v>717</v>
      </c>
      <c r="AI528" s="6" t="s">
        <v>1857</v>
      </c>
      <c r="AJ528" s="6" t="s">
        <v>1857</v>
      </c>
      <c r="AK528" s="6" t="s">
        <v>1857</v>
      </c>
      <c r="AL528" s="6" t="s">
        <v>1857</v>
      </c>
      <c r="AM528" s="6" t="s">
        <v>1857</v>
      </c>
      <c r="AN528" s="6" t="s">
        <v>1857</v>
      </c>
      <c r="AO528" s="6" t="s">
        <v>1857</v>
      </c>
      <c r="AP528" s="6" t="s">
        <v>1857</v>
      </c>
      <c r="AQ528" s="6" t="s">
        <v>1857</v>
      </c>
      <c r="AR528" s="6" t="s">
        <v>1857</v>
      </c>
      <c r="AS528" s="6" t="s">
        <v>1857</v>
      </c>
      <c r="AT528" s="6" t="s">
        <v>1857</v>
      </c>
    </row>
    <row r="529" spans="1:46" ht="17.25" customHeight="1" x14ac:dyDescent="0.3">
      <c r="A529" t="s">
        <v>687</v>
      </c>
      <c r="B529" t="s">
        <v>1782</v>
      </c>
      <c r="C529" t="s">
        <v>1241</v>
      </c>
      <c r="D529" t="str">
        <f t="shared" si="88"/>
        <v>Linden city, Union County</v>
      </c>
      <c r="E529" t="s">
        <v>1828</v>
      </c>
      <c r="F529" t="s">
        <v>1819</v>
      </c>
      <c r="G529" s="22">
        <f>COUNTIFS('Raw Data from UFBs'!$A$3:$A$3000,'Summary By Town'!$A529,'Raw Data from UFBs'!$E$3:$E$3000,'Summary By Town'!$G$2)</f>
        <v>4</v>
      </c>
      <c r="H529" s="5">
        <f>SUMIFS('Raw Data from UFBs'!F$3:F$3000,'Raw Data from UFBs'!$A$3:$A$3000,'Summary By Town'!$A529,'Raw Data from UFBs'!$E$3:$E$3000,'Summary By Town'!$G$2)</f>
        <v>174959.93</v>
      </c>
      <c r="I529" s="5">
        <f>SUMIFS('Raw Data from UFBs'!G$3:G$3000,'Raw Data from UFBs'!$A$3:$A$3000,'Summary By Town'!$A529,'Raw Data from UFBs'!$E$3:$E$3000,'Summary By Town'!$G$2)</f>
        <v>10971100</v>
      </c>
      <c r="J529" s="23">
        <f t="shared" si="89"/>
        <v>754578.59120148933</v>
      </c>
      <c r="K529" s="22">
        <f>COUNTIFS('Raw Data from UFBs'!$A$3:$A$3000,'Summary By Town'!$A529,'Raw Data from UFBs'!$E$3:$E$3000,'Summary By Town'!$K$2)</f>
        <v>3</v>
      </c>
      <c r="L529" s="5">
        <f>SUMIFS('Raw Data from UFBs'!F$3:F$3000,'Raw Data from UFBs'!$A$3:$A$3000,'Summary By Town'!$A529,'Raw Data from UFBs'!$E$3:$E$3000,'Summary By Town'!$K$2)</f>
        <v>1717359</v>
      </c>
      <c r="M529" s="5">
        <f>SUMIFS('Raw Data from UFBs'!G$3:G$3000,'Raw Data from UFBs'!$A$3:$A$3000,'Summary By Town'!$A529,'Raw Data from UFBs'!$E$3:$E$3000,'Summary By Town'!$K$2)</f>
        <v>99369100</v>
      </c>
      <c r="N529" s="23">
        <f t="shared" si="90"/>
        <v>6834482.913013272</v>
      </c>
      <c r="O529" s="22">
        <f>COUNTIFS('Raw Data from UFBs'!$A$3:$A$3000,'Summary By Town'!$A529,'Raw Data from UFBs'!$E$3:$E$3000,'Summary By Town'!$O$2)</f>
        <v>19</v>
      </c>
      <c r="P529" s="5">
        <f>SUMIFS('Raw Data from UFBs'!F$3:F$3000,'Raw Data from UFBs'!$A$3:$A$3000,'Summary By Town'!$A529,'Raw Data from UFBs'!$E$3:$E$3000,'Summary By Town'!$O$2)</f>
        <v>1502524</v>
      </c>
      <c r="Q529" s="5">
        <f>SUMIFS('Raw Data from UFBs'!G$3:G$3000,'Raw Data from UFBs'!$A$3:$A$3000,'Summary By Town'!$A529,'Raw Data from UFBs'!$E$3:$E$3000,'Summary By Town'!$O$2)</f>
        <v>60247500</v>
      </c>
      <c r="R529" s="23">
        <f t="shared" si="91"/>
        <v>4143747.9991442724</v>
      </c>
      <c r="S529" s="22">
        <f t="shared" si="92"/>
        <v>26</v>
      </c>
      <c r="T529" s="5">
        <f t="shared" si="93"/>
        <v>3394842.93</v>
      </c>
      <c r="U529" s="5">
        <f t="shared" si="94"/>
        <v>170587700</v>
      </c>
      <c r="V529" s="23">
        <f t="shared" si="95"/>
        <v>11732809.503359035</v>
      </c>
      <c r="W529" s="62">
        <v>3316692400</v>
      </c>
      <c r="X529" s="63">
        <v>6.8778754290954351</v>
      </c>
      <c r="Y529" s="64">
        <v>0.33515120596924075</v>
      </c>
      <c r="Z529" s="5">
        <f t="shared" si="96"/>
        <v>2794479.5523924986</v>
      </c>
      <c r="AA529" s="9">
        <f t="shared" si="97"/>
        <v>5.1433078328276691E-2</v>
      </c>
      <c r="AB529" s="62">
        <v>117606602.48999999</v>
      </c>
      <c r="AC529" s="7">
        <f t="shared" si="98"/>
        <v>2.3761247185336478E-2</v>
      </c>
      <c r="AE529" s="6" t="s">
        <v>402</v>
      </c>
      <c r="AF529" s="6" t="s">
        <v>691</v>
      </c>
      <c r="AG529" s="6" t="s">
        <v>1251</v>
      </c>
      <c r="AH529" s="6" t="s">
        <v>1242</v>
      </c>
      <c r="AI529" s="6" t="s">
        <v>716</v>
      </c>
      <c r="AJ529" s="6" t="s">
        <v>1243</v>
      </c>
      <c r="AK529" s="6" t="s">
        <v>659</v>
      </c>
      <c r="AL529" s="6" t="s">
        <v>1105</v>
      </c>
      <c r="AM529" s="6" t="s">
        <v>1857</v>
      </c>
      <c r="AN529" s="6" t="s">
        <v>1857</v>
      </c>
      <c r="AO529" s="6" t="s">
        <v>1857</v>
      </c>
      <c r="AP529" s="6" t="s">
        <v>1857</v>
      </c>
      <c r="AQ529" s="6" t="s">
        <v>1857</v>
      </c>
      <c r="AR529" s="6" t="s">
        <v>1857</v>
      </c>
      <c r="AS529" s="6" t="s">
        <v>1857</v>
      </c>
      <c r="AT529" s="6" t="s">
        <v>1857</v>
      </c>
    </row>
    <row r="530" spans="1:46" ht="17.25" customHeight="1" x14ac:dyDescent="0.3">
      <c r="A530" t="s">
        <v>1245</v>
      </c>
      <c r="B530" t="s">
        <v>1783</v>
      </c>
      <c r="C530" t="s">
        <v>1241</v>
      </c>
      <c r="D530" t="str">
        <f t="shared" si="88"/>
        <v>Mountainside borough, Union County</v>
      </c>
      <c r="E530" t="s">
        <v>1828</v>
      </c>
      <c r="F530" t="s">
        <v>1815</v>
      </c>
      <c r="G530" s="22">
        <f>COUNTIFS('Raw Data from UFBs'!$A$3:$A$3000,'Summary By Town'!$A530,'Raw Data from UFBs'!$E$3:$E$3000,'Summary By Town'!$G$2)</f>
        <v>0</v>
      </c>
      <c r="H530" s="5">
        <f>SUMIFS('Raw Data from UFBs'!F$3:F$3000,'Raw Data from UFBs'!$A$3:$A$3000,'Summary By Town'!$A530,'Raw Data from UFBs'!$E$3:$E$3000,'Summary By Town'!$G$2)</f>
        <v>0</v>
      </c>
      <c r="I530" s="5">
        <f>SUMIFS('Raw Data from UFBs'!G$3:G$3000,'Raw Data from UFBs'!$A$3:$A$3000,'Summary By Town'!$A530,'Raw Data from UFBs'!$E$3:$E$3000,'Summary By Town'!$G$2)</f>
        <v>0</v>
      </c>
      <c r="J530" s="23">
        <f t="shared" si="89"/>
        <v>0</v>
      </c>
      <c r="K530" s="22">
        <f>COUNTIFS('Raw Data from UFBs'!$A$3:$A$3000,'Summary By Town'!$A530,'Raw Data from UFBs'!$E$3:$E$3000,'Summary By Town'!$K$2)</f>
        <v>0</v>
      </c>
      <c r="L530" s="5">
        <f>SUMIFS('Raw Data from UFBs'!F$3:F$3000,'Raw Data from UFBs'!$A$3:$A$3000,'Summary By Town'!$A530,'Raw Data from UFBs'!$E$3:$E$3000,'Summary By Town'!$K$2)</f>
        <v>0</v>
      </c>
      <c r="M530" s="5">
        <f>SUMIFS('Raw Data from UFBs'!G$3:G$3000,'Raw Data from UFBs'!$A$3:$A$3000,'Summary By Town'!$A530,'Raw Data from UFBs'!$E$3:$E$3000,'Summary By Town'!$K$2)</f>
        <v>0</v>
      </c>
      <c r="N530" s="23">
        <f t="shared" si="90"/>
        <v>0</v>
      </c>
      <c r="O530" s="22">
        <f>COUNTIFS('Raw Data from UFBs'!$A$3:$A$3000,'Summary By Town'!$A530,'Raw Data from UFBs'!$E$3:$E$3000,'Summary By Town'!$O$2)</f>
        <v>0</v>
      </c>
      <c r="P530" s="5">
        <f>SUMIFS('Raw Data from UFBs'!F$3:F$3000,'Raw Data from UFBs'!$A$3:$A$3000,'Summary By Town'!$A530,'Raw Data from UFBs'!$E$3:$E$3000,'Summary By Town'!$O$2)</f>
        <v>0</v>
      </c>
      <c r="Q530" s="5">
        <f>SUMIFS('Raw Data from UFBs'!G$3:G$3000,'Raw Data from UFBs'!$A$3:$A$3000,'Summary By Town'!$A530,'Raw Data from UFBs'!$E$3:$E$3000,'Summary By Town'!$O$2)</f>
        <v>0</v>
      </c>
      <c r="R530" s="23">
        <f t="shared" si="91"/>
        <v>0</v>
      </c>
      <c r="S530" s="22">
        <f t="shared" si="92"/>
        <v>0</v>
      </c>
      <c r="T530" s="5">
        <f t="shared" si="93"/>
        <v>0</v>
      </c>
      <c r="U530" s="5">
        <f t="shared" si="94"/>
        <v>0</v>
      </c>
      <c r="V530" s="23">
        <f t="shared" si="95"/>
        <v>0</v>
      </c>
      <c r="W530" s="62">
        <v>2468059619</v>
      </c>
      <c r="X530" s="63">
        <v>1.9877620350369491</v>
      </c>
      <c r="Y530" s="64">
        <v>0.26857224042527061</v>
      </c>
      <c r="Z530" s="5">
        <f t="shared" si="96"/>
        <v>0</v>
      </c>
      <c r="AA530" s="9">
        <f t="shared" si="97"/>
        <v>0</v>
      </c>
      <c r="AB530" s="62">
        <v>13790186.75</v>
      </c>
      <c r="AC530" s="7">
        <f t="shared" si="98"/>
        <v>0</v>
      </c>
      <c r="AE530" s="6" t="s">
        <v>694</v>
      </c>
      <c r="AF530" s="6" t="s">
        <v>1250</v>
      </c>
      <c r="AG530" s="6" t="s">
        <v>1240</v>
      </c>
      <c r="AH530" s="6" t="s">
        <v>1248</v>
      </c>
      <c r="AI530" s="6" t="s">
        <v>1249</v>
      </c>
      <c r="AJ530" s="6" t="s">
        <v>1857</v>
      </c>
      <c r="AK530" s="6" t="s">
        <v>1857</v>
      </c>
      <c r="AL530" s="6" t="s">
        <v>1857</v>
      </c>
      <c r="AM530" s="6" t="s">
        <v>1857</v>
      </c>
      <c r="AN530" s="6" t="s">
        <v>1857</v>
      </c>
      <c r="AO530" s="6" t="s">
        <v>1857</v>
      </c>
      <c r="AP530" s="6" t="s">
        <v>1857</v>
      </c>
      <c r="AQ530" s="6" t="s">
        <v>1857</v>
      </c>
      <c r="AR530" s="6" t="s">
        <v>1857</v>
      </c>
      <c r="AS530" s="6" t="s">
        <v>1857</v>
      </c>
      <c r="AT530" s="6" t="s">
        <v>1857</v>
      </c>
    </row>
    <row r="531" spans="1:46" ht="17.25" customHeight="1" x14ac:dyDescent="0.3">
      <c r="A531" t="s">
        <v>1246</v>
      </c>
      <c r="B531" t="s">
        <v>1784</v>
      </c>
      <c r="C531" t="s">
        <v>1241</v>
      </c>
      <c r="D531" t="str">
        <f t="shared" si="88"/>
        <v>New Providence borough, Union County</v>
      </c>
      <c r="E531" t="s">
        <v>1828</v>
      </c>
      <c r="F531" t="s">
        <v>1815</v>
      </c>
      <c r="G531" s="22">
        <f>COUNTIFS('Raw Data from UFBs'!$A$3:$A$3000,'Summary By Town'!$A531,'Raw Data from UFBs'!$E$3:$E$3000,'Summary By Town'!$G$2)</f>
        <v>0</v>
      </c>
      <c r="H531" s="5">
        <f>SUMIFS('Raw Data from UFBs'!F$3:F$3000,'Raw Data from UFBs'!$A$3:$A$3000,'Summary By Town'!$A531,'Raw Data from UFBs'!$E$3:$E$3000,'Summary By Town'!$G$2)</f>
        <v>0</v>
      </c>
      <c r="I531" s="5">
        <f>SUMIFS('Raw Data from UFBs'!G$3:G$3000,'Raw Data from UFBs'!$A$3:$A$3000,'Summary By Town'!$A531,'Raw Data from UFBs'!$E$3:$E$3000,'Summary By Town'!$G$2)</f>
        <v>0</v>
      </c>
      <c r="J531" s="23">
        <f t="shared" si="89"/>
        <v>0</v>
      </c>
      <c r="K531" s="22">
        <f>COUNTIFS('Raw Data from UFBs'!$A$3:$A$3000,'Summary By Town'!$A531,'Raw Data from UFBs'!$E$3:$E$3000,'Summary By Town'!$K$2)</f>
        <v>0</v>
      </c>
      <c r="L531" s="5">
        <f>SUMIFS('Raw Data from UFBs'!F$3:F$3000,'Raw Data from UFBs'!$A$3:$A$3000,'Summary By Town'!$A531,'Raw Data from UFBs'!$E$3:$E$3000,'Summary By Town'!$K$2)</f>
        <v>0</v>
      </c>
      <c r="M531" s="5">
        <f>SUMIFS('Raw Data from UFBs'!G$3:G$3000,'Raw Data from UFBs'!$A$3:$A$3000,'Summary By Town'!$A531,'Raw Data from UFBs'!$E$3:$E$3000,'Summary By Town'!$K$2)</f>
        <v>0</v>
      </c>
      <c r="N531" s="23">
        <f t="shared" si="90"/>
        <v>0</v>
      </c>
      <c r="O531" s="22">
        <f>COUNTIFS('Raw Data from UFBs'!$A$3:$A$3000,'Summary By Town'!$A531,'Raw Data from UFBs'!$E$3:$E$3000,'Summary By Town'!$O$2)</f>
        <v>0</v>
      </c>
      <c r="P531" s="5">
        <f>SUMIFS('Raw Data from UFBs'!F$3:F$3000,'Raw Data from UFBs'!$A$3:$A$3000,'Summary By Town'!$A531,'Raw Data from UFBs'!$E$3:$E$3000,'Summary By Town'!$O$2)</f>
        <v>0</v>
      </c>
      <c r="Q531" s="5">
        <f>SUMIFS('Raw Data from UFBs'!G$3:G$3000,'Raw Data from UFBs'!$A$3:$A$3000,'Summary By Town'!$A531,'Raw Data from UFBs'!$E$3:$E$3000,'Summary By Town'!$O$2)</f>
        <v>0</v>
      </c>
      <c r="R531" s="23">
        <f t="shared" si="91"/>
        <v>0</v>
      </c>
      <c r="S531" s="22">
        <f t="shared" si="92"/>
        <v>0</v>
      </c>
      <c r="T531" s="5">
        <f t="shared" si="93"/>
        <v>0</v>
      </c>
      <c r="U531" s="5">
        <f t="shared" si="94"/>
        <v>0</v>
      </c>
      <c r="V531" s="23">
        <f t="shared" si="95"/>
        <v>0</v>
      </c>
      <c r="W531" s="62">
        <v>1577285104</v>
      </c>
      <c r="X531" s="63">
        <v>5.006605253033201</v>
      </c>
      <c r="Y531" s="64">
        <v>0.22833800666407619</v>
      </c>
      <c r="Z531" s="5">
        <f t="shared" si="96"/>
        <v>0</v>
      </c>
      <c r="AA531" s="9">
        <f t="shared" si="97"/>
        <v>0</v>
      </c>
      <c r="AB531" s="62">
        <v>24873033.34</v>
      </c>
      <c r="AC531" s="7">
        <f t="shared" si="98"/>
        <v>0</v>
      </c>
      <c r="AE531" s="6" t="s">
        <v>1240</v>
      </c>
      <c r="AF531" s="6" t="s">
        <v>1138</v>
      </c>
      <c r="AG531" s="6" t="s">
        <v>1249</v>
      </c>
      <c r="AH531" s="6" t="s">
        <v>1857</v>
      </c>
      <c r="AI531" s="6" t="s">
        <v>1857</v>
      </c>
      <c r="AJ531" s="6" t="s">
        <v>1857</v>
      </c>
      <c r="AK531" s="6" t="s">
        <v>1857</v>
      </c>
      <c r="AL531" s="6" t="s">
        <v>1857</v>
      </c>
      <c r="AM531" s="6" t="s">
        <v>1857</v>
      </c>
      <c r="AN531" s="6" t="s">
        <v>1857</v>
      </c>
      <c r="AO531" s="6" t="s">
        <v>1857</v>
      </c>
      <c r="AP531" s="6" t="s">
        <v>1857</v>
      </c>
      <c r="AQ531" s="6" t="s">
        <v>1857</v>
      </c>
      <c r="AR531" s="6" t="s">
        <v>1857</v>
      </c>
      <c r="AS531" s="6" t="s">
        <v>1857</v>
      </c>
      <c r="AT531" s="6" t="s">
        <v>1857</v>
      </c>
    </row>
    <row r="532" spans="1:46" ht="17.25" customHeight="1" x14ac:dyDescent="0.3">
      <c r="A532" t="s">
        <v>689</v>
      </c>
      <c r="B532" t="s">
        <v>1785</v>
      </c>
      <c r="C532" t="s">
        <v>1241</v>
      </c>
      <c r="D532" t="str">
        <f t="shared" si="88"/>
        <v>Plainfield city, Union County</v>
      </c>
      <c r="E532" t="s">
        <v>1828</v>
      </c>
      <c r="F532" t="s">
        <v>1819</v>
      </c>
      <c r="G532" s="22">
        <f>COUNTIFS('Raw Data from UFBs'!$A$3:$A$3000,'Summary By Town'!$A532,'Raw Data from UFBs'!$E$3:$E$3000,'Summary By Town'!$G$2)</f>
        <v>6</v>
      </c>
      <c r="H532" s="5">
        <f>SUMIFS('Raw Data from UFBs'!F$3:F$3000,'Raw Data from UFBs'!$A$3:$A$3000,'Summary By Town'!$A532,'Raw Data from UFBs'!$E$3:$E$3000,'Summary By Town'!$G$2)</f>
        <v>1037675.24</v>
      </c>
      <c r="I532" s="5">
        <f>SUMIFS('Raw Data from UFBs'!G$3:G$3000,'Raw Data from UFBs'!$A$3:$A$3000,'Summary By Town'!$A532,'Raw Data from UFBs'!$E$3:$E$3000,'Summary By Town'!$G$2)</f>
        <v>26445800</v>
      </c>
      <c r="J532" s="23">
        <f t="shared" si="89"/>
        <v>2286480.1610174221</v>
      </c>
      <c r="K532" s="22">
        <f>COUNTIFS('Raw Data from UFBs'!$A$3:$A$3000,'Summary By Town'!$A532,'Raw Data from UFBs'!$E$3:$E$3000,'Summary By Town'!$K$2)</f>
        <v>11</v>
      </c>
      <c r="L532" s="5">
        <f>SUMIFS('Raw Data from UFBs'!F$3:F$3000,'Raw Data from UFBs'!$A$3:$A$3000,'Summary By Town'!$A532,'Raw Data from UFBs'!$E$3:$E$3000,'Summary By Town'!$K$2)</f>
        <v>1135422.3900000001</v>
      </c>
      <c r="M532" s="5">
        <f>SUMIFS('Raw Data from UFBs'!G$3:G$3000,'Raw Data from UFBs'!$A$3:$A$3000,'Summary By Town'!$A532,'Raw Data from UFBs'!$E$3:$E$3000,'Summary By Town'!$K$2)</f>
        <v>45588700</v>
      </c>
      <c r="N532" s="23">
        <f t="shared" si="90"/>
        <v>3941558.1346215638</v>
      </c>
      <c r="O532" s="22">
        <f>COUNTIFS('Raw Data from UFBs'!$A$3:$A$3000,'Summary By Town'!$A532,'Raw Data from UFBs'!$E$3:$E$3000,'Summary By Town'!$O$2)</f>
        <v>1</v>
      </c>
      <c r="P532" s="5">
        <f>SUMIFS('Raw Data from UFBs'!F$3:F$3000,'Raw Data from UFBs'!$A$3:$A$3000,'Summary By Town'!$A532,'Raw Data from UFBs'!$E$3:$E$3000,'Summary By Town'!$O$2)</f>
        <v>190371.96</v>
      </c>
      <c r="Q532" s="5">
        <f>SUMIFS('Raw Data from UFBs'!G$3:G$3000,'Raw Data from UFBs'!$A$3:$A$3000,'Summary By Town'!$A532,'Raw Data from UFBs'!$E$3:$E$3000,'Summary By Town'!$O$2)</f>
        <v>8525000</v>
      </c>
      <c r="R532" s="23">
        <f t="shared" si="91"/>
        <v>737063.85787813284</v>
      </c>
      <c r="S532" s="22">
        <f t="shared" si="92"/>
        <v>18</v>
      </c>
      <c r="T532" s="5">
        <f t="shared" si="93"/>
        <v>2363469.59</v>
      </c>
      <c r="U532" s="5">
        <f t="shared" si="94"/>
        <v>80559500</v>
      </c>
      <c r="V532" s="23">
        <f t="shared" si="95"/>
        <v>6965102.1535171196</v>
      </c>
      <c r="W532" s="62">
        <v>1457101389</v>
      </c>
      <c r="X532" s="63">
        <v>8.6459103563417337</v>
      </c>
      <c r="Y532" s="64">
        <v>0.59084986057783184</v>
      </c>
      <c r="Z532" s="5">
        <f t="shared" si="96"/>
        <v>2718873.9585845009</v>
      </c>
      <c r="AA532" s="9">
        <f t="shared" si="97"/>
        <v>5.5287504773629724E-2</v>
      </c>
      <c r="AB532" s="62">
        <v>100062084.90000001</v>
      </c>
      <c r="AC532" s="7">
        <f t="shared" si="98"/>
        <v>2.7171869957553732E-2</v>
      </c>
      <c r="AE532" s="6" t="s">
        <v>442</v>
      </c>
      <c r="AF532" s="6" t="s">
        <v>1102</v>
      </c>
      <c r="AG532" s="6" t="s">
        <v>463</v>
      </c>
      <c r="AH532" s="6" t="s">
        <v>412</v>
      </c>
      <c r="AI532" s="6" t="s">
        <v>1210</v>
      </c>
      <c r="AJ532" s="6" t="s">
        <v>1214</v>
      </c>
      <c r="AK532" s="6" t="s">
        <v>680</v>
      </c>
      <c r="AL532" s="6" t="s">
        <v>1217</v>
      </c>
      <c r="AM532" s="6" t="s">
        <v>694</v>
      </c>
      <c r="AN532" s="6" t="s">
        <v>1857</v>
      </c>
      <c r="AO532" s="6" t="s">
        <v>1857</v>
      </c>
      <c r="AP532" s="6" t="s">
        <v>1857</v>
      </c>
      <c r="AQ532" s="6" t="s">
        <v>1857</v>
      </c>
      <c r="AR532" s="6" t="s">
        <v>1857</v>
      </c>
      <c r="AS532" s="6" t="s">
        <v>1857</v>
      </c>
      <c r="AT532" s="6" t="s">
        <v>1857</v>
      </c>
    </row>
    <row r="533" spans="1:46" ht="17.25" customHeight="1" x14ac:dyDescent="0.3">
      <c r="A533" t="s">
        <v>691</v>
      </c>
      <c r="B533" t="s">
        <v>1786</v>
      </c>
      <c r="C533" t="s">
        <v>1241</v>
      </c>
      <c r="D533" t="str">
        <f t="shared" si="88"/>
        <v>Rahway city, Union County</v>
      </c>
      <c r="E533" t="s">
        <v>1828</v>
      </c>
      <c r="F533" t="s">
        <v>1819</v>
      </c>
      <c r="G533" s="22">
        <f>COUNTIFS('Raw Data from UFBs'!$A$3:$A$3000,'Summary By Town'!$A533,'Raw Data from UFBs'!$E$3:$E$3000,'Summary By Town'!$G$2)</f>
        <v>5</v>
      </c>
      <c r="H533" s="5">
        <f>SUMIFS('Raw Data from UFBs'!F$3:F$3000,'Raw Data from UFBs'!$A$3:$A$3000,'Summary By Town'!$A533,'Raw Data from UFBs'!$E$3:$E$3000,'Summary By Town'!$G$2)</f>
        <v>968780</v>
      </c>
      <c r="I533" s="5">
        <f>SUMIFS('Raw Data from UFBs'!G$3:G$3000,'Raw Data from UFBs'!$A$3:$A$3000,'Summary By Town'!$A533,'Raw Data from UFBs'!$E$3:$E$3000,'Summary By Town'!$G$2)</f>
        <v>32093400</v>
      </c>
      <c r="J533" s="23">
        <f t="shared" si="89"/>
        <v>2301624.8407765292</v>
      </c>
      <c r="K533" s="22">
        <f>COUNTIFS('Raw Data from UFBs'!$A$3:$A$3000,'Summary By Town'!$A533,'Raw Data from UFBs'!$E$3:$E$3000,'Summary By Town'!$K$2)</f>
        <v>0</v>
      </c>
      <c r="L533" s="5">
        <f>SUMIFS('Raw Data from UFBs'!F$3:F$3000,'Raw Data from UFBs'!$A$3:$A$3000,'Summary By Town'!$A533,'Raw Data from UFBs'!$E$3:$E$3000,'Summary By Town'!$K$2)</f>
        <v>0</v>
      </c>
      <c r="M533" s="5">
        <f>SUMIFS('Raw Data from UFBs'!G$3:G$3000,'Raw Data from UFBs'!$A$3:$A$3000,'Summary By Town'!$A533,'Raw Data from UFBs'!$E$3:$E$3000,'Summary By Town'!$K$2)</f>
        <v>0</v>
      </c>
      <c r="N533" s="23">
        <f t="shared" si="90"/>
        <v>0</v>
      </c>
      <c r="O533" s="22">
        <f>COUNTIFS('Raw Data from UFBs'!$A$3:$A$3000,'Summary By Town'!$A533,'Raw Data from UFBs'!$E$3:$E$3000,'Summary By Town'!$O$2)</f>
        <v>5</v>
      </c>
      <c r="P533" s="5">
        <f>SUMIFS('Raw Data from UFBs'!F$3:F$3000,'Raw Data from UFBs'!$A$3:$A$3000,'Summary By Town'!$A533,'Raw Data from UFBs'!$E$3:$E$3000,'Summary By Town'!$O$2)</f>
        <v>1092117</v>
      </c>
      <c r="Q533" s="5">
        <f>SUMIFS('Raw Data from UFBs'!G$3:G$3000,'Raw Data from UFBs'!$A$3:$A$3000,'Summary By Town'!$A533,'Raw Data from UFBs'!$E$3:$E$3000,'Summary By Town'!$O$2)</f>
        <v>43287600</v>
      </c>
      <c r="R533" s="23">
        <f t="shared" si="91"/>
        <v>3104433.1687386842</v>
      </c>
      <c r="S533" s="22">
        <f t="shared" si="92"/>
        <v>10</v>
      </c>
      <c r="T533" s="5">
        <f t="shared" si="93"/>
        <v>2060897</v>
      </c>
      <c r="U533" s="5">
        <f t="shared" si="94"/>
        <v>75381000</v>
      </c>
      <c r="V533" s="23">
        <f t="shared" si="95"/>
        <v>5406058.0095152128</v>
      </c>
      <c r="W533" s="62">
        <v>1903707857</v>
      </c>
      <c r="X533" s="63">
        <v>7.1716453874520285</v>
      </c>
      <c r="Y533" s="64">
        <v>0.39390027190431376</v>
      </c>
      <c r="Z533" s="5">
        <f t="shared" si="96"/>
        <v>1317659.8312117511</v>
      </c>
      <c r="AA533" s="9">
        <f t="shared" si="97"/>
        <v>3.9596936957958878E-2</v>
      </c>
      <c r="AB533" s="62">
        <v>63787382</v>
      </c>
      <c r="AC533" s="7">
        <f t="shared" si="98"/>
        <v>2.0657060846481379E-2</v>
      </c>
      <c r="AE533" s="6" t="s">
        <v>1242</v>
      </c>
      <c r="AF533" s="6" t="s">
        <v>687</v>
      </c>
      <c r="AG533" s="6" t="s">
        <v>1105</v>
      </c>
      <c r="AH533" s="6" t="s">
        <v>1857</v>
      </c>
      <c r="AI533" s="6" t="s">
        <v>1857</v>
      </c>
      <c r="AJ533" s="6" t="s">
        <v>1857</v>
      </c>
      <c r="AK533" s="6" t="s">
        <v>1857</v>
      </c>
      <c r="AL533" s="6" t="s">
        <v>1857</v>
      </c>
      <c r="AM533" s="6" t="s">
        <v>1857</v>
      </c>
      <c r="AN533" s="6" t="s">
        <v>1857</v>
      </c>
      <c r="AO533" s="6" t="s">
        <v>1857</v>
      </c>
      <c r="AP533" s="6" t="s">
        <v>1857</v>
      </c>
      <c r="AQ533" s="6" t="s">
        <v>1857</v>
      </c>
      <c r="AR533" s="6" t="s">
        <v>1857</v>
      </c>
      <c r="AS533" s="6" t="s">
        <v>1857</v>
      </c>
      <c r="AT533" s="6" t="s">
        <v>1857</v>
      </c>
    </row>
    <row r="534" spans="1:46" ht="17.25" customHeight="1" x14ac:dyDescent="0.3">
      <c r="A534" t="s">
        <v>716</v>
      </c>
      <c r="B534" t="s">
        <v>1787</v>
      </c>
      <c r="C534" t="s">
        <v>1241</v>
      </c>
      <c r="D534" t="str">
        <f t="shared" si="88"/>
        <v>Roselle borough, Union County</v>
      </c>
      <c r="E534" t="s">
        <v>1828</v>
      </c>
      <c r="F534" t="s">
        <v>1819</v>
      </c>
      <c r="G534" s="22">
        <f>COUNTIFS('Raw Data from UFBs'!$A$3:$A$3000,'Summary By Town'!$A534,'Raw Data from UFBs'!$E$3:$E$3000,'Summary By Town'!$G$2)</f>
        <v>2</v>
      </c>
      <c r="H534" s="5">
        <f>SUMIFS('Raw Data from UFBs'!F$3:F$3000,'Raw Data from UFBs'!$A$3:$A$3000,'Summary By Town'!$A534,'Raw Data from UFBs'!$E$3:$E$3000,'Summary By Town'!$G$2)</f>
        <v>138599</v>
      </c>
      <c r="I534" s="5">
        <f>SUMIFS('Raw Data from UFBs'!G$3:G$3000,'Raw Data from UFBs'!$A$3:$A$3000,'Summary By Town'!$A534,'Raw Data from UFBs'!$E$3:$E$3000,'Summary By Town'!$G$2)</f>
        <v>12723000</v>
      </c>
      <c r="J534" s="23">
        <f t="shared" si="89"/>
        <v>1078420.0163789964</v>
      </c>
      <c r="K534" s="22">
        <f>COUNTIFS('Raw Data from UFBs'!$A$3:$A$3000,'Summary By Town'!$A534,'Raw Data from UFBs'!$E$3:$E$3000,'Summary By Town'!$K$2)</f>
        <v>3</v>
      </c>
      <c r="L534" s="5">
        <f>SUMIFS('Raw Data from UFBs'!F$3:F$3000,'Raw Data from UFBs'!$A$3:$A$3000,'Summary By Town'!$A534,'Raw Data from UFBs'!$E$3:$E$3000,'Summary By Town'!$K$2)</f>
        <v>420645.16000000003</v>
      </c>
      <c r="M534" s="5">
        <f>SUMIFS('Raw Data from UFBs'!G$3:G$3000,'Raw Data from UFBs'!$A$3:$A$3000,'Summary By Town'!$A534,'Raw Data from UFBs'!$E$3:$E$3000,'Summary By Town'!$K$2)</f>
        <v>15840800</v>
      </c>
      <c r="N534" s="23">
        <f t="shared" si="90"/>
        <v>1342689.2867607016</v>
      </c>
      <c r="O534" s="22">
        <f>COUNTIFS('Raw Data from UFBs'!$A$3:$A$3000,'Summary By Town'!$A534,'Raw Data from UFBs'!$E$3:$E$3000,'Summary By Town'!$O$2)</f>
        <v>2</v>
      </c>
      <c r="P534" s="5">
        <f>SUMIFS('Raw Data from UFBs'!F$3:F$3000,'Raw Data from UFBs'!$A$3:$A$3000,'Summary By Town'!$A534,'Raw Data from UFBs'!$E$3:$E$3000,'Summary By Town'!$O$2)</f>
        <v>1820007.96</v>
      </c>
      <c r="Q534" s="5">
        <f>SUMIFS('Raw Data from UFBs'!G$3:G$3000,'Raw Data from UFBs'!$A$3:$A$3000,'Summary By Town'!$A534,'Raw Data from UFBs'!$E$3:$E$3000,'Summary By Town'!$O$2)</f>
        <v>46198800</v>
      </c>
      <c r="R534" s="23">
        <f t="shared" si="91"/>
        <v>3915877.595904266</v>
      </c>
      <c r="S534" s="22">
        <f t="shared" si="92"/>
        <v>7</v>
      </c>
      <c r="T534" s="5">
        <f t="shared" si="93"/>
        <v>2379252.12</v>
      </c>
      <c r="U534" s="5">
        <f t="shared" si="94"/>
        <v>74762600</v>
      </c>
      <c r="V534" s="23">
        <f t="shared" si="95"/>
        <v>6336986.8990439642</v>
      </c>
      <c r="W534" s="62">
        <v>998205815</v>
      </c>
      <c r="X534" s="63">
        <v>8.4761456918886768</v>
      </c>
      <c r="Y534" s="64">
        <v>0.50167353179688079</v>
      </c>
      <c r="Z534" s="5">
        <f t="shared" si="96"/>
        <v>1985490.7845183332</v>
      </c>
      <c r="AA534" s="9">
        <f t="shared" si="97"/>
        <v>7.4896979036332301E-2</v>
      </c>
      <c r="AB534" s="62">
        <v>53775937.910000004</v>
      </c>
      <c r="AC534" s="7">
        <f t="shared" si="98"/>
        <v>3.6921546358545568E-2</v>
      </c>
      <c r="AE534" s="6" t="s">
        <v>687</v>
      </c>
      <c r="AF534" s="6" t="s">
        <v>1247</v>
      </c>
      <c r="AG534" s="6" t="s">
        <v>1243</v>
      </c>
      <c r="AH534" s="6" t="s">
        <v>659</v>
      </c>
      <c r="AI534" s="6" t="s">
        <v>1857</v>
      </c>
      <c r="AJ534" s="6" t="s">
        <v>1857</v>
      </c>
      <c r="AK534" s="6" t="s">
        <v>1857</v>
      </c>
      <c r="AL534" s="6" t="s">
        <v>1857</v>
      </c>
      <c r="AM534" s="6" t="s">
        <v>1857</v>
      </c>
      <c r="AN534" s="6" t="s">
        <v>1857</v>
      </c>
      <c r="AO534" s="6" t="s">
        <v>1857</v>
      </c>
      <c r="AP534" s="6" t="s">
        <v>1857</v>
      </c>
      <c r="AQ534" s="6" t="s">
        <v>1857</v>
      </c>
      <c r="AR534" s="6" t="s">
        <v>1857</v>
      </c>
      <c r="AS534" s="6" t="s">
        <v>1857</v>
      </c>
      <c r="AT534" s="6" t="s">
        <v>1857</v>
      </c>
    </row>
    <row r="535" spans="1:46" ht="17.25" customHeight="1" x14ac:dyDescent="0.3">
      <c r="A535" t="s">
        <v>1247</v>
      </c>
      <c r="B535" t="s">
        <v>1788</v>
      </c>
      <c r="C535" t="s">
        <v>1241</v>
      </c>
      <c r="D535" t="str">
        <f t="shared" si="88"/>
        <v>Roselle Park borough, Union County</v>
      </c>
      <c r="E535" t="s">
        <v>1828</v>
      </c>
      <c r="F535" t="s">
        <v>1815</v>
      </c>
      <c r="G535" s="22">
        <f>COUNTIFS('Raw Data from UFBs'!$A$3:$A$3000,'Summary By Town'!$A535,'Raw Data from UFBs'!$E$3:$E$3000,'Summary By Town'!$G$2)</f>
        <v>0</v>
      </c>
      <c r="H535" s="5">
        <f>SUMIFS('Raw Data from UFBs'!F$3:F$3000,'Raw Data from UFBs'!$A$3:$A$3000,'Summary By Town'!$A535,'Raw Data from UFBs'!$E$3:$E$3000,'Summary By Town'!$G$2)</f>
        <v>0</v>
      </c>
      <c r="I535" s="5">
        <f>SUMIFS('Raw Data from UFBs'!G$3:G$3000,'Raw Data from UFBs'!$A$3:$A$3000,'Summary By Town'!$A535,'Raw Data from UFBs'!$E$3:$E$3000,'Summary By Town'!$G$2)</f>
        <v>0</v>
      </c>
      <c r="J535" s="23">
        <f t="shared" si="89"/>
        <v>0</v>
      </c>
      <c r="K535" s="22">
        <f>COUNTIFS('Raw Data from UFBs'!$A$3:$A$3000,'Summary By Town'!$A535,'Raw Data from UFBs'!$E$3:$E$3000,'Summary By Town'!$K$2)</f>
        <v>0</v>
      </c>
      <c r="L535" s="5">
        <f>SUMIFS('Raw Data from UFBs'!F$3:F$3000,'Raw Data from UFBs'!$A$3:$A$3000,'Summary By Town'!$A535,'Raw Data from UFBs'!$E$3:$E$3000,'Summary By Town'!$K$2)</f>
        <v>0</v>
      </c>
      <c r="M535" s="5">
        <f>SUMIFS('Raw Data from UFBs'!G$3:G$3000,'Raw Data from UFBs'!$A$3:$A$3000,'Summary By Town'!$A535,'Raw Data from UFBs'!$E$3:$E$3000,'Summary By Town'!$K$2)</f>
        <v>0</v>
      </c>
      <c r="N535" s="23">
        <f t="shared" si="90"/>
        <v>0</v>
      </c>
      <c r="O535" s="22">
        <f>COUNTIFS('Raw Data from UFBs'!$A$3:$A$3000,'Summary By Town'!$A535,'Raw Data from UFBs'!$E$3:$E$3000,'Summary By Town'!$O$2)</f>
        <v>1</v>
      </c>
      <c r="P535" s="5">
        <f>SUMIFS('Raw Data from UFBs'!F$3:F$3000,'Raw Data from UFBs'!$A$3:$A$3000,'Summary By Town'!$A535,'Raw Data from UFBs'!$E$3:$E$3000,'Summary By Town'!$O$2)</f>
        <v>335698.32</v>
      </c>
      <c r="Q535" s="5">
        <f>SUMIFS('Raw Data from UFBs'!G$3:G$3000,'Raw Data from UFBs'!$A$3:$A$3000,'Summary By Town'!$A535,'Raw Data from UFBs'!$E$3:$E$3000,'Summary By Town'!$O$2)</f>
        <v>25066000</v>
      </c>
      <c r="R535" s="23">
        <f t="shared" si="91"/>
        <v>1080660.554537226</v>
      </c>
      <c r="S535" s="22">
        <f t="shared" si="92"/>
        <v>1</v>
      </c>
      <c r="T535" s="5">
        <f t="shared" si="93"/>
        <v>335698.32</v>
      </c>
      <c r="U535" s="5">
        <f t="shared" si="94"/>
        <v>25066000</v>
      </c>
      <c r="V535" s="23">
        <f t="shared" si="95"/>
        <v>1080660.554537226</v>
      </c>
      <c r="W535" s="62">
        <v>1157676092</v>
      </c>
      <c r="X535" s="63">
        <v>4.3112604904541048</v>
      </c>
      <c r="Y535" s="64">
        <v>0.34034406027421382</v>
      </c>
      <c r="Z535" s="5">
        <f t="shared" si="96"/>
        <v>253543.47165335063</v>
      </c>
      <c r="AA535" s="9">
        <f t="shared" si="97"/>
        <v>2.1651997629748062E-2</v>
      </c>
      <c r="AB535" s="62">
        <v>20355254.289999999</v>
      </c>
      <c r="AC535" s="7">
        <f t="shared" si="98"/>
        <v>1.2455922585939389E-2</v>
      </c>
      <c r="AE535" s="6" t="s">
        <v>716</v>
      </c>
      <c r="AF535" s="6" t="s">
        <v>1243</v>
      </c>
      <c r="AG535" s="6" t="s">
        <v>1244</v>
      </c>
      <c r="AH535" s="6" t="s">
        <v>659</v>
      </c>
      <c r="AI535" s="6" t="s">
        <v>717</v>
      </c>
      <c r="AJ535" s="6" t="s">
        <v>1857</v>
      </c>
      <c r="AK535" s="6" t="s">
        <v>1857</v>
      </c>
      <c r="AL535" s="6" t="s">
        <v>1857</v>
      </c>
      <c r="AM535" s="6" t="s">
        <v>1857</v>
      </c>
      <c r="AN535" s="6" t="s">
        <v>1857</v>
      </c>
      <c r="AO535" s="6" t="s">
        <v>1857</v>
      </c>
      <c r="AP535" s="6" t="s">
        <v>1857</v>
      </c>
      <c r="AQ535" s="6" t="s">
        <v>1857</v>
      </c>
      <c r="AR535" s="6" t="s">
        <v>1857</v>
      </c>
      <c r="AS535" s="6" t="s">
        <v>1857</v>
      </c>
      <c r="AT535" s="6" t="s">
        <v>1857</v>
      </c>
    </row>
    <row r="536" spans="1:46" ht="17.25" customHeight="1" x14ac:dyDescent="0.3">
      <c r="A536" t="s">
        <v>1249</v>
      </c>
      <c r="B536" t="s">
        <v>1789</v>
      </c>
      <c r="C536" t="s">
        <v>1241</v>
      </c>
      <c r="D536" t="str">
        <f t="shared" si="88"/>
        <v>Summit city, Union County</v>
      </c>
      <c r="E536" t="s">
        <v>1828</v>
      </c>
      <c r="F536" t="s">
        <v>1815</v>
      </c>
      <c r="G536" s="22">
        <f>COUNTIFS('Raw Data from UFBs'!$A$3:$A$3000,'Summary By Town'!$A536,'Raw Data from UFBs'!$E$3:$E$3000,'Summary By Town'!$G$2)</f>
        <v>0</v>
      </c>
      <c r="H536" s="5">
        <f>SUMIFS('Raw Data from UFBs'!F$3:F$3000,'Raw Data from UFBs'!$A$3:$A$3000,'Summary By Town'!$A536,'Raw Data from UFBs'!$E$3:$E$3000,'Summary By Town'!$G$2)</f>
        <v>0</v>
      </c>
      <c r="I536" s="5">
        <f>SUMIFS('Raw Data from UFBs'!G$3:G$3000,'Raw Data from UFBs'!$A$3:$A$3000,'Summary By Town'!$A536,'Raw Data from UFBs'!$E$3:$E$3000,'Summary By Town'!$G$2)</f>
        <v>0</v>
      </c>
      <c r="J536" s="23">
        <f t="shared" si="89"/>
        <v>0</v>
      </c>
      <c r="K536" s="22">
        <f>COUNTIFS('Raw Data from UFBs'!$A$3:$A$3000,'Summary By Town'!$A536,'Raw Data from UFBs'!$E$3:$E$3000,'Summary By Town'!$K$2)</f>
        <v>0</v>
      </c>
      <c r="L536" s="5">
        <f>SUMIFS('Raw Data from UFBs'!F$3:F$3000,'Raw Data from UFBs'!$A$3:$A$3000,'Summary By Town'!$A536,'Raw Data from UFBs'!$E$3:$E$3000,'Summary By Town'!$K$2)</f>
        <v>0</v>
      </c>
      <c r="M536" s="5">
        <f>SUMIFS('Raw Data from UFBs'!G$3:G$3000,'Raw Data from UFBs'!$A$3:$A$3000,'Summary By Town'!$A536,'Raw Data from UFBs'!$E$3:$E$3000,'Summary By Town'!$K$2)</f>
        <v>0</v>
      </c>
      <c r="N536" s="23">
        <f t="shared" si="90"/>
        <v>0</v>
      </c>
      <c r="O536" s="22">
        <f>COUNTIFS('Raw Data from UFBs'!$A$3:$A$3000,'Summary By Town'!$A536,'Raw Data from UFBs'!$E$3:$E$3000,'Summary By Town'!$O$2)</f>
        <v>0</v>
      </c>
      <c r="P536" s="5">
        <f>SUMIFS('Raw Data from UFBs'!F$3:F$3000,'Raw Data from UFBs'!$A$3:$A$3000,'Summary By Town'!$A536,'Raw Data from UFBs'!$E$3:$E$3000,'Summary By Town'!$O$2)</f>
        <v>0</v>
      </c>
      <c r="Q536" s="5">
        <f>SUMIFS('Raw Data from UFBs'!G$3:G$3000,'Raw Data from UFBs'!$A$3:$A$3000,'Summary By Town'!$A536,'Raw Data from UFBs'!$E$3:$E$3000,'Summary By Town'!$O$2)</f>
        <v>0</v>
      </c>
      <c r="R536" s="23">
        <f t="shared" si="91"/>
        <v>0</v>
      </c>
      <c r="S536" s="22">
        <f t="shared" si="92"/>
        <v>0</v>
      </c>
      <c r="T536" s="5">
        <f t="shared" si="93"/>
        <v>0</v>
      </c>
      <c r="U536" s="5">
        <f t="shared" si="94"/>
        <v>0</v>
      </c>
      <c r="V536" s="23">
        <f t="shared" si="95"/>
        <v>0</v>
      </c>
      <c r="W536" s="62">
        <v>3745491389</v>
      </c>
      <c r="X536" s="63">
        <v>4.3267146543729575</v>
      </c>
      <c r="Y536" s="64">
        <v>0.22883514792067272</v>
      </c>
      <c r="Z536" s="5">
        <f t="shared" si="96"/>
        <v>0</v>
      </c>
      <c r="AA536" s="9">
        <f t="shared" si="97"/>
        <v>0</v>
      </c>
      <c r="AB536" s="62">
        <v>48763823.040000007</v>
      </c>
      <c r="AC536" s="7">
        <f t="shared" si="98"/>
        <v>0</v>
      </c>
      <c r="AE536" s="6" t="s">
        <v>1240</v>
      </c>
      <c r="AF536" s="6" t="s">
        <v>1245</v>
      </c>
      <c r="AG536" s="6" t="s">
        <v>1246</v>
      </c>
      <c r="AH536" s="6" t="s">
        <v>1137</v>
      </c>
      <c r="AI536" s="6" t="s">
        <v>1138</v>
      </c>
      <c r="AJ536" s="6" t="s">
        <v>1248</v>
      </c>
      <c r="AK536" s="6" t="s">
        <v>1044</v>
      </c>
      <c r="AL536" s="6" t="s">
        <v>1857</v>
      </c>
      <c r="AM536" s="6" t="s">
        <v>1857</v>
      </c>
      <c r="AN536" s="6" t="s">
        <v>1857</v>
      </c>
      <c r="AO536" s="6" t="s">
        <v>1857</v>
      </c>
      <c r="AP536" s="6" t="s">
        <v>1857</v>
      </c>
      <c r="AQ536" s="6" t="s">
        <v>1857</v>
      </c>
      <c r="AR536" s="6" t="s">
        <v>1857</v>
      </c>
      <c r="AS536" s="6" t="s">
        <v>1857</v>
      </c>
      <c r="AT536" s="6" t="s">
        <v>1857</v>
      </c>
    </row>
    <row r="537" spans="1:46" ht="17.25" customHeight="1" x14ac:dyDescent="0.3">
      <c r="A537" t="s">
        <v>1250</v>
      </c>
      <c r="B537" t="s">
        <v>1790</v>
      </c>
      <c r="C537" t="s">
        <v>1241</v>
      </c>
      <c r="D537" t="str">
        <f t="shared" si="88"/>
        <v>Westfield town, Union County</v>
      </c>
      <c r="E537" t="s">
        <v>1828</v>
      </c>
      <c r="F537" t="s">
        <v>1815</v>
      </c>
      <c r="G537" s="22">
        <f>COUNTIFS('Raw Data from UFBs'!$A$3:$A$3000,'Summary By Town'!$A537,'Raw Data from UFBs'!$E$3:$E$3000,'Summary By Town'!$G$2)</f>
        <v>0</v>
      </c>
      <c r="H537" s="5">
        <f>SUMIFS('Raw Data from UFBs'!F$3:F$3000,'Raw Data from UFBs'!$A$3:$A$3000,'Summary By Town'!$A537,'Raw Data from UFBs'!$E$3:$E$3000,'Summary By Town'!$G$2)</f>
        <v>0</v>
      </c>
      <c r="I537" s="5">
        <f>SUMIFS('Raw Data from UFBs'!G$3:G$3000,'Raw Data from UFBs'!$A$3:$A$3000,'Summary By Town'!$A537,'Raw Data from UFBs'!$E$3:$E$3000,'Summary By Town'!$G$2)</f>
        <v>0</v>
      </c>
      <c r="J537" s="23">
        <f t="shared" si="89"/>
        <v>0</v>
      </c>
      <c r="K537" s="22">
        <f>COUNTIFS('Raw Data from UFBs'!$A$3:$A$3000,'Summary By Town'!$A537,'Raw Data from UFBs'!$E$3:$E$3000,'Summary By Town'!$K$2)</f>
        <v>0</v>
      </c>
      <c r="L537" s="5">
        <f>SUMIFS('Raw Data from UFBs'!F$3:F$3000,'Raw Data from UFBs'!$A$3:$A$3000,'Summary By Town'!$A537,'Raw Data from UFBs'!$E$3:$E$3000,'Summary By Town'!$K$2)</f>
        <v>0</v>
      </c>
      <c r="M537" s="5">
        <f>SUMIFS('Raw Data from UFBs'!G$3:G$3000,'Raw Data from UFBs'!$A$3:$A$3000,'Summary By Town'!$A537,'Raw Data from UFBs'!$E$3:$E$3000,'Summary By Town'!$K$2)</f>
        <v>0</v>
      </c>
      <c r="N537" s="23">
        <f t="shared" si="90"/>
        <v>0</v>
      </c>
      <c r="O537" s="22">
        <f>COUNTIFS('Raw Data from UFBs'!$A$3:$A$3000,'Summary By Town'!$A537,'Raw Data from UFBs'!$E$3:$E$3000,'Summary By Town'!$O$2)</f>
        <v>0</v>
      </c>
      <c r="P537" s="5">
        <f>SUMIFS('Raw Data from UFBs'!F$3:F$3000,'Raw Data from UFBs'!$A$3:$A$3000,'Summary By Town'!$A537,'Raw Data from UFBs'!$E$3:$E$3000,'Summary By Town'!$O$2)</f>
        <v>0</v>
      </c>
      <c r="Q537" s="5">
        <f>SUMIFS('Raw Data from UFBs'!G$3:G$3000,'Raw Data from UFBs'!$A$3:$A$3000,'Summary By Town'!$A537,'Raw Data from UFBs'!$E$3:$E$3000,'Summary By Town'!$O$2)</f>
        <v>0</v>
      </c>
      <c r="R537" s="23">
        <f t="shared" si="91"/>
        <v>0</v>
      </c>
      <c r="S537" s="22">
        <f t="shared" si="92"/>
        <v>0</v>
      </c>
      <c r="T537" s="5">
        <f t="shared" si="93"/>
        <v>0</v>
      </c>
      <c r="U537" s="5">
        <f t="shared" si="94"/>
        <v>0</v>
      </c>
      <c r="V537" s="23">
        <f t="shared" si="95"/>
        <v>0</v>
      </c>
      <c r="W537" s="62">
        <v>9006345835</v>
      </c>
      <c r="X537" s="63">
        <v>2.2054345838840099</v>
      </c>
      <c r="Y537" s="64">
        <v>0.18255070996962769</v>
      </c>
      <c r="Z537" s="5">
        <f t="shared" si="96"/>
        <v>0</v>
      </c>
      <c r="AA537" s="9">
        <f t="shared" si="97"/>
        <v>0</v>
      </c>
      <c r="AB537" s="62">
        <v>51890452.549999997</v>
      </c>
      <c r="AC537" s="7">
        <f t="shared" si="98"/>
        <v>0</v>
      </c>
      <c r="AE537" s="6" t="s">
        <v>1242</v>
      </c>
      <c r="AF537" s="6" t="s">
        <v>683</v>
      </c>
      <c r="AG537" s="6" t="s">
        <v>1243</v>
      </c>
      <c r="AH537" s="6" t="s">
        <v>694</v>
      </c>
      <c r="AI537" s="6" t="s">
        <v>1245</v>
      </c>
      <c r="AJ537" s="6" t="s">
        <v>1248</v>
      </c>
      <c r="AK537" s="6" t="s">
        <v>1857</v>
      </c>
      <c r="AL537" s="6" t="s">
        <v>1857</v>
      </c>
      <c r="AM537" s="6" t="s">
        <v>1857</v>
      </c>
      <c r="AN537" s="6" t="s">
        <v>1857</v>
      </c>
      <c r="AO537" s="6" t="s">
        <v>1857</v>
      </c>
      <c r="AP537" s="6" t="s">
        <v>1857</v>
      </c>
      <c r="AQ537" s="6" t="s">
        <v>1857</v>
      </c>
      <c r="AR537" s="6" t="s">
        <v>1857</v>
      </c>
      <c r="AS537" s="6" t="s">
        <v>1857</v>
      </c>
      <c r="AT537" s="6" t="s">
        <v>1857</v>
      </c>
    </row>
    <row r="538" spans="1:46" ht="17.25" customHeight="1" x14ac:dyDescent="0.3">
      <c r="A538" t="s">
        <v>1240</v>
      </c>
      <c r="B538" t="s">
        <v>1791</v>
      </c>
      <c r="C538" t="s">
        <v>1241</v>
      </c>
      <c r="D538" t="str">
        <f t="shared" si="88"/>
        <v>Berkeley Heights township, Union County</v>
      </c>
      <c r="E538" t="s">
        <v>1828</v>
      </c>
      <c r="F538" t="s">
        <v>1815</v>
      </c>
      <c r="G538" s="22">
        <f>COUNTIFS('Raw Data from UFBs'!$A$3:$A$3000,'Summary By Town'!$A538,'Raw Data from UFBs'!$E$3:$E$3000,'Summary By Town'!$G$2)</f>
        <v>0</v>
      </c>
      <c r="H538" s="5">
        <f>SUMIFS('Raw Data from UFBs'!F$3:F$3000,'Raw Data from UFBs'!$A$3:$A$3000,'Summary By Town'!$A538,'Raw Data from UFBs'!$E$3:$E$3000,'Summary By Town'!$G$2)</f>
        <v>0</v>
      </c>
      <c r="I538" s="5">
        <f>SUMIFS('Raw Data from UFBs'!G$3:G$3000,'Raw Data from UFBs'!$A$3:$A$3000,'Summary By Town'!$A538,'Raw Data from UFBs'!$E$3:$E$3000,'Summary By Town'!$G$2)</f>
        <v>0</v>
      </c>
      <c r="J538" s="23">
        <f t="shared" si="89"/>
        <v>0</v>
      </c>
      <c r="K538" s="22">
        <f>COUNTIFS('Raw Data from UFBs'!$A$3:$A$3000,'Summary By Town'!$A538,'Raw Data from UFBs'!$E$3:$E$3000,'Summary By Town'!$K$2)</f>
        <v>0</v>
      </c>
      <c r="L538" s="5">
        <f>SUMIFS('Raw Data from UFBs'!F$3:F$3000,'Raw Data from UFBs'!$A$3:$A$3000,'Summary By Town'!$A538,'Raw Data from UFBs'!$E$3:$E$3000,'Summary By Town'!$K$2)</f>
        <v>0</v>
      </c>
      <c r="M538" s="5">
        <f>SUMIFS('Raw Data from UFBs'!G$3:G$3000,'Raw Data from UFBs'!$A$3:$A$3000,'Summary By Town'!$A538,'Raw Data from UFBs'!$E$3:$E$3000,'Summary By Town'!$K$2)</f>
        <v>0</v>
      </c>
      <c r="N538" s="23">
        <f t="shared" si="90"/>
        <v>0</v>
      </c>
      <c r="O538" s="22">
        <f>COUNTIFS('Raw Data from UFBs'!$A$3:$A$3000,'Summary By Town'!$A538,'Raw Data from UFBs'!$E$3:$E$3000,'Summary By Town'!$O$2)</f>
        <v>0</v>
      </c>
      <c r="P538" s="5">
        <f>SUMIFS('Raw Data from UFBs'!F$3:F$3000,'Raw Data from UFBs'!$A$3:$A$3000,'Summary By Town'!$A538,'Raw Data from UFBs'!$E$3:$E$3000,'Summary By Town'!$O$2)</f>
        <v>0</v>
      </c>
      <c r="Q538" s="5">
        <f>SUMIFS('Raw Data from UFBs'!G$3:G$3000,'Raw Data from UFBs'!$A$3:$A$3000,'Summary By Town'!$A538,'Raw Data from UFBs'!$E$3:$E$3000,'Summary By Town'!$O$2)</f>
        <v>0</v>
      </c>
      <c r="R538" s="23">
        <f t="shared" si="91"/>
        <v>0</v>
      </c>
      <c r="S538" s="22">
        <f t="shared" si="92"/>
        <v>0</v>
      </c>
      <c r="T538" s="5">
        <f t="shared" si="93"/>
        <v>0</v>
      </c>
      <c r="U538" s="5">
        <f t="shared" si="94"/>
        <v>0</v>
      </c>
      <c r="V538" s="23">
        <f t="shared" si="95"/>
        <v>0</v>
      </c>
      <c r="W538" s="62">
        <v>1981562655</v>
      </c>
      <c r="X538" s="63">
        <v>4.2246364306004285</v>
      </c>
      <c r="Y538" s="64">
        <v>0.20621389860135977</v>
      </c>
      <c r="Z538" s="5">
        <f t="shared" si="96"/>
        <v>0</v>
      </c>
      <c r="AA538" s="9">
        <f t="shared" si="97"/>
        <v>0</v>
      </c>
      <c r="AB538" s="62">
        <v>26441404.18</v>
      </c>
      <c r="AC538" s="7">
        <f t="shared" si="98"/>
        <v>0</v>
      </c>
      <c r="AE538" s="6" t="s">
        <v>1217</v>
      </c>
      <c r="AF538" s="6" t="s">
        <v>715</v>
      </c>
      <c r="AG538" s="6" t="s">
        <v>694</v>
      </c>
      <c r="AH538" s="6" t="s">
        <v>1245</v>
      </c>
      <c r="AI538" s="6" t="s">
        <v>1246</v>
      </c>
      <c r="AJ538" s="6" t="s">
        <v>1138</v>
      </c>
      <c r="AK538" s="6" t="s">
        <v>1249</v>
      </c>
      <c r="AL538" s="6" t="s">
        <v>1153</v>
      </c>
      <c r="AM538" s="6" t="s">
        <v>1857</v>
      </c>
      <c r="AN538" s="6" t="s">
        <v>1857</v>
      </c>
      <c r="AO538" s="6" t="s">
        <v>1857</v>
      </c>
      <c r="AP538" s="6" t="s">
        <v>1857</v>
      </c>
      <c r="AQ538" s="6" t="s">
        <v>1857</v>
      </c>
      <c r="AR538" s="6" t="s">
        <v>1857</v>
      </c>
      <c r="AS538" s="6" t="s">
        <v>1857</v>
      </c>
      <c r="AT538" s="6" t="s">
        <v>1857</v>
      </c>
    </row>
    <row r="539" spans="1:46" ht="17.25" customHeight="1" x14ac:dyDescent="0.3">
      <c r="A539" t="s">
        <v>1242</v>
      </c>
      <c r="B539" t="s">
        <v>1792</v>
      </c>
      <c r="C539" t="s">
        <v>1241</v>
      </c>
      <c r="D539" t="str">
        <f t="shared" si="88"/>
        <v>Clark township, Union County</v>
      </c>
      <c r="E539" t="s">
        <v>1828</v>
      </c>
      <c r="F539" t="s">
        <v>1815</v>
      </c>
      <c r="G539" s="22">
        <f>COUNTIFS('Raw Data from UFBs'!$A$3:$A$3000,'Summary By Town'!$A539,'Raw Data from UFBs'!$E$3:$E$3000,'Summary By Town'!$G$2)</f>
        <v>0</v>
      </c>
      <c r="H539" s="5">
        <f>SUMIFS('Raw Data from UFBs'!F$3:F$3000,'Raw Data from UFBs'!$A$3:$A$3000,'Summary By Town'!$A539,'Raw Data from UFBs'!$E$3:$E$3000,'Summary By Town'!$G$2)</f>
        <v>0</v>
      </c>
      <c r="I539" s="5">
        <f>SUMIFS('Raw Data from UFBs'!G$3:G$3000,'Raw Data from UFBs'!$A$3:$A$3000,'Summary By Town'!$A539,'Raw Data from UFBs'!$E$3:$E$3000,'Summary By Town'!$G$2)</f>
        <v>0</v>
      </c>
      <c r="J539" s="23">
        <f t="shared" si="89"/>
        <v>0</v>
      </c>
      <c r="K539" s="22">
        <f>COUNTIFS('Raw Data from UFBs'!$A$3:$A$3000,'Summary By Town'!$A539,'Raw Data from UFBs'!$E$3:$E$3000,'Summary By Town'!$K$2)</f>
        <v>0</v>
      </c>
      <c r="L539" s="5">
        <f>SUMIFS('Raw Data from UFBs'!F$3:F$3000,'Raw Data from UFBs'!$A$3:$A$3000,'Summary By Town'!$A539,'Raw Data from UFBs'!$E$3:$E$3000,'Summary By Town'!$K$2)</f>
        <v>0</v>
      </c>
      <c r="M539" s="5">
        <f>SUMIFS('Raw Data from UFBs'!G$3:G$3000,'Raw Data from UFBs'!$A$3:$A$3000,'Summary By Town'!$A539,'Raw Data from UFBs'!$E$3:$E$3000,'Summary By Town'!$K$2)</f>
        <v>0</v>
      </c>
      <c r="N539" s="23">
        <f t="shared" si="90"/>
        <v>0</v>
      </c>
      <c r="O539" s="22">
        <f>COUNTIFS('Raw Data from UFBs'!$A$3:$A$3000,'Summary By Town'!$A539,'Raw Data from UFBs'!$E$3:$E$3000,'Summary By Town'!$O$2)</f>
        <v>0</v>
      </c>
      <c r="P539" s="5">
        <f>SUMIFS('Raw Data from UFBs'!F$3:F$3000,'Raw Data from UFBs'!$A$3:$A$3000,'Summary By Town'!$A539,'Raw Data from UFBs'!$E$3:$E$3000,'Summary By Town'!$O$2)</f>
        <v>0</v>
      </c>
      <c r="Q539" s="5">
        <f>SUMIFS('Raw Data from UFBs'!G$3:G$3000,'Raw Data from UFBs'!$A$3:$A$3000,'Summary By Town'!$A539,'Raw Data from UFBs'!$E$3:$E$3000,'Summary By Town'!$O$2)</f>
        <v>0</v>
      </c>
      <c r="R539" s="23">
        <f t="shared" si="91"/>
        <v>0</v>
      </c>
      <c r="S539" s="22">
        <f t="shared" si="92"/>
        <v>0</v>
      </c>
      <c r="T539" s="5">
        <f t="shared" si="93"/>
        <v>0</v>
      </c>
      <c r="U539" s="5">
        <f t="shared" si="94"/>
        <v>0</v>
      </c>
      <c r="V539" s="23">
        <f t="shared" si="95"/>
        <v>0</v>
      </c>
      <c r="W539" s="62">
        <v>3580260015</v>
      </c>
      <c r="X539" s="63">
        <v>2.180970745102019</v>
      </c>
      <c r="Y539" s="64">
        <v>0.29804875712801487</v>
      </c>
      <c r="Z539" s="5">
        <f t="shared" si="96"/>
        <v>0</v>
      </c>
      <c r="AA539" s="9">
        <f t="shared" si="97"/>
        <v>0</v>
      </c>
      <c r="AB539" s="62">
        <v>27252539.59</v>
      </c>
      <c r="AC539" s="7">
        <f t="shared" si="98"/>
        <v>0</v>
      </c>
      <c r="AE539" s="6" t="s">
        <v>412</v>
      </c>
      <c r="AF539" s="6" t="s">
        <v>691</v>
      </c>
      <c r="AG539" s="6" t="s">
        <v>1251</v>
      </c>
      <c r="AH539" s="6" t="s">
        <v>687</v>
      </c>
      <c r="AI539" s="6" t="s">
        <v>1243</v>
      </c>
      <c r="AJ539" s="6" t="s">
        <v>694</v>
      </c>
      <c r="AK539" s="6" t="s">
        <v>1250</v>
      </c>
      <c r="AL539" s="6" t="s">
        <v>1105</v>
      </c>
      <c r="AM539" s="6" t="s">
        <v>1857</v>
      </c>
      <c r="AN539" s="6" t="s">
        <v>1857</v>
      </c>
      <c r="AO539" s="6" t="s">
        <v>1857</v>
      </c>
      <c r="AP539" s="6" t="s">
        <v>1857</v>
      </c>
      <c r="AQ539" s="6" t="s">
        <v>1857</v>
      </c>
      <c r="AR539" s="6" t="s">
        <v>1857</v>
      </c>
      <c r="AS539" s="6" t="s">
        <v>1857</v>
      </c>
      <c r="AT539" s="6" t="s">
        <v>1857</v>
      </c>
    </row>
    <row r="540" spans="1:46" ht="17.25" customHeight="1" x14ac:dyDescent="0.3">
      <c r="A540" t="s">
        <v>1243</v>
      </c>
      <c r="B540" t="s">
        <v>1793</v>
      </c>
      <c r="C540" t="s">
        <v>1241</v>
      </c>
      <c r="D540" t="str">
        <f t="shared" si="88"/>
        <v>Cranford township, Union County</v>
      </c>
      <c r="E540" t="s">
        <v>1828</v>
      </c>
      <c r="F540" t="s">
        <v>1815</v>
      </c>
      <c r="G540" s="22">
        <f>COUNTIFS('Raw Data from UFBs'!$A$3:$A$3000,'Summary By Town'!$A540,'Raw Data from UFBs'!$E$3:$E$3000,'Summary By Town'!$G$2)</f>
        <v>0</v>
      </c>
      <c r="H540" s="5">
        <f>SUMIFS('Raw Data from UFBs'!F$3:F$3000,'Raw Data from UFBs'!$A$3:$A$3000,'Summary By Town'!$A540,'Raw Data from UFBs'!$E$3:$E$3000,'Summary By Town'!$G$2)</f>
        <v>0</v>
      </c>
      <c r="I540" s="5">
        <f>SUMIFS('Raw Data from UFBs'!G$3:G$3000,'Raw Data from UFBs'!$A$3:$A$3000,'Summary By Town'!$A540,'Raw Data from UFBs'!$E$3:$E$3000,'Summary By Town'!$G$2)</f>
        <v>0</v>
      </c>
      <c r="J540" s="23">
        <f t="shared" si="89"/>
        <v>0</v>
      </c>
      <c r="K540" s="22">
        <f>COUNTIFS('Raw Data from UFBs'!$A$3:$A$3000,'Summary By Town'!$A540,'Raw Data from UFBs'!$E$3:$E$3000,'Summary By Town'!$K$2)</f>
        <v>0</v>
      </c>
      <c r="L540" s="5">
        <f>SUMIFS('Raw Data from UFBs'!F$3:F$3000,'Raw Data from UFBs'!$A$3:$A$3000,'Summary By Town'!$A540,'Raw Data from UFBs'!$E$3:$E$3000,'Summary By Town'!$K$2)</f>
        <v>0</v>
      </c>
      <c r="M540" s="5">
        <f>SUMIFS('Raw Data from UFBs'!G$3:G$3000,'Raw Data from UFBs'!$A$3:$A$3000,'Summary By Town'!$A540,'Raw Data from UFBs'!$E$3:$E$3000,'Summary By Town'!$K$2)</f>
        <v>0</v>
      </c>
      <c r="N540" s="23">
        <f t="shared" si="90"/>
        <v>0</v>
      </c>
      <c r="O540" s="22">
        <f>COUNTIFS('Raw Data from UFBs'!$A$3:$A$3000,'Summary By Town'!$A540,'Raw Data from UFBs'!$E$3:$E$3000,'Summary By Town'!$O$2)</f>
        <v>1</v>
      </c>
      <c r="P540" s="5">
        <f>SUMIFS('Raw Data from UFBs'!F$3:F$3000,'Raw Data from UFBs'!$A$3:$A$3000,'Summary By Town'!$A540,'Raw Data from UFBs'!$E$3:$E$3000,'Summary By Town'!$O$2)</f>
        <v>721690</v>
      </c>
      <c r="Q540" s="5">
        <f>SUMIFS('Raw Data from UFBs'!G$3:G$3000,'Raw Data from UFBs'!$A$3:$A$3000,'Summary By Town'!$A540,'Raw Data from UFBs'!$E$3:$E$3000,'Summary By Town'!$O$2)</f>
        <v>20791300</v>
      </c>
      <c r="R540" s="23">
        <f t="shared" si="91"/>
        <v>1385951.6720732404</v>
      </c>
      <c r="S540" s="22">
        <f t="shared" si="92"/>
        <v>1</v>
      </c>
      <c r="T540" s="5">
        <f t="shared" si="93"/>
        <v>721690</v>
      </c>
      <c r="U540" s="5">
        <f t="shared" si="94"/>
        <v>20791300</v>
      </c>
      <c r="V540" s="23">
        <f t="shared" si="95"/>
        <v>1385951.6720732404</v>
      </c>
      <c r="W540" s="62">
        <v>1925373216</v>
      </c>
      <c r="X540" s="63">
        <v>6.6660173826227336</v>
      </c>
      <c r="Y540" s="64">
        <v>0.24459066833610585</v>
      </c>
      <c r="Z540" s="5">
        <f t="shared" si="96"/>
        <v>162472.20632245304</v>
      </c>
      <c r="AA540" s="9">
        <f t="shared" si="97"/>
        <v>1.0798581712481867E-2</v>
      </c>
      <c r="AB540" s="62">
        <v>42270086.900000006</v>
      </c>
      <c r="AC540" s="7">
        <f t="shared" si="98"/>
        <v>3.8436686138549913E-3</v>
      </c>
      <c r="AE540" s="6" t="s">
        <v>1251</v>
      </c>
      <c r="AF540" s="6" t="s">
        <v>1242</v>
      </c>
      <c r="AG540" s="6" t="s">
        <v>687</v>
      </c>
      <c r="AH540" s="6" t="s">
        <v>683</v>
      </c>
      <c r="AI540" s="6" t="s">
        <v>716</v>
      </c>
      <c r="AJ540" s="6" t="s">
        <v>1247</v>
      </c>
      <c r="AK540" s="6" t="s">
        <v>1250</v>
      </c>
      <c r="AL540" s="6" t="s">
        <v>1244</v>
      </c>
      <c r="AM540" s="6" t="s">
        <v>1248</v>
      </c>
      <c r="AN540" s="6" t="s">
        <v>1857</v>
      </c>
      <c r="AO540" s="6" t="s">
        <v>1857</v>
      </c>
      <c r="AP540" s="6" t="s">
        <v>1857</v>
      </c>
      <c r="AQ540" s="6" t="s">
        <v>1857</v>
      </c>
      <c r="AR540" s="6" t="s">
        <v>1857</v>
      </c>
      <c r="AS540" s="6" t="s">
        <v>1857</v>
      </c>
      <c r="AT540" s="6" t="s">
        <v>1857</v>
      </c>
    </row>
    <row r="541" spans="1:46" ht="17.25" customHeight="1" x14ac:dyDescent="0.3">
      <c r="A541" t="s">
        <v>685</v>
      </c>
      <c r="B541" t="s">
        <v>1794</v>
      </c>
      <c r="C541" t="s">
        <v>1241</v>
      </c>
      <c r="D541" t="str">
        <f t="shared" si="88"/>
        <v>Hillside township, Union County</v>
      </c>
      <c r="E541" t="s">
        <v>1828</v>
      </c>
      <c r="F541" t="s">
        <v>1815</v>
      </c>
      <c r="G541" s="22">
        <f>COUNTIFS('Raw Data from UFBs'!$A$3:$A$3000,'Summary By Town'!$A541,'Raw Data from UFBs'!$E$3:$E$3000,'Summary By Town'!$G$2)</f>
        <v>0</v>
      </c>
      <c r="H541" s="5">
        <f>SUMIFS('Raw Data from UFBs'!F$3:F$3000,'Raw Data from UFBs'!$A$3:$A$3000,'Summary By Town'!$A541,'Raw Data from UFBs'!$E$3:$E$3000,'Summary By Town'!$G$2)</f>
        <v>0</v>
      </c>
      <c r="I541" s="5">
        <f>SUMIFS('Raw Data from UFBs'!G$3:G$3000,'Raw Data from UFBs'!$A$3:$A$3000,'Summary By Town'!$A541,'Raw Data from UFBs'!$E$3:$E$3000,'Summary By Town'!$G$2)</f>
        <v>0</v>
      </c>
      <c r="J541" s="23">
        <f t="shared" si="89"/>
        <v>0</v>
      </c>
      <c r="K541" s="22">
        <f>COUNTIFS('Raw Data from UFBs'!$A$3:$A$3000,'Summary By Town'!$A541,'Raw Data from UFBs'!$E$3:$E$3000,'Summary By Town'!$K$2)</f>
        <v>3</v>
      </c>
      <c r="L541" s="5">
        <f>SUMIFS('Raw Data from UFBs'!F$3:F$3000,'Raw Data from UFBs'!$A$3:$A$3000,'Summary By Town'!$A541,'Raw Data from UFBs'!$E$3:$E$3000,'Summary By Town'!$K$2)</f>
        <v>384148.30000000005</v>
      </c>
      <c r="M541" s="5">
        <f>SUMIFS('Raw Data from UFBs'!G$3:G$3000,'Raw Data from UFBs'!$A$3:$A$3000,'Summary By Town'!$A541,'Raw Data from UFBs'!$E$3:$E$3000,'Summary By Town'!$K$2)</f>
        <v>15897800</v>
      </c>
      <c r="N541" s="23">
        <f t="shared" si="90"/>
        <v>1273811.0615192305</v>
      </c>
      <c r="O541" s="22">
        <f>COUNTIFS('Raw Data from UFBs'!$A$3:$A$3000,'Summary By Town'!$A541,'Raw Data from UFBs'!$E$3:$E$3000,'Summary By Town'!$O$2)</f>
        <v>0</v>
      </c>
      <c r="P541" s="5">
        <f>SUMIFS('Raw Data from UFBs'!F$3:F$3000,'Raw Data from UFBs'!$A$3:$A$3000,'Summary By Town'!$A541,'Raw Data from UFBs'!$E$3:$E$3000,'Summary By Town'!$O$2)</f>
        <v>0</v>
      </c>
      <c r="Q541" s="5">
        <f>SUMIFS('Raw Data from UFBs'!G$3:G$3000,'Raw Data from UFBs'!$A$3:$A$3000,'Summary By Town'!$A541,'Raw Data from UFBs'!$E$3:$E$3000,'Summary By Town'!$O$2)</f>
        <v>0</v>
      </c>
      <c r="R541" s="23">
        <f t="shared" si="91"/>
        <v>0</v>
      </c>
      <c r="S541" s="22">
        <f t="shared" si="92"/>
        <v>3</v>
      </c>
      <c r="T541" s="5">
        <f t="shared" si="93"/>
        <v>384148.30000000005</v>
      </c>
      <c r="U541" s="5">
        <f t="shared" si="94"/>
        <v>15897800</v>
      </c>
      <c r="V541" s="23">
        <f t="shared" si="95"/>
        <v>1273811.0615192305</v>
      </c>
      <c r="W541" s="62">
        <v>1024394695</v>
      </c>
      <c r="X541" s="63">
        <v>8.0124989716767754</v>
      </c>
      <c r="Y541" s="64">
        <v>0.42150247499844384</v>
      </c>
      <c r="Z541" s="5">
        <f t="shared" si="96"/>
        <v>374995.05589430593</v>
      </c>
      <c r="AA541" s="9">
        <f t="shared" si="97"/>
        <v>1.5519213519550684E-2</v>
      </c>
      <c r="AB541" s="62">
        <v>49936200.780000001</v>
      </c>
      <c r="AC541" s="7">
        <f t="shared" si="98"/>
        <v>7.5094831011752817E-3</v>
      </c>
      <c r="AE541" s="6" t="s">
        <v>659</v>
      </c>
      <c r="AF541" s="6" t="s">
        <v>717</v>
      </c>
      <c r="AG541" s="6" t="s">
        <v>1042</v>
      </c>
      <c r="AH541" s="6" t="s">
        <v>1046</v>
      </c>
      <c r="AI541" s="6" t="s">
        <v>1857</v>
      </c>
      <c r="AJ541" s="6" t="s">
        <v>1857</v>
      </c>
      <c r="AK541" s="6" t="s">
        <v>1857</v>
      </c>
      <c r="AL541" s="6" t="s">
        <v>1857</v>
      </c>
      <c r="AM541" s="6" t="s">
        <v>1857</v>
      </c>
      <c r="AN541" s="6" t="s">
        <v>1857</v>
      </c>
      <c r="AO541" s="6" t="s">
        <v>1857</v>
      </c>
      <c r="AP541" s="6" t="s">
        <v>1857</v>
      </c>
      <c r="AQ541" s="6" t="s">
        <v>1857</v>
      </c>
      <c r="AR541" s="6" t="s">
        <v>1857</v>
      </c>
      <c r="AS541" s="6" t="s">
        <v>1857</v>
      </c>
      <c r="AT541" s="6" t="s">
        <v>1857</v>
      </c>
    </row>
    <row r="542" spans="1:46" ht="17.25" customHeight="1" x14ac:dyDescent="0.3">
      <c r="A542" t="s">
        <v>694</v>
      </c>
      <c r="B542" t="s">
        <v>1795</v>
      </c>
      <c r="C542" t="s">
        <v>1241</v>
      </c>
      <c r="D542" t="str">
        <f t="shared" si="88"/>
        <v>Scotch Plains township, Union County</v>
      </c>
      <c r="E542" t="s">
        <v>1828</v>
      </c>
      <c r="F542" t="s">
        <v>1815</v>
      </c>
      <c r="G542" s="22">
        <f>COUNTIFS('Raw Data from UFBs'!$A$3:$A$3000,'Summary By Town'!$A542,'Raw Data from UFBs'!$E$3:$E$3000,'Summary By Town'!$G$2)</f>
        <v>0</v>
      </c>
      <c r="H542" s="5">
        <f>SUMIFS('Raw Data from UFBs'!F$3:F$3000,'Raw Data from UFBs'!$A$3:$A$3000,'Summary By Town'!$A542,'Raw Data from UFBs'!$E$3:$E$3000,'Summary By Town'!$G$2)</f>
        <v>0</v>
      </c>
      <c r="I542" s="5">
        <f>SUMIFS('Raw Data from UFBs'!G$3:G$3000,'Raw Data from UFBs'!$A$3:$A$3000,'Summary By Town'!$A542,'Raw Data from UFBs'!$E$3:$E$3000,'Summary By Town'!$G$2)</f>
        <v>0</v>
      </c>
      <c r="J542" s="23">
        <f t="shared" si="89"/>
        <v>0</v>
      </c>
      <c r="K542" s="22">
        <f>COUNTIFS('Raw Data from UFBs'!$A$3:$A$3000,'Summary By Town'!$A542,'Raw Data from UFBs'!$E$3:$E$3000,'Summary By Town'!$K$2)</f>
        <v>0</v>
      </c>
      <c r="L542" s="5">
        <f>SUMIFS('Raw Data from UFBs'!F$3:F$3000,'Raw Data from UFBs'!$A$3:$A$3000,'Summary By Town'!$A542,'Raw Data from UFBs'!$E$3:$E$3000,'Summary By Town'!$K$2)</f>
        <v>0</v>
      </c>
      <c r="M542" s="5">
        <f>SUMIFS('Raw Data from UFBs'!G$3:G$3000,'Raw Data from UFBs'!$A$3:$A$3000,'Summary By Town'!$A542,'Raw Data from UFBs'!$E$3:$E$3000,'Summary By Town'!$K$2)</f>
        <v>0</v>
      </c>
      <c r="N542" s="23">
        <f t="shared" si="90"/>
        <v>0</v>
      </c>
      <c r="O542" s="22">
        <f>COUNTIFS('Raw Data from UFBs'!$A$3:$A$3000,'Summary By Town'!$A542,'Raw Data from UFBs'!$E$3:$E$3000,'Summary By Town'!$O$2)</f>
        <v>1</v>
      </c>
      <c r="P542" s="5">
        <f>SUMIFS('Raw Data from UFBs'!F$3:F$3000,'Raw Data from UFBs'!$A$3:$A$3000,'Summary By Town'!$A542,'Raw Data from UFBs'!$E$3:$E$3000,'Summary By Town'!$O$2)</f>
        <v>496569.18000000005</v>
      </c>
      <c r="Q542" s="5">
        <f>SUMIFS('Raw Data from UFBs'!G$3:G$3000,'Raw Data from UFBs'!$A$3:$A$3000,'Summary By Town'!$A542,'Raw Data from UFBs'!$E$3:$E$3000,'Summary By Town'!$O$2)</f>
        <v>7792500</v>
      </c>
      <c r="R542" s="23">
        <f t="shared" si="91"/>
        <v>889935.88408349594</v>
      </c>
      <c r="S542" s="22">
        <f t="shared" si="92"/>
        <v>1</v>
      </c>
      <c r="T542" s="5">
        <f t="shared" si="93"/>
        <v>496569.18000000005</v>
      </c>
      <c r="U542" s="5">
        <f t="shared" si="94"/>
        <v>7792500</v>
      </c>
      <c r="V542" s="23">
        <f t="shared" si="95"/>
        <v>889935.88408349594</v>
      </c>
      <c r="W542" s="62">
        <v>1249065066</v>
      </c>
      <c r="X542" s="63">
        <v>11.420415580153943</v>
      </c>
      <c r="Y542" s="64">
        <v>0.15916932965025304</v>
      </c>
      <c r="Z542" s="5">
        <f t="shared" si="96"/>
        <v>62611.914595699498</v>
      </c>
      <c r="AA542" s="9">
        <f t="shared" si="97"/>
        <v>6.2386661929107225E-3</v>
      </c>
      <c r="AB542" s="62">
        <v>28576439.989999998</v>
      </c>
      <c r="AC542" s="7">
        <f t="shared" si="98"/>
        <v>2.1910327044799781E-3</v>
      </c>
      <c r="AE542" s="6" t="s">
        <v>463</v>
      </c>
      <c r="AF542" s="6" t="s">
        <v>412</v>
      </c>
      <c r="AG542" s="6" t="s">
        <v>1242</v>
      </c>
      <c r="AH542" s="6" t="s">
        <v>689</v>
      </c>
      <c r="AI542" s="6" t="s">
        <v>680</v>
      </c>
      <c r="AJ542" s="6" t="s">
        <v>1217</v>
      </c>
      <c r="AK542" s="6" t="s">
        <v>1250</v>
      </c>
      <c r="AL542" s="6" t="s">
        <v>1240</v>
      </c>
      <c r="AM542" s="6" t="s">
        <v>1245</v>
      </c>
      <c r="AN542" s="6" t="s">
        <v>1857</v>
      </c>
      <c r="AO542" s="6" t="s">
        <v>1857</v>
      </c>
      <c r="AP542" s="6" t="s">
        <v>1857</v>
      </c>
      <c r="AQ542" s="6" t="s">
        <v>1857</v>
      </c>
      <c r="AR542" s="6" t="s">
        <v>1857</v>
      </c>
      <c r="AS542" s="6" t="s">
        <v>1857</v>
      </c>
      <c r="AT542" s="6" t="s">
        <v>1857</v>
      </c>
    </row>
    <row r="543" spans="1:46" ht="17.25" customHeight="1" x14ac:dyDescent="0.3">
      <c r="A543" t="s">
        <v>1248</v>
      </c>
      <c r="B543" t="s">
        <v>1397</v>
      </c>
      <c r="C543" t="s">
        <v>1241</v>
      </c>
      <c r="D543" t="str">
        <f t="shared" si="88"/>
        <v>Springfield township, Union County</v>
      </c>
      <c r="E543" t="s">
        <v>1828</v>
      </c>
      <c r="F543" t="s">
        <v>1815</v>
      </c>
      <c r="G543" s="22">
        <f>COUNTIFS('Raw Data from UFBs'!$A$3:$A$3000,'Summary By Town'!$A543,'Raw Data from UFBs'!$E$3:$E$3000,'Summary By Town'!$G$2)</f>
        <v>0</v>
      </c>
      <c r="H543" s="5">
        <f>SUMIFS('Raw Data from UFBs'!F$3:F$3000,'Raw Data from UFBs'!$A$3:$A$3000,'Summary By Town'!$A543,'Raw Data from UFBs'!$E$3:$E$3000,'Summary By Town'!$G$2)</f>
        <v>0</v>
      </c>
      <c r="I543" s="5">
        <f>SUMIFS('Raw Data from UFBs'!G$3:G$3000,'Raw Data from UFBs'!$A$3:$A$3000,'Summary By Town'!$A543,'Raw Data from UFBs'!$E$3:$E$3000,'Summary By Town'!$G$2)</f>
        <v>0</v>
      </c>
      <c r="J543" s="23">
        <f t="shared" si="89"/>
        <v>0</v>
      </c>
      <c r="K543" s="22">
        <f>COUNTIFS('Raw Data from UFBs'!$A$3:$A$3000,'Summary By Town'!$A543,'Raw Data from UFBs'!$E$3:$E$3000,'Summary By Town'!$K$2)</f>
        <v>0</v>
      </c>
      <c r="L543" s="5">
        <f>SUMIFS('Raw Data from UFBs'!F$3:F$3000,'Raw Data from UFBs'!$A$3:$A$3000,'Summary By Town'!$A543,'Raw Data from UFBs'!$E$3:$E$3000,'Summary By Town'!$K$2)</f>
        <v>0</v>
      </c>
      <c r="M543" s="5">
        <f>SUMIFS('Raw Data from UFBs'!G$3:G$3000,'Raw Data from UFBs'!$A$3:$A$3000,'Summary By Town'!$A543,'Raw Data from UFBs'!$E$3:$E$3000,'Summary By Town'!$K$2)</f>
        <v>0</v>
      </c>
      <c r="N543" s="23">
        <f t="shared" si="90"/>
        <v>0</v>
      </c>
      <c r="O543" s="22">
        <f>COUNTIFS('Raw Data from UFBs'!$A$3:$A$3000,'Summary By Town'!$A543,'Raw Data from UFBs'!$E$3:$E$3000,'Summary By Town'!$O$2)</f>
        <v>0</v>
      </c>
      <c r="P543" s="5">
        <f>SUMIFS('Raw Data from UFBs'!F$3:F$3000,'Raw Data from UFBs'!$A$3:$A$3000,'Summary By Town'!$A543,'Raw Data from UFBs'!$E$3:$E$3000,'Summary By Town'!$O$2)</f>
        <v>0</v>
      </c>
      <c r="Q543" s="5">
        <f>SUMIFS('Raw Data from UFBs'!G$3:G$3000,'Raw Data from UFBs'!$A$3:$A$3000,'Summary By Town'!$A543,'Raw Data from UFBs'!$E$3:$E$3000,'Summary By Town'!$O$2)</f>
        <v>0</v>
      </c>
      <c r="R543" s="23">
        <f t="shared" si="91"/>
        <v>0</v>
      </c>
      <c r="S543" s="22">
        <f t="shared" si="92"/>
        <v>0</v>
      </c>
      <c r="T543" s="5">
        <f t="shared" si="93"/>
        <v>0</v>
      </c>
      <c r="U543" s="5">
        <f t="shared" si="94"/>
        <v>0</v>
      </c>
      <c r="V543" s="23">
        <f t="shared" si="95"/>
        <v>0</v>
      </c>
      <c r="W543" s="62">
        <v>4067647983</v>
      </c>
      <c r="X543" s="63">
        <v>2.3352759311295705</v>
      </c>
      <c r="Y543" s="64">
        <v>0.3347474028098828</v>
      </c>
      <c r="Z543" s="5">
        <f t="shared" si="96"/>
        <v>0</v>
      </c>
      <c r="AA543" s="9">
        <f t="shared" si="97"/>
        <v>0</v>
      </c>
      <c r="AB543" s="62">
        <v>41482233.920000002</v>
      </c>
      <c r="AC543" s="7">
        <f t="shared" si="98"/>
        <v>0</v>
      </c>
      <c r="AE543" s="6" t="s">
        <v>1243</v>
      </c>
      <c r="AF543" s="6" t="s">
        <v>1250</v>
      </c>
      <c r="AG543" s="6" t="s">
        <v>1244</v>
      </c>
      <c r="AH543" s="6" t="s">
        <v>1245</v>
      </c>
      <c r="AI543" s="6" t="s">
        <v>717</v>
      </c>
      <c r="AJ543" s="6" t="s">
        <v>1249</v>
      </c>
      <c r="AK543" s="6" t="s">
        <v>1044</v>
      </c>
      <c r="AL543" s="6" t="s">
        <v>1857</v>
      </c>
      <c r="AM543" s="6" t="s">
        <v>1857</v>
      </c>
      <c r="AN543" s="6" t="s">
        <v>1857</v>
      </c>
      <c r="AO543" s="6" t="s">
        <v>1857</v>
      </c>
      <c r="AP543" s="6" t="s">
        <v>1857</v>
      </c>
      <c r="AQ543" s="6" t="s">
        <v>1857</v>
      </c>
      <c r="AR543" s="6" t="s">
        <v>1857</v>
      </c>
      <c r="AS543" s="6" t="s">
        <v>1857</v>
      </c>
      <c r="AT543" s="6" t="s">
        <v>1857</v>
      </c>
    </row>
    <row r="544" spans="1:46" ht="17.25" customHeight="1" x14ac:dyDescent="0.3">
      <c r="A544" t="s">
        <v>717</v>
      </c>
      <c r="B544" t="s">
        <v>1546</v>
      </c>
      <c r="C544" t="s">
        <v>1241</v>
      </c>
      <c r="D544" t="str">
        <f t="shared" si="88"/>
        <v>Union township, Union County</v>
      </c>
      <c r="E544" t="s">
        <v>1828</v>
      </c>
      <c r="F544" t="s">
        <v>1815</v>
      </c>
      <c r="G544" s="22">
        <f>COUNTIFS('Raw Data from UFBs'!$A$3:$A$3000,'Summary By Town'!$A544,'Raw Data from UFBs'!$E$3:$E$3000,'Summary By Town'!$G$2)</f>
        <v>0</v>
      </c>
      <c r="H544" s="5">
        <f>SUMIFS('Raw Data from UFBs'!F$3:F$3000,'Raw Data from UFBs'!$A$3:$A$3000,'Summary By Town'!$A544,'Raw Data from UFBs'!$E$3:$E$3000,'Summary By Town'!$G$2)</f>
        <v>0</v>
      </c>
      <c r="I544" s="5">
        <f>SUMIFS('Raw Data from UFBs'!G$3:G$3000,'Raw Data from UFBs'!$A$3:$A$3000,'Summary By Town'!$A544,'Raw Data from UFBs'!$E$3:$E$3000,'Summary By Town'!$G$2)</f>
        <v>0</v>
      </c>
      <c r="J544" s="23">
        <f t="shared" si="89"/>
        <v>0</v>
      </c>
      <c r="K544" s="22">
        <f>COUNTIFS('Raw Data from UFBs'!$A$3:$A$3000,'Summary By Town'!$A544,'Raw Data from UFBs'!$E$3:$E$3000,'Summary By Town'!$K$2)</f>
        <v>0</v>
      </c>
      <c r="L544" s="5">
        <f>SUMIFS('Raw Data from UFBs'!F$3:F$3000,'Raw Data from UFBs'!$A$3:$A$3000,'Summary By Town'!$A544,'Raw Data from UFBs'!$E$3:$E$3000,'Summary By Town'!$K$2)</f>
        <v>0</v>
      </c>
      <c r="M544" s="5">
        <f>SUMIFS('Raw Data from UFBs'!G$3:G$3000,'Raw Data from UFBs'!$A$3:$A$3000,'Summary By Town'!$A544,'Raw Data from UFBs'!$E$3:$E$3000,'Summary By Town'!$K$2)</f>
        <v>0</v>
      </c>
      <c r="N544" s="23">
        <f t="shared" si="90"/>
        <v>0</v>
      </c>
      <c r="O544" s="22">
        <f>COUNTIFS('Raw Data from UFBs'!$A$3:$A$3000,'Summary By Town'!$A544,'Raw Data from UFBs'!$E$3:$E$3000,'Summary By Town'!$O$2)</f>
        <v>6</v>
      </c>
      <c r="P544" s="5">
        <f>SUMIFS('Raw Data from UFBs'!F$3:F$3000,'Raw Data from UFBs'!$A$3:$A$3000,'Summary By Town'!$A544,'Raw Data from UFBs'!$E$3:$E$3000,'Summary By Town'!$O$2)</f>
        <v>0</v>
      </c>
      <c r="Q544" s="5">
        <f>SUMIFS('Raw Data from UFBs'!G$3:G$3000,'Raw Data from UFBs'!$A$3:$A$3000,'Summary By Town'!$A544,'Raw Data from UFBs'!$E$3:$E$3000,'Summary By Town'!$O$2)</f>
        <v>48007400</v>
      </c>
      <c r="R544" s="23">
        <f t="shared" si="91"/>
        <v>10402627.715366814</v>
      </c>
      <c r="S544" s="22">
        <f t="shared" si="92"/>
        <v>6</v>
      </c>
      <c r="T544" s="5">
        <f t="shared" si="93"/>
        <v>0</v>
      </c>
      <c r="U544" s="5">
        <f t="shared" si="94"/>
        <v>48007400</v>
      </c>
      <c r="V544" s="23">
        <f t="shared" si="95"/>
        <v>10402627.715366814</v>
      </c>
      <c r="W544" s="62">
        <v>1277969895</v>
      </c>
      <c r="X544" s="63">
        <v>21.668800466942209</v>
      </c>
      <c r="Y544" s="64">
        <v>0.36185418984696782</v>
      </c>
      <c r="Z544" s="5">
        <f t="shared" si="96"/>
        <v>3764234.4242236721</v>
      </c>
      <c r="AA544" s="9">
        <f t="shared" si="97"/>
        <v>3.75653606456825E-2</v>
      </c>
      <c r="AB544" s="62">
        <v>117344041.55000001</v>
      </c>
      <c r="AC544" s="7">
        <f t="shared" si="98"/>
        <v>3.2078615790813211E-2</v>
      </c>
      <c r="AE544" s="6" t="s">
        <v>1247</v>
      </c>
      <c r="AF544" s="6" t="s">
        <v>1244</v>
      </c>
      <c r="AG544" s="6" t="s">
        <v>659</v>
      </c>
      <c r="AH544" s="6" t="s">
        <v>1248</v>
      </c>
      <c r="AI544" s="6" t="s">
        <v>1043</v>
      </c>
      <c r="AJ544" s="6" t="s">
        <v>1044</v>
      </c>
      <c r="AK544" s="6" t="s">
        <v>685</v>
      </c>
      <c r="AL544" s="6" t="s">
        <v>1042</v>
      </c>
      <c r="AM544" s="6" t="s">
        <v>1857</v>
      </c>
      <c r="AN544" s="6" t="s">
        <v>1857</v>
      </c>
      <c r="AO544" s="6" t="s">
        <v>1857</v>
      </c>
      <c r="AP544" s="6" t="s">
        <v>1857</v>
      </c>
      <c r="AQ544" s="6" t="s">
        <v>1857</v>
      </c>
      <c r="AR544" s="6" t="s">
        <v>1857</v>
      </c>
      <c r="AS544" s="6" t="s">
        <v>1857</v>
      </c>
      <c r="AT544" s="6" t="s">
        <v>1857</v>
      </c>
    </row>
    <row r="545" spans="1:46" ht="17.25" customHeight="1" x14ac:dyDescent="0.3">
      <c r="A545" t="s">
        <v>1251</v>
      </c>
      <c r="B545" t="s">
        <v>1796</v>
      </c>
      <c r="C545" t="s">
        <v>1241</v>
      </c>
      <c r="D545" t="str">
        <f t="shared" si="88"/>
        <v>Winfield township, Union County</v>
      </c>
      <c r="E545" t="s">
        <v>1828</v>
      </c>
      <c r="F545" t="s">
        <v>1819</v>
      </c>
      <c r="G545" s="22">
        <f>COUNTIFS('Raw Data from UFBs'!$A$3:$A$3000,'Summary By Town'!$A545,'Raw Data from UFBs'!$E$3:$E$3000,'Summary By Town'!$G$2)</f>
        <v>0</v>
      </c>
      <c r="H545" s="5">
        <f>SUMIFS('Raw Data from UFBs'!F$3:F$3000,'Raw Data from UFBs'!$A$3:$A$3000,'Summary By Town'!$A545,'Raw Data from UFBs'!$E$3:$E$3000,'Summary By Town'!$G$2)</f>
        <v>0</v>
      </c>
      <c r="I545" s="5">
        <f>SUMIFS('Raw Data from UFBs'!G$3:G$3000,'Raw Data from UFBs'!$A$3:$A$3000,'Summary By Town'!$A545,'Raw Data from UFBs'!$E$3:$E$3000,'Summary By Town'!$G$2)</f>
        <v>0</v>
      </c>
      <c r="J545" s="23">
        <f t="shared" si="89"/>
        <v>0</v>
      </c>
      <c r="K545" s="22">
        <f>COUNTIFS('Raw Data from UFBs'!$A$3:$A$3000,'Summary By Town'!$A545,'Raw Data from UFBs'!$E$3:$E$3000,'Summary By Town'!$K$2)</f>
        <v>0</v>
      </c>
      <c r="L545" s="5">
        <f>SUMIFS('Raw Data from UFBs'!F$3:F$3000,'Raw Data from UFBs'!$A$3:$A$3000,'Summary By Town'!$A545,'Raw Data from UFBs'!$E$3:$E$3000,'Summary By Town'!$K$2)</f>
        <v>0</v>
      </c>
      <c r="M545" s="5">
        <f>SUMIFS('Raw Data from UFBs'!G$3:G$3000,'Raw Data from UFBs'!$A$3:$A$3000,'Summary By Town'!$A545,'Raw Data from UFBs'!$E$3:$E$3000,'Summary By Town'!$K$2)</f>
        <v>0</v>
      </c>
      <c r="N545" s="23">
        <f t="shared" si="90"/>
        <v>0</v>
      </c>
      <c r="O545" s="22">
        <f>COUNTIFS('Raw Data from UFBs'!$A$3:$A$3000,'Summary By Town'!$A545,'Raw Data from UFBs'!$E$3:$E$3000,'Summary By Town'!$O$2)</f>
        <v>0</v>
      </c>
      <c r="P545" s="5">
        <f>SUMIFS('Raw Data from UFBs'!F$3:F$3000,'Raw Data from UFBs'!$A$3:$A$3000,'Summary By Town'!$A545,'Raw Data from UFBs'!$E$3:$E$3000,'Summary By Town'!$O$2)</f>
        <v>0</v>
      </c>
      <c r="Q545" s="5">
        <f>SUMIFS('Raw Data from UFBs'!G$3:G$3000,'Raw Data from UFBs'!$A$3:$A$3000,'Summary By Town'!$A545,'Raw Data from UFBs'!$E$3:$E$3000,'Summary By Town'!$O$2)</f>
        <v>0</v>
      </c>
      <c r="R545" s="23">
        <f t="shared" si="91"/>
        <v>0</v>
      </c>
      <c r="S545" s="22">
        <f t="shared" si="92"/>
        <v>0</v>
      </c>
      <c r="T545" s="5">
        <f t="shared" si="93"/>
        <v>0</v>
      </c>
      <c r="U545" s="5">
        <f t="shared" si="94"/>
        <v>0</v>
      </c>
      <c r="V545" s="23">
        <f t="shared" si="95"/>
        <v>0</v>
      </c>
      <c r="W545" s="62">
        <v>23760500</v>
      </c>
      <c r="X545" s="63">
        <v>22.031487622761325</v>
      </c>
      <c r="Y545" s="64">
        <v>0.50084248281796373</v>
      </c>
      <c r="Z545" s="5">
        <f t="shared" si="96"/>
        <v>0</v>
      </c>
      <c r="AA545" s="9">
        <f t="shared" si="97"/>
        <v>0</v>
      </c>
      <c r="AB545" s="62">
        <v>2301181.12</v>
      </c>
      <c r="AC545" s="7">
        <f t="shared" si="98"/>
        <v>0</v>
      </c>
      <c r="AE545" s="6" t="s">
        <v>1242</v>
      </c>
      <c r="AF545" s="6" t="s">
        <v>687</v>
      </c>
      <c r="AG545" s="6" t="s">
        <v>1243</v>
      </c>
      <c r="AH545" s="6" t="s">
        <v>1857</v>
      </c>
      <c r="AI545" s="6" t="s">
        <v>1857</v>
      </c>
      <c r="AJ545" s="6" t="s">
        <v>1857</v>
      </c>
      <c r="AK545" s="6" t="s">
        <v>1857</v>
      </c>
      <c r="AL545" s="6" t="s">
        <v>1857</v>
      </c>
      <c r="AM545" s="6" t="s">
        <v>1857</v>
      </c>
      <c r="AN545" s="6" t="s">
        <v>1857</v>
      </c>
      <c r="AO545" s="6" t="s">
        <v>1857</v>
      </c>
      <c r="AP545" s="6" t="s">
        <v>1857</v>
      </c>
      <c r="AQ545" s="6" t="s">
        <v>1857</v>
      </c>
      <c r="AR545" s="6" t="s">
        <v>1857</v>
      </c>
      <c r="AS545" s="6" t="s">
        <v>1857</v>
      </c>
      <c r="AT545" s="6" t="s">
        <v>1857</v>
      </c>
    </row>
    <row r="546" spans="1:46" ht="17.25" customHeight="1" x14ac:dyDescent="0.3">
      <c r="A546" t="s">
        <v>1254</v>
      </c>
      <c r="B546" t="s">
        <v>1797</v>
      </c>
      <c r="C546" t="s">
        <v>1253</v>
      </c>
      <c r="D546" t="str">
        <f t="shared" si="88"/>
        <v>Alpha borough, Warren County</v>
      </c>
      <c r="E546" t="s">
        <v>1828</v>
      </c>
      <c r="F546" t="s">
        <v>1820</v>
      </c>
      <c r="G546" s="22">
        <f>COUNTIFS('Raw Data from UFBs'!$A$3:$A$3000,'Summary By Town'!$A546,'Raw Data from UFBs'!$E$3:$E$3000,'Summary By Town'!$G$2)</f>
        <v>0</v>
      </c>
      <c r="H546" s="5">
        <f>SUMIFS('Raw Data from UFBs'!F$3:F$3000,'Raw Data from UFBs'!$A$3:$A$3000,'Summary By Town'!$A546,'Raw Data from UFBs'!$E$3:$E$3000,'Summary By Town'!$G$2)</f>
        <v>0</v>
      </c>
      <c r="I546" s="5">
        <f>SUMIFS('Raw Data from UFBs'!G$3:G$3000,'Raw Data from UFBs'!$A$3:$A$3000,'Summary By Town'!$A546,'Raw Data from UFBs'!$E$3:$E$3000,'Summary By Town'!$G$2)</f>
        <v>0</v>
      </c>
      <c r="J546" s="23">
        <f t="shared" si="89"/>
        <v>0</v>
      </c>
      <c r="K546" s="22">
        <f>COUNTIFS('Raw Data from UFBs'!$A$3:$A$3000,'Summary By Town'!$A546,'Raw Data from UFBs'!$E$3:$E$3000,'Summary By Town'!$K$2)</f>
        <v>0</v>
      </c>
      <c r="L546" s="5">
        <f>SUMIFS('Raw Data from UFBs'!F$3:F$3000,'Raw Data from UFBs'!$A$3:$A$3000,'Summary By Town'!$A546,'Raw Data from UFBs'!$E$3:$E$3000,'Summary By Town'!$K$2)</f>
        <v>0</v>
      </c>
      <c r="M546" s="5">
        <f>SUMIFS('Raw Data from UFBs'!G$3:G$3000,'Raw Data from UFBs'!$A$3:$A$3000,'Summary By Town'!$A546,'Raw Data from UFBs'!$E$3:$E$3000,'Summary By Town'!$K$2)</f>
        <v>0</v>
      </c>
      <c r="N546" s="23">
        <f t="shared" si="90"/>
        <v>0</v>
      </c>
      <c r="O546" s="22">
        <f>COUNTIFS('Raw Data from UFBs'!$A$3:$A$3000,'Summary By Town'!$A546,'Raw Data from UFBs'!$E$3:$E$3000,'Summary By Town'!$O$2)</f>
        <v>0</v>
      </c>
      <c r="P546" s="5">
        <f>SUMIFS('Raw Data from UFBs'!F$3:F$3000,'Raw Data from UFBs'!$A$3:$A$3000,'Summary By Town'!$A546,'Raw Data from UFBs'!$E$3:$E$3000,'Summary By Town'!$O$2)</f>
        <v>0</v>
      </c>
      <c r="Q546" s="5">
        <f>SUMIFS('Raw Data from UFBs'!G$3:G$3000,'Raw Data from UFBs'!$A$3:$A$3000,'Summary By Town'!$A546,'Raw Data from UFBs'!$E$3:$E$3000,'Summary By Town'!$O$2)</f>
        <v>0</v>
      </c>
      <c r="R546" s="23">
        <f t="shared" si="91"/>
        <v>0</v>
      </c>
      <c r="S546" s="22">
        <f t="shared" si="92"/>
        <v>0</v>
      </c>
      <c r="T546" s="5">
        <f t="shared" si="93"/>
        <v>0</v>
      </c>
      <c r="U546" s="5">
        <f t="shared" si="94"/>
        <v>0</v>
      </c>
      <c r="V546" s="23">
        <f t="shared" si="95"/>
        <v>0</v>
      </c>
      <c r="W546" s="62">
        <v>241780846</v>
      </c>
      <c r="X546" s="63">
        <v>3.4552673679091885</v>
      </c>
      <c r="Y546" s="64">
        <v>0.25651450258382585</v>
      </c>
      <c r="Z546" s="5">
        <f t="shared" si="96"/>
        <v>0</v>
      </c>
      <c r="AA546" s="9">
        <f t="shared" si="97"/>
        <v>0</v>
      </c>
      <c r="AB546" s="62">
        <v>3223177.9699999997</v>
      </c>
      <c r="AC546" s="7">
        <f t="shared" si="98"/>
        <v>0</v>
      </c>
      <c r="AE546" s="6" t="s">
        <v>1266</v>
      </c>
      <c r="AF546" s="6" t="s">
        <v>1857</v>
      </c>
      <c r="AG546" s="6" t="s">
        <v>1857</v>
      </c>
      <c r="AH546" s="6" t="s">
        <v>1857</v>
      </c>
      <c r="AI546" s="6" t="s">
        <v>1857</v>
      </c>
      <c r="AJ546" s="6" t="s">
        <v>1857</v>
      </c>
      <c r="AK546" s="6" t="s">
        <v>1857</v>
      </c>
      <c r="AL546" s="6" t="s">
        <v>1857</v>
      </c>
      <c r="AM546" s="6" t="s">
        <v>1857</v>
      </c>
      <c r="AN546" s="6" t="s">
        <v>1857</v>
      </c>
      <c r="AO546" s="6" t="s">
        <v>1857</v>
      </c>
      <c r="AP546" s="6" t="s">
        <v>1857</v>
      </c>
      <c r="AQ546" s="6" t="s">
        <v>1857</v>
      </c>
      <c r="AR546" s="6" t="s">
        <v>1857</v>
      </c>
      <c r="AS546" s="6" t="s">
        <v>1857</v>
      </c>
      <c r="AT546" s="6" t="s">
        <v>1857</v>
      </c>
    </row>
    <row r="547" spans="1:46" ht="17.25" customHeight="1" x14ac:dyDescent="0.3">
      <c r="A547" t="s">
        <v>1255</v>
      </c>
      <c r="B547" t="s">
        <v>1798</v>
      </c>
      <c r="C547" t="s">
        <v>1253</v>
      </c>
      <c r="D547" t="str">
        <f t="shared" si="88"/>
        <v>Belvidere town, Warren County</v>
      </c>
      <c r="E547" t="s">
        <v>1828</v>
      </c>
      <c r="F547" t="s">
        <v>1820</v>
      </c>
      <c r="G547" s="22">
        <f>COUNTIFS('Raw Data from UFBs'!$A$3:$A$3000,'Summary By Town'!$A547,'Raw Data from UFBs'!$E$3:$E$3000,'Summary By Town'!$G$2)</f>
        <v>0</v>
      </c>
      <c r="H547" s="5">
        <f>SUMIFS('Raw Data from UFBs'!F$3:F$3000,'Raw Data from UFBs'!$A$3:$A$3000,'Summary By Town'!$A547,'Raw Data from UFBs'!$E$3:$E$3000,'Summary By Town'!$G$2)</f>
        <v>0</v>
      </c>
      <c r="I547" s="5">
        <f>SUMIFS('Raw Data from UFBs'!G$3:G$3000,'Raw Data from UFBs'!$A$3:$A$3000,'Summary By Town'!$A547,'Raw Data from UFBs'!$E$3:$E$3000,'Summary By Town'!$G$2)</f>
        <v>0</v>
      </c>
      <c r="J547" s="23">
        <f t="shared" si="89"/>
        <v>0</v>
      </c>
      <c r="K547" s="22">
        <f>COUNTIFS('Raw Data from UFBs'!$A$3:$A$3000,'Summary By Town'!$A547,'Raw Data from UFBs'!$E$3:$E$3000,'Summary By Town'!$K$2)</f>
        <v>0</v>
      </c>
      <c r="L547" s="5">
        <f>SUMIFS('Raw Data from UFBs'!F$3:F$3000,'Raw Data from UFBs'!$A$3:$A$3000,'Summary By Town'!$A547,'Raw Data from UFBs'!$E$3:$E$3000,'Summary By Town'!$K$2)</f>
        <v>0</v>
      </c>
      <c r="M547" s="5">
        <f>SUMIFS('Raw Data from UFBs'!G$3:G$3000,'Raw Data from UFBs'!$A$3:$A$3000,'Summary By Town'!$A547,'Raw Data from UFBs'!$E$3:$E$3000,'Summary By Town'!$K$2)</f>
        <v>0</v>
      </c>
      <c r="N547" s="23">
        <f t="shared" si="90"/>
        <v>0</v>
      </c>
      <c r="O547" s="22">
        <f>COUNTIFS('Raw Data from UFBs'!$A$3:$A$3000,'Summary By Town'!$A547,'Raw Data from UFBs'!$E$3:$E$3000,'Summary By Town'!$O$2)</f>
        <v>0</v>
      </c>
      <c r="P547" s="5">
        <f>SUMIFS('Raw Data from UFBs'!F$3:F$3000,'Raw Data from UFBs'!$A$3:$A$3000,'Summary By Town'!$A547,'Raw Data from UFBs'!$E$3:$E$3000,'Summary By Town'!$O$2)</f>
        <v>0</v>
      </c>
      <c r="Q547" s="5">
        <f>SUMIFS('Raw Data from UFBs'!G$3:G$3000,'Raw Data from UFBs'!$A$3:$A$3000,'Summary By Town'!$A547,'Raw Data from UFBs'!$E$3:$E$3000,'Summary By Town'!$O$2)</f>
        <v>0</v>
      </c>
      <c r="R547" s="23">
        <f t="shared" si="91"/>
        <v>0</v>
      </c>
      <c r="S547" s="22">
        <f t="shared" si="92"/>
        <v>0</v>
      </c>
      <c r="T547" s="5">
        <f t="shared" si="93"/>
        <v>0</v>
      </c>
      <c r="U547" s="5">
        <f t="shared" si="94"/>
        <v>0</v>
      </c>
      <c r="V547" s="23">
        <f t="shared" si="95"/>
        <v>0</v>
      </c>
      <c r="W547" s="62">
        <v>319020650</v>
      </c>
      <c r="X547" s="63">
        <v>3.0771368862799569</v>
      </c>
      <c r="Y547" s="64">
        <v>0.28366062691929655</v>
      </c>
      <c r="Z547" s="5">
        <f t="shared" si="96"/>
        <v>0</v>
      </c>
      <c r="AA547" s="9">
        <f t="shared" si="97"/>
        <v>0</v>
      </c>
      <c r="AB547" s="62">
        <v>3891411.67</v>
      </c>
      <c r="AC547" s="7">
        <f t="shared" si="98"/>
        <v>0</v>
      </c>
      <c r="AE547" s="6" t="s">
        <v>1269</v>
      </c>
      <c r="AF547" s="6" t="s">
        <v>1857</v>
      </c>
      <c r="AG547" s="6" t="s">
        <v>1857</v>
      </c>
      <c r="AH547" s="6" t="s">
        <v>1857</v>
      </c>
      <c r="AI547" s="6" t="s">
        <v>1857</v>
      </c>
      <c r="AJ547" s="6" t="s">
        <v>1857</v>
      </c>
      <c r="AK547" s="6" t="s">
        <v>1857</v>
      </c>
      <c r="AL547" s="6" t="s">
        <v>1857</v>
      </c>
      <c r="AM547" s="6" t="s">
        <v>1857</v>
      </c>
      <c r="AN547" s="6" t="s">
        <v>1857</v>
      </c>
      <c r="AO547" s="6" t="s">
        <v>1857</v>
      </c>
      <c r="AP547" s="6" t="s">
        <v>1857</v>
      </c>
      <c r="AQ547" s="6" t="s">
        <v>1857</v>
      </c>
      <c r="AR547" s="6" t="s">
        <v>1857</v>
      </c>
      <c r="AS547" s="6" t="s">
        <v>1857</v>
      </c>
      <c r="AT547" s="6" t="s">
        <v>1857</v>
      </c>
    </row>
    <row r="548" spans="1:46" ht="17.25" customHeight="1" x14ac:dyDescent="0.3">
      <c r="A548" t="s">
        <v>698</v>
      </c>
      <c r="B548" t="s">
        <v>1799</v>
      </c>
      <c r="C548" t="s">
        <v>1253</v>
      </c>
      <c r="D548" t="str">
        <f t="shared" si="88"/>
        <v>Hackettstown town, Warren County</v>
      </c>
      <c r="E548" t="s">
        <v>1828</v>
      </c>
      <c r="F548" t="s">
        <v>1815</v>
      </c>
      <c r="G548" s="22">
        <f>COUNTIFS('Raw Data from UFBs'!$A$3:$A$3000,'Summary By Town'!$A548,'Raw Data from UFBs'!$E$3:$E$3000,'Summary By Town'!$G$2)</f>
        <v>0</v>
      </c>
      <c r="H548" s="5">
        <f>SUMIFS('Raw Data from UFBs'!F$3:F$3000,'Raw Data from UFBs'!$A$3:$A$3000,'Summary By Town'!$A548,'Raw Data from UFBs'!$E$3:$E$3000,'Summary By Town'!$G$2)</f>
        <v>0</v>
      </c>
      <c r="I548" s="5">
        <f>SUMIFS('Raw Data from UFBs'!G$3:G$3000,'Raw Data from UFBs'!$A$3:$A$3000,'Summary By Town'!$A548,'Raw Data from UFBs'!$E$3:$E$3000,'Summary By Town'!$G$2)</f>
        <v>0</v>
      </c>
      <c r="J548" s="23">
        <f t="shared" si="89"/>
        <v>0</v>
      </c>
      <c r="K548" s="22">
        <f>COUNTIFS('Raw Data from UFBs'!$A$3:$A$3000,'Summary By Town'!$A548,'Raw Data from UFBs'!$E$3:$E$3000,'Summary By Town'!$K$2)</f>
        <v>0</v>
      </c>
      <c r="L548" s="5">
        <f>SUMIFS('Raw Data from UFBs'!F$3:F$3000,'Raw Data from UFBs'!$A$3:$A$3000,'Summary By Town'!$A548,'Raw Data from UFBs'!$E$3:$E$3000,'Summary By Town'!$K$2)</f>
        <v>0</v>
      </c>
      <c r="M548" s="5">
        <f>SUMIFS('Raw Data from UFBs'!G$3:G$3000,'Raw Data from UFBs'!$A$3:$A$3000,'Summary By Town'!$A548,'Raw Data from UFBs'!$E$3:$E$3000,'Summary By Town'!$K$2)</f>
        <v>0</v>
      </c>
      <c r="N548" s="23">
        <f t="shared" si="90"/>
        <v>0</v>
      </c>
      <c r="O548" s="22">
        <f>COUNTIFS('Raw Data from UFBs'!$A$3:$A$3000,'Summary By Town'!$A548,'Raw Data from UFBs'!$E$3:$E$3000,'Summary By Town'!$O$2)</f>
        <v>4</v>
      </c>
      <c r="P548" s="5">
        <f>SUMIFS('Raw Data from UFBs'!F$3:F$3000,'Raw Data from UFBs'!$A$3:$A$3000,'Summary By Town'!$A548,'Raw Data from UFBs'!$E$3:$E$3000,'Summary By Town'!$O$2)</f>
        <v>55585.599999999999</v>
      </c>
      <c r="Q548" s="5">
        <f>SUMIFS('Raw Data from UFBs'!G$3:G$3000,'Raw Data from UFBs'!$A$3:$A$3000,'Summary By Town'!$A548,'Raw Data from UFBs'!$E$3:$E$3000,'Summary By Town'!$O$2)</f>
        <v>7410200</v>
      </c>
      <c r="R548" s="23">
        <f t="shared" si="91"/>
        <v>250009.68789193651</v>
      </c>
      <c r="S548" s="22">
        <f t="shared" si="92"/>
        <v>4</v>
      </c>
      <c r="T548" s="5">
        <f t="shared" si="93"/>
        <v>55585.599999999999</v>
      </c>
      <c r="U548" s="5">
        <f t="shared" si="94"/>
        <v>7410200</v>
      </c>
      <c r="V548" s="23">
        <f t="shared" si="95"/>
        <v>250009.68789193651</v>
      </c>
      <c r="W548" s="62">
        <v>1185855800</v>
      </c>
      <c r="X548" s="63">
        <v>3.3738588417578002</v>
      </c>
      <c r="Y548" s="64">
        <v>0.21527754657792289</v>
      </c>
      <c r="Z548" s="5">
        <f t="shared" si="96"/>
        <v>41855.140637026532</v>
      </c>
      <c r="AA548" s="9">
        <f t="shared" si="97"/>
        <v>6.2488204721012457E-3</v>
      </c>
      <c r="AB548" s="62">
        <v>11188972.789999999</v>
      </c>
      <c r="AC548" s="7">
        <f t="shared" si="98"/>
        <v>3.7407491663965817E-3</v>
      </c>
      <c r="AE548" s="6" t="s">
        <v>579</v>
      </c>
      <c r="AF548" s="6" t="s">
        <v>1264</v>
      </c>
      <c r="AG548" s="6" t="s">
        <v>701</v>
      </c>
      <c r="AH548" s="6" t="s">
        <v>1252</v>
      </c>
      <c r="AI548" s="6" t="s">
        <v>1160</v>
      </c>
      <c r="AJ548" s="6" t="s">
        <v>1857</v>
      </c>
      <c r="AK548" s="6" t="s">
        <v>1857</v>
      </c>
      <c r="AL548" s="6" t="s">
        <v>1857</v>
      </c>
      <c r="AM548" s="6" t="s">
        <v>1857</v>
      </c>
      <c r="AN548" s="6" t="s">
        <v>1857</v>
      </c>
      <c r="AO548" s="6" t="s">
        <v>1857</v>
      </c>
      <c r="AP548" s="6" t="s">
        <v>1857</v>
      </c>
      <c r="AQ548" s="6" t="s">
        <v>1857</v>
      </c>
      <c r="AR548" s="6" t="s">
        <v>1857</v>
      </c>
      <c r="AS548" s="6" t="s">
        <v>1857</v>
      </c>
      <c r="AT548" s="6" t="s">
        <v>1857</v>
      </c>
    </row>
    <row r="549" spans="1:46" ht="17.25" customHeight="1" x14ac:dyDescent="0.3">
      <c r="A549" t="s">
        <v>705</v>
      </c>
      <c r="B549" t="s">
        <v>1800</v>
      </c>
      <c r="C549" t="s">
        <v>1253</v>
      </c>
      <c r="D549" t="str">
        <f t="shared" si="88"/>
        <v>Phillipsburg town, Warren County</v>
      </c>
      <c r="E549" t="s">
        <v>1828</v>
      </c>
      <c r="F549" t="s">
        <v>1819</v>
      </c>
      <c r="G549" s="22">
        <f>COUNTIFS('Raw Data from UFBs'!$A$3:$A$3000,'Summary By Town'!$A549,'Raw Data from UFBs'!$E$3:$E$3000,'Summary By Town'!$G$2)</f>
        <v>1</v>
      </c>
      <c r="H549" s="5">
        <f>SUMIFS('Raw Data from UFBs'!F$3:F$3000,'Raw Data from UFBs'!$A$3:$A$3000,'Summary By Town'!$A549,'Raw Data from UFBs'!$E$3:$E$3000,'Summary By Town'!$G$2)</f>
        <v>6954.76</v>
      </c>
      <c r="I549" s="5">
        <f>SUMIFS('Raw Data from UFBs'!G$3:G$3000,'Raw Data from UFBs'!$A$3:$A$3000,'Summary By Town'!$A549,'Raw Data from UFBs'!$E$3:$E$3000,'Summary By Town'!$G$2)</f>
        <v>808200</v>
      </c>
      <c r="J549" s="23">
        <f t="shared" si="89"/>
        <v>33910.792849937148</v>
      </c>
      <c r="K549" s="22">
        <f>COUNTIFS('Raw Data from UFBs'!$A$3:$A$3000,'Summary By Town'!$A549,'Raw Data from UFBs'!$E$3:$E$3000,'Summary By Town'!$K$2)</f>
        <v>3</v>
      </c>
      <c r="L549" s="5">
        <f>SUMIFS('Raw Data from UFBs'!F$3:F$3000,'Raw Data from UFBs'!$A$3:$A$3000,'Summary By Town'!$A549,'Raw Data from UFBs'!$E$3:$E$3000,'Summary By Town'!$K$2)</f>
        <v>286429.36</v>
      </c>
      <c r="M549" s="5">
        <f>SUMIFS('Raw Data from UFBs'!G$3:G$3000,'Raw Data from UFBs'!$A$3:$A$3000,'Summary By Town'!$A549,'Raw Data from UFBs'!$E$3:$E$3000,'Summary By Town'!$K$2)</f>
        <v>6794700</v>
      </c>
      <c r="N549" s="23">
        <f t="shared" si="90"/>
        <v>285094.85792807216</v>
      </c>
      <c r="O549" s="22">
        <f>COUNTIFS('Raw Data from UFBs'!$A$3:$A$3000,'Summary By Town'!$A549,'Raw Data from UFBs'!$E$3:$E$3000,'Summary By Town'!$O$2)</f>
        <v>0</v>
      </c>
      <c r="P549" s="5">
        <f>SUMIFS('Raw Data from UFBs'!F$3:F$3000,'Raw Data from UFBs'!$A$3:$A$3000,'Summary By Town'!$A549,'Raw Data from UFBs'!$E$3:$E$3000,'Summary By Town'!$O$2)</f>
        <v>0</v>
      </c>
      <c r="Q549" s="5">
        <f>SUMIFS('Raw Data from UFBs'!G$3:G$3000,'Raw Data from UFBs'!$A$3:$A$3000,'Summary By Town'!$A549,'Raw Data from UFBs'!$E$3:$E$3000,'Summary By Town'!$O$2)</f>
        <v>0</v>
      </c>
      <c r="R549" s="23">
        <f t="shared" si="91"/>
        <v>0</v>
      </c>
      <c r="S549" s="22">
        <f t="shared" si="92"/>
        <v>4</v>
      </c>
      <c r="T549" s="5">
        <f t="shared" si="93"/>
        <v>293384.12</v>
      </c>
      <c r="U549" s="5">
        <f t="shared" si="94"/>
        <v>7602900</v>
      </c>
      <c r="V549" s="23">
        <f t="shared" si="95"/>
        <v>319005.65077800932</v>
      </c>
      <c r="W549" s="62">
        <v>1068185778</v>
      </c>
      <c r="X549" s="63">
        <v>4.1958417285247647</v>
      </c>
      <c r="Y549" s="64">
        <v>0.38304376011517371</v>
      </c>
      <c r="Z549" s="5">
        <f t="shared" si="96"/>
        <v>9814.1674891153452</v>
      </c>
      <c r="AA549" s="9">
        <f t="shared" si="97"/>
        <v>7.1175821253070459E-3</v>
      </c>
      <c r="AB549" s="62">
        <v>20910793.440000001</v>
      </c>
      <c r="AC549" s="7">
        <f t="shared" si="98"/>
        <v>4.6933501195329798E-4</v>
      </c>
      <c r="AE549" s="6" t="s">
        <v>1266</v>
      </c>
      <c r="AF549" s="6" t="s">
        <v>703</v>
      </c>
      <c r="AG549" s="6" t="s">
        <v>1857</v>
      </c>
      <c r="AH549" s="6" t="s">
        <v>1857</v>
      </c>
      <c r="AI549" s="6" t="s">
        <v>1857</v>
      </c>
      <c r="AJ549" s="6" t="s">
        <v>1857</v>
      </c>
      <c r="AK549" s="6" t="s">
        <v>1857</v>
      </c>
      <c r="AL549" s="6" t="s">
        <v>1857</v>
      </c>
      <c r="AM549" s="6" t="s">
        <v>1857</v>
      </c>
      <c r="AN549" s="6" t="s">
        <v>1857</v>
      </c>
      <c r="AO549" s="6" t="s">
        <v>1857</v>
      </c>
      <c r="AP549" s="6" t="s">
        <v>1857</v>
      </c>
      <c r="AQ549" s="6" t="s">
        <v>1857</v>
      </c>
      <c r="AR549" s="6" t="s">
        <v>1857</v>
      </c>
      <c r="AS549" s="6" t="s">
        <v>1857</v>
      </c>
      <c r="AT549" s="6" t="s">
        <v>1857</v>
      </c>
    </row>
    <row r="550" spans="1:46" ht="17.25" customHeight="1" x14ac:dyDescent="0.3">
      <c r="A550" t="s">
        <v>1267</v>
      </c>
      <c r="B550" t="s">
        <v>1801</v>
      </c>
      <c r="C550" t="s">
        <v>1253</v>
      </c>
      <c r="D550" t="str">
        <f t="shared" si="88"/>
        <v>Washington borough, Warren County</v>
      </c>
      <c r="E550" t="s">
        <v>1828</v>
      </c>
      <c r="F550" t="s">
        <v>1820</v>
      </c>
      <c r="G550" s="22">
        <f>COUNTIFS('Raw Data from UFBs'!$A$3:$A$3000,'Summary By Town'!$A550,'Raw Data from UFBs'!$E$3:$E$3000,'Summary By Town'!$G$2)</f>
        <v>0</v>
      </c>
      <c r="H550" s="5">
        <f>SUMIFS('Raw Data from UFBs'!F$3:F$3000,'Raw Data from UFBs'!$A$3:$A$3000,'Summary By Town'!$A550,'Raw Data from UFBs'!$E$3:$E$3000,'Summary By Town'!$G$2)</f>
        <v>0</v>
      </c>
      <c r="I550" s="5">
        <f>SUMIFS('Raw Data from UFBs'!G$3:G$3000,'Raw Data from UFBs'!$A$3:$A$3000,'Summary By Town'!$A550,'Raw Data from UFBs'!$E$3:$E$3000,'Summary By Town'!$G$2)</f>
        <v>0</v>
      </c>
      <c r="J550" s="23">
        <f t="shared" si="89"/>
        <v>0</v>
      </c>
      <c r="K550" s="22">
        <f>COUNTIFS('Raw Data from UFBs'!$A$3:$A$3000,'Summary By Town'!$A550,'Raw Data from UFBs'!$E$3:$E$3000,'Summary By Town'!$K$2)</f>
        <v>0</v>
      </c>
      <c r="L550" s="5">
        <f>SUMIFS('Raw Data from UFBs'!F$3:F$3000,'Raw Data from UFBs'!$A$3:$A$3000,'Summary By Town'!$A550,'Raw Data from UFBs'!$E$3:$E$3000,'Summary By Town'!$K$2)</f>
        <v>0</v>
      </c>
      <c r="M550" s="5">
        <f>SUMIFS('Raw Data from UFBs'!G$3:G$3000,'Raw Data from UFBs'!$A$3:$A$3000,'Summary By Town'!$A550,'Raw Data from UFBs'!$E$3:$E$3000,'Summary By Town'!$K$2)</f>
        <v>0</v>
      </c>
      <c r="N550" s="23">
        <f t="shared" si="90"/>
        <v>0</v>
      </c>
      <c r="O550" s="22">
        <f>COUNTIFS('Raw Data from UFBs'!$A$3:$A$3000,'Summary By Town'!$A550,'Raw Data from UFBs'!$E$3:$E$3000,'Summary By Town'!$O$2)</f>
        <v>0</v>
      </c>
      <c r="P550" s="5">
        <f>SUMIFS('Raw Data from UFBs'!F$3:F$3000,'Raw Data from UFBs'!$A$3:$A$3000,'Summary By Town'!$A550,'Raw Data from UFBs'!$E$3:$E$3000,'Summary By Town'!$O$2)</f>
        <v>0</v>
      </c>
      <c r="Q550" s="5">
        <f>SUMIFS('Raw Data from UFBs'!G$3:G$3000,'Raw Data from UFBs'!$A$3:$A$3000,'Summary By Town'!$A550,'Raw Data from UFBs'!$E$3:$E$3000,'Summary By Town'!$O$2)</f>
        <v>0</v>
      </c>
      <c r="R550" s="23">
        <f t="shared" si="91"/>
        <v>0</v>
      </c>
      <c r="S550" s="22">
        <f t="shared" si="92"/>
        <v>0</v>
      </c>
      <c r="T550" s="5">
        <f t="shared" si="93"/>
        <v>0</v>
      </c>
      <c r="U550" s="5">
        <f t="shared" si="94"/>
        <v>0</v>
      </c>
      <c r="V550" s="23">
        <f t="shared" si="95"/>
        <v>0</v>
      </c>
      <c r="W550" s="62">
        <v>400515097</v>
      </c>
      <c r="X550" s="63">
        <v>5.1664878420264095</v>
      </c>
      <c r="Y550" s="64">
        <v>0.27775788970613335</v>
      </c>
      <c r="Z550" s="5">
        <f t="shared" si="96"/>
        <v>0</v>
      </c>
      <c r="AA550" s="9">
        <f t="shared" si="97"/>
        <v>0</v>
      </c>
      <c r="AB550" s="62">
        <v>8625940.8000000007</v>
      </c>
      <c r="AC550" s="7">
        <f t="shared" si="98"/>
        <v>0</v>
      </c>
      <c r="AE550" s="6" t="s">
        <v>1268</v>
      </c>
      <c r="AF550" s="6" t="s">
        <v>1857</v>
      </c>
      <c r="AG550" s="6" t="s">
        <v>1857</v>
      </c>
      <c r="AH550" s="6" t="s">
        <v>1857</v>
      </c>
      <c r="AI550" s="6" t="s">
        <v>1857</v>
      </c>
      <c r="AJ550" s="6" t="s">
        <v>1857</v>
      </c>
      <c r="AK550" s="6" t="s">
        <v>1857</v>
      </c>
      <c r="AL550" s="6" t="s">
        <v>1857</v>
      </c>
      <c r="AM550" s="6" t="s">
        <v>1857</v>
      </c>
      <c r="AN550" s="6" t="s">
        <v>1857</v>
      </c>
      <c r="AO550" s="6" t="s">
        <v>1857</v>
      </c>
      <c r="AP550" s="6" t="s">
        <v>1857</v>
      </c>
      <c r="AQ550" s="6" t="s">
        <v>1857</v>
      </c>
      <c r="AR550" s="6" t="s">
        <v>1857</v>
      </c>
      <c r="AS550" s="6" t="s">
        <v>1857</v>
      </c>
      <c r="AT550" s="6" t="s">
        <v>1857</v>
      </c>
    </row>
    <row r="551" spans="1:46" ht="17.25" customHeight="1" x14ac:dyDescent="0.3">
      <c r="A551" t="s">
        <v>1252</v>
      </c>
      <c r="B551" t="s">
        <v>1802</v>
      </c>
      <c r="C551" t="s">
        <v>1253</v>
      </c>
      <c r="D551" t="str">
        <f t="shared" si="88"/>
        <v>Allamuchy township, Warren County</v>
      </c>
      <c r="E551" t="s">
        <v>1828</v>
      </c>
      <c r="F551" t="s">
        <v>1818</v>
      </c>
      <c r="G551" s="22">
        <f>COUNTIFS('Raw Data from UFBs'!$A$3:$A$3000,'Summary By Town'!$A551,'Raw Data from UFBs'!$E$3:$E$3000,'Summary By Town'!$G$2)</f>
        <v>0</v>
      </c>
      <c r="H551" s="5">
        <f>SUMIFS('Raw Data from UFBs'!F$3:F$3000,'Raw Data from UFBs'!$A$3:$A$3000,'Summary By Town'!$A551,'Raw Data from UFBs'!$E$3:$E$3000,'Summary By Town'!$G$2)</f>
        <v>0</v>
      </c>
      <c r="I551" s="5">
        <f>SUMIFS('Raw Data from UFBs'!G$3:G$3000,'Raw Data from UFBs'!$A$3:$A$3000,'Summary By Town'!$A551,'Raw Data from UFBs'!$E$3:$E$3000,'Summary By Town'!$G$2)</f>
        <v>0</v>
      </c>
      <c r="J551" s="23">
        <f t="shared" si="89"/>
        <v>0</v>
      </c>
      <c r="K551" s="22">
        <f>COUNTIFS('Raw Data from UFBs'!$A$3:$A$3000,'Summary By Town'!$A551,'Raw Data from UFBs'!$E$3:$E$3000,'Summary By Town'!$K$2)</f>
        <v>0</v>
      </c>
      <c r="L551" s="5">
        <f>SUMIFS('Raw Data from UFBs'!F$3:F$3000,'Raw Data from UFBs'!$A$3:$A$3000,'Summary By Town'!$A551,'Raw Data from UFBs'!$E$3:$E$3000,'Summary By Town'!$K$2)</f>
        <v>0</v>
      </c>
      <c r="M551" s="5">
        <f>SUMIFS('Raw Data from UFBs'!G$3:G$3000,'Raw Data from UFBs'!$A$3:$A$3000,'Summary By Town'!$A551,'Raw Data from UFBs'!$E$3:$E$3000,'Summary By Town'!$K$2)</f>
        <v>0</v>
      </c>
      <c r="N551" s="23">
        <f t="shared" si="90"/>
        <v>0</v>
      </c>
      <c r="O551" s="22">
        <f>COUNTIFS('Raw Data from UFBs'!$A$3:$A$3000,'Summary By Town'!$A551,'Raw Data from UFBs'!$E$3:$E$3000,'Summary By Town'!$O$2)</f>
        <v>0</v>
      </c>
      <c r="P551" s="5">
        <f>SUMIFS('Raw Data from UFBs'!F$3:F$3000,'Raw Data from UFBs'!$A$3:$A$3000,'Summary By Town'!$A551,'Raw Data from UFBs'!$E$3:$E$3000,'Summary By Town'!$O$2)</f>
        <v>0</v>
      </c>
      <c r="Q551" s="5">
        <f>SUMIFS('Raw Data from UFBs'!G$3:G$3000,'Raw Data from UFBs'!$A$3:$A$3000,'Summary By Town'!$A551,'Raw Data from UFBs'!$E$3:$E$3000,'Summary By Town'!$O$2)</f>
        <v>0</v>
      </c>
      <c r="R551" s="23">
        <f t="shared" si="91"/>
        <v>0</v>
      </c>
      <c r="S551" s="22">
        <f t="shared" si="92"/>
        <v>0</v>
      </c>
      <c r="T551" s="5">
        <f t="shared" si="93"/>
        <v>0</v>
      </c>
      <c r="U551" s="5">
        <f t="shared" si="94"/>
        <v>0</v>
      </c>
      <c r="V551" s="23">
        <f t="shared" si="95"/>
        <v>0</v>
      </c>
      <c r="W551" s="62">
        <v>656057408</v>
      </c>
      <c r="X551" s="63">
        <v>3.0952935825241155</v>
      </c>
      <c r="Y551" s="64">
        <v>0.14595750772219554</v>
      </c>
      <c r="Z551" s="5">
        <f t="shared" si="96"/>
        <v>0</v>
      </c>
      <c r="AA551" s="9">
        <f t="shared" si="97"/>
        <v>0</v>
      </c>
      <c r="AB551" s="62">
        <v>4174820.88</v>
      </c>
      <c r="AC551" s="7">
        <f t="shared" si="98"/>
        <v>0</v>
      </c>
      <c r="AE551" s="6" t="s">
        <v>579</v>
      </c>
      <c r="AF551" s="6" t="s">
        <v>698</v>
      </c>
      <c r="AG551" s="6" t="s">
        <v>1222</v>
      </c>
      <c r="AH551" s="6" t="s">
        <v>701</v>
      </c>
      <c r="AI551" s="6" t="s">
        <v>1225</v>
      </c>
      <c r="AJ551" s="6" t="s">
        <v>718</v>
      </c>
      <c r="AK551" s="6" t="s">
        <v>1857</v>
      </c>
      <c r="AL551" s="6" t="s">
        <v>1857</v>
      </c>
      <c r="AM551" s="6" t="s">
        <v>1857</v>
      </c>
      <c r="AN551" s="6" t="s">
        <v>1857</v>
      </c>
      <c r="AO551" s="6" t="s">
        <v>1857</v>
      </c>
      <c r="AP551" s="6" t="s">
        <v>1857</v>
      </c>
      <c r="AQ551" s="6" t="s">
        <v>1857</v>
      </c>
      <c r="AR551" s="6" t="s">
        <v>1857</v>
      </c>
      <c r="AS551" s="6" t="s">
        <v>1857</v>
      </c>
      <c r="AT551" s="6" t="s">
        <v>1857</v>
      </c>
    </row>
    <row r="552" spans="1:46" ht="17.25" customHeight="1" x14ac:dyDescent="0.3">
      <c r="A552" t="s">
        <v>1256</v>
      </c>
      <c r="B552" t="s">
        <v>1803</v>
      </c>
      <c r="C552" t="s">
        <v>1253</v>
      </c>
      <c r="D552" t="str">
        <f t="shared" si="88"/>
        <v>Blairstown township, Warren County</v>
      </c>
      <c r="E552" t="s">
        <v>1828</v>
      </c>
      <c r="F552" t="s">
        <v>1818</v>
      </c>
      <c r="G552" s="22">
        <f>COUNTIFS('Raw Data from UFBs'!$A$3:$A$3000,'Summary By Town'!$A552,'Raw Data from UFBs'!$E$3:$E$3000,'Summary By Town'!$G$2)</f>
        <v>0</v>
      </c>
      <c r="H552" s="5">
        <f>SUMIFS('Raw Data from UFBs'!F$3:F$3000,'Raw Data from UFBs'!$A$3:$A$3000,'Summary By Town'!$A552,'Raw Data from UFBs'!$E$3:$E$3000,'Summary By Town'!$G$2)</f>
        <v>0</v>
      </c>
      <c r="I552" s="5">
        <f>SUMIFS('Raw Data from UFBs'!G$3:G$3000,'Raw Data from UFBs'!$A$3:$A$3000,'Summary By Town'!$A552,'Raw Data from UFBs'!$E$3:$E$3000,'Summary By Town'!$G$2)</f>
        <v>0</v>
      </c>
      <c r="J552" s="23">
        <f t="shared" si="89"/>
        <v>0</v>
      </c>
      <c r="K552" s="22">
        <f>COUNTIFS('Raw Data from UFBs'!$A$3:$A$3000,'Summary By Town'!$A552,'Raw Data from UFBs'!$E$3:$E$3000,'Summary By Town'!$K$2)</f>
        <v>0</v>
      </c>
      <c r="L552" s="5">
        <f>SUMIFS('Raw Data from UFBs'!F$3:F$3000,'Raw Data from UFBs'!$A$3:$A$3000,'Summary By Town'!$A552,'Raw Data from UFBs'!$E$3:$E$3000,'Summary By Town'!$K$2)</f>
        <v>0</v>
      </c>
      <c r="M552" s="5">
        <f>SUMIFS('Raw Data from UFBs'!G$3:G$3000,'Raw Data from UFBs'!$A$3:$A$3000,'Summary By Town'!$A552,'Raw Data from UFBs'!$E$3:$E$3000,'Summary By Town'!$K$2)</f>
        <v>0</v>
      </c>
      <c r="N552" s="23">
        <f t="shared" si="90"/>
        <v>0</v>
      </c>
      <c r="O552" s="22">
        <f>COUNTIFS('Raw Data from UFBs'!$A$3:$A$3000,'Summary By Town'!$A552,'Raw Data from UFBs'!$E$3:$E$3000,'Summary By Town'!$O$2)</f>
        <v>0</v>
      </c>
      <c r="P552" s="5">
        <f>SUMIFS('Raw Data from UFBs'!F$3:F$3000,'Raw Data from UFBs'!$A$3:$A$3000,'Summary By Town'!$A552,'Raw Data from UFBs'!$E$3:$E$3000,'Summary By Town'!$O$2)</f>
        <v>0</v>
      </c>
      <c r="Q552" s="5">
        <f>SUMIFS('Raw Data from UFBs'!G$3:G$3000,'Raw Data from UFBs'!$A$3:$A$3000,'Summary By Town'!$A552,'Raw Data from UFBs'!$E$3:$E$3000,'Summary By Town'!$O$2)</f>
        <v>0</v>
      </c>
      <c r="R552" s="23">
        <f t="shared" si="91"/>
        <v>0</v>
      </c>
      <c r="S552" s="22">
        <f t="shared" si="92"/>
        <v>0</v>
      </c>
      <c r="T552" s="5">
        <f t="shared" si="93"/>
        <v>0</v>
      </c>
      <c r="U552" s="5">
        <f t="shared" si="94"/>
        <v>0</v>
      </c>
      <c r="V552" s="23">
        <f t="shared" si="95"/>
        <v>0</v>
      </c>
      <c r="W552" s="62">
        <v>806648936</v>
      </c>
      <c r="X552" s="63">
        <v>2.8812694066875051</v>
      </c>
      <c r="Y552" s="64">
        <v>9.4767878204420231E-2</v>
      </c>
      <c r="Z552" s="5">
        <f t="shared" si="96"/>
        <v>0</v>
      </c>
      <c r="AA552" s="9">
        <f t="shared" si="97"/>
        <v>0</v>
      </c>
      <c r="AB552" s="62">
        <v>5911125.8899999997</v>
      </c>
      <c r="AC552" s="7">
        <f t="shared" si="98"/>
        <v>0</v>
      </c>
      <c r="AE552" s="6" t="s">
        <v>1261</v>
      </c>
      <c r="AF552" s="6" t="s">
        <v>1262</v>
      </c>
      <c r="AG552" s="6" t="s">
        <v>718</v>
      </c>
      <c r="AH552" s="6" t="s">
        <v>1259</v>
      </c>
      <c r="AI552" s="6" t="s">
        <v>1857</v>
      </c>
      <c r="AJ552" s="6" t="s">
        <v>1857</v>
      </c>
      <c r="AK552" s="6" t="s">
        <v>1857</v>
      </c>
      <c r="AL552" s="6" t="s">
        <v>1857</v>
      </c>
      <c r="AM552" s="6" t="s">
        <v>1857</v>
      </c>
      <c r="AN552" s="6" t="s">
        <v>1857</v>
      </c>
      <c r="AO552" s="6" t="s">
        <v>1857</v>
      </c>
      <c r="AP552" s="6" t="s">
        <v>1857</v>
      </c>
      <c r="AQ552" s="6" t="s">
        <v>1857</v>
      </c>
      <c r="AR552" s="6" t="s">
        <v>1857</v>
      </c>
      <c r="AS552" s="6" t="s">
        <v>1857</v>
      </c>
      <c r="AT552" s="6" t="s">
        <v>1857</v>
      </c>
    </row>
    <row r="553" spans="1:46" ht="17.25" customHeight="1" x14ac:dyDescent="0.3">
      <c r="A553" t="s">
        <v>1257</v>
      </c>
      <c r="B553" t="s">
        <v>1503</v>
      </c>
      <c r="C553" t="s">
        <v>1253</v>
      </c>
      <c r="D553" t="str">
        <f t="shared" si="88"/>
        <v>Franklin township, Warren County</v>
      </c>
      <c r="E553" t="s">
        <v>1828</v>
      </c>
      <c r="F553" t="s">
        <v>1818</v>
      </c>
      <c r="G553" s="22">
        <f>COUNTIFS('Raw Data from UFBs'!$A$3:$A$3000,'Summary By Town'!$A553,'Raw Data from UFBs'!$E$3:$E$3000,'Summary By Town'!$G$2)</f>
        <v>0</v>
      </c>
      <c r="H553" s="5">
        <f>SUMIFS('Raw Data from UFBs'!F$3:F$3000,'Raw Data from UFBs'!$A$3:$A$3000,'Summary By Town'!$A553,'Raw Data from UFBs'!$E$3:$E$3000,'Summary By Town'!$G$2)</f>
        <v>0</v>
      </c>
      <c r="I553" s="5">
        <f>SUMIFS('Raw Data from UFBs'!G$3:G$3000,'Raw Data from UFBs'!$A$3:$A$3000,'Summary By Town'!$A553,'Raw Data from UFBs'!$E$3:$E$3000,'Summary By Town'!$G$2)</f>
        <v>0</v>
      </c>
      <c r="J553" s="23">
        <f t="shared" si="89"/>
        <v>0</v>
      </c>
      <c r="K553" s="22">
        <f>COUNTIFS('Raw Data from UFBs'!$A$3:$A$3000,'Summary By Town'!$A553,'Raw Data from UFBs'!$E$3:$E$3000,'Summary By Town'!$K$2)</f>
        <v>0</v>
      </c>
      <c r="L553" s="5">
        <f>SUMIFS('Raw Data from UFBs'!F$3:F$3000,'Raw Data from UFBs'!$A$3:$A$3000,'Summary By Town'!$A553,'Raw Data from UFBs'!$E$3:$E$3000,'Summary By Town'!$K$2)</f>
        <v>0</v>
      </c>
      <c r="M553" s="5">
        <f>SUMIFS('Raw Data from UFBs'!G$3:G$3000,'Raw Data from UFBs'!$A$3:$A$3000,'Summary By Town'!$A553,'Raw Data from UFBs'!$E$3:$E$3000,'Summary By Town'!$K$2)</f>
        <v>0</v>
      </c>
      <c r="N553" s="23">
        <f t="shared" si="90"/>
        <v>0</v>
      </c>
      <c r="O553" s="22">
        <f>COUNTIFS('Raw Data from UFBs'!$A$3:$A$3000,'Summary By Town'!$A553,'Raw Data from UFBs'!$E$3:$E$3000,'Summary By Town'!$O$2)</f>
        <v>0</v>
      </c>
      <c r="P553" s="5">
        <f>SUMIFS('Raw Data from UFBs'!F$3:F$3000,'Raw Data from UFBs'!$A$3:$A$3000,'Summary By Town'!$A553,'Raw Data from UFBs'!$E$3:$E$3000,'Summary By Town'!$O$2)</f>
        <v>0</v>
      </c>
      <c r="Q553" s="5">
        <f>SUMIFS('Raw Data from UFBs'!G$3:G$3000,'Raw Data from UFBs'!$A$3:$A$3000,'Summary By Town'!$A553,'Raw Data from UFBs'!$E$3:$E$3000,'Summary By Town'!$O$2)</f>
        <v>0</v>
      </c>
      <c r="R553" s="23">
        <f t="shared" si="91"/>
        <v>0</v>
      </c>
      <c r="S553" s="22">
        <f t="shared" si="92"/>
        <v>0</v>
      </c>
      <c r="T553" s="5">
        <f t="shared" si="93"/>
        <v>0</v>
      </c>
      <c r="U553" s="5">
        <f t="shared" si="94"/>
        <v>0</v>
      </c>
      <c r="V553" s="23">
        <f t="shared" si="95"/>
        <v>0</v>
      </c>
      <c r="W553" s="62">
        <v>455527192</v>
      </c>
      <c r="X553" s="63">
        <v>3.1733173563290737</v>
      </c>
      <c r="Y553" s="64">
        <v>0.10438570729604063</v>
      </c>
      <c r="Z553" s="5">
        <f t="shared" si="96"/>
        <v>0</v>
      </c>
      <c r="AA553" s="9">
        <f t="shared" si="97"/>
        <v>0</v>
      </c>
      <c r="AB553" s="62">
        <v>2712543.68</v>
      </c>
      <c r="AC553" s="7">
        <f t="shared" si="98"/>
        <v>0</v>
      </c>
      <c r="AE553" s="6" t="s">
        <v>1073</v>
      </c>
      <c r="AF553" s="6" t="s">
        <v>1072</v>
      </c>
      <c r="AG553" s="6" t="s">
        <v>1258</v>
      </c>
      <c r="AH553" s="6" t="s">
        <v>703</v>
      </c>
      <c r="AI553" s="6" t="s">
        <v>1260</v>
      </c>
      <c r="AJ553" s="6" t="s">
        <v>1268</v>
      </c>
      <c r="AK553" s="6" t="s">
        <v>1269</v>
      </c>
      <c r="AL553" s="6" t="s">
        <v>1857</v>
      </c>
      <c r="AM553" s="6" t="s">
        <v>1857</v>
      </c>
      <c r="AN553" s="6" t="s">
        <v>1857</v>
      </c>
      <c r="AO553" s="6" t="s">
        <v>1857</v>
      </c>
      <c r="AP553" s="6" t="s">
        <v>1857</v>
      </c>
      <c r="AQ553" s="6" t="s">
        <v>1857</v>
      </c>
      <c r="AR553" s="6" t="s">
        <v>1857</v>
      </c>
      <c r="AS553" s="6" t="s">
        <v>1857</v>
      </c>
      <c r="AT553" s="6" t="s">
        <v>1857</v>
      </c>
    </row>
    <row r="554" spans="1:46" ht="17.25" customHeight="1" x14ac:dyDescent="0.3">
      <c r="A554" t="s">
        <v>718</v>
      </c>
      <c r="B554" t="s">
        <v>1804</v>
      </c>
      <c r="C554" t="s">
        <v>1253</v>
      </c>
      <c r="D554" t="str">
        <f t="shared" si="88"/>
        <v>Frelinghuysen township, Warren County</v>
      </c>
      <c r="E554" t="s">
        <v>1828</v>
      </c>
      <c r="F554" t="s">
        <v>1818</v>
      </c>
      <c r="G554" s="22">
        <f>COUNTIFS('Raw Data from UFBs'!$A$3:$A$3000,'Summary By Town'!$A554,'Raw Data from UFBs'!$E$3:$E$3000,'Summary By Town'!$G$2)</f>
        <v>0</v>
      </c>
      <c r="H554" s="5">
        <f>SUMIFS('Raw Data from UFBs'!F$3:F$3000,'Raw Data from UFBs'!$A$3:$A$3000,'Summary By Town'!$A554,'Raw Data from UFBs'!$E$3:$E$3000,'Summary By Town'!$G$2)</f>
        <v>0</v>
      </c>
      <c r="I554" s="5">
        <f>SUMIFS('Raw Data from UFBs'!G$3:G$3000,'Raw Data from UFBs'!$A$3:$A$3000,'Summary By Town'!$A554,'Raw Data from UFBs'!$E$3:$E$3000,'Summary By Town'!$G$2)</f>
        <v>0</v>
      </c>
      <c r="J554" s="23">
        <f t="shared" si="89"/>
        <v>0</v>
      </c>
      <c r="K554" s="22">
        <f>COUNTIFS('Raw Data from UFBs'!$A$3:$A$3000,'Summary By Town'!$A554,'Raw Data from UFBs'!$E$3:$E$3000,'Summary By Town'!$K$2)</f>
        <v>0</v>
      </c>
      <c r="L554" s="5">
        <f>SUMIFS('Raw Data from UFBs'!F$3:F$3000,'Raw Data from UFBs'!$A$3:$A$3000,'Summary By Town'!$A554,'Raw Data from UFBs'!$E$3:$E$3000,'Summary By Town'!$K$2)</f>
        <v>0</v>
      </c>
      <c r="M554" s="5">
        <f>SUMIFS('Raw Data from UFBs'!G$3:G$3000,'Raw Data from UFBs'!$A$3:$A$3000,'Summary By Town'!$A554,'Raw Data from UFBs'!$E$3:$E$3000,'Summary By Town'!$K$2)</f>
        <v>0</v>
      </c>
      <c r="N554" s="23">
        <f t="shared" si="90"/>
        <v>0</v>
      </c>
      <c r="O554" s="22">
        <f>COUNTIFS('Raw Data from UFBs'!$A$3:$A$3000,'Summary By Town'!$A554,'Raw Data from UFBs'!$E$3:$E$3000,'Summary By Town'!$O$2)</f>
        <v>0</v>
      </c>
      <c r="P554" s="5">
        <f>SUMIFS('Raw Data from UFBs'!F$3:F$3000,'Raw Data from UFBs'!$A$3:$A$3000,'Summary By Town'!$A554,'Raw Data from UFBs'!$E$3:$E$3000,'Summary By Town'!$O$2)</f>
        <v>0</v>
      </c>
      <c r="Q554" s="5">
        <f>SUMIFS('Raw Data from UFBs'!G$3:G$3000,'Raw Data from UFBs'!$A$3:$A$3000,'Summary By Town'!$A554,'Raw Data from UFBs'!$E$3:$E$3000,'Summary By Town'!$O$2)</f>
        <v>0</v>
      </c>
      <c r="R554" s="23">
        <f t="shared" si="91"/>
        <v>0</v>
      </c>
      <c r="S554" s="22">
        <f t="shared" si="92"/>
        <v>0</v>
      </c>
      <c r="T554" s="5">
        <f t="shared" si="93"/>
        <v>0</v>
      </c>
      <c r="U554" s="5">
        <f t="shared" si="94"/>
        <v>0</v>
      </c>
      <c r="V554" s="23">
        <f t="shared" si="95"/>
        <v>0</v>
      </c>
      <c r="W554" s="62">
        <v>324870205</v>
      </c>
      <c r="X554" s="63">
        <v>2.7010684460657792</v>
      </c>
      <c r="Y554" s="64">
        <v>0.12699589279716564</v>
      </c>
      <c r="Z554" s="5">
        <f>(V554-T554)*Y554</f>
        <v>0</v>
      </c>
      <c r="AA554" s="9">
        <f t="shared" si="97"/>
        <v>0</v>
      </c>
      <c r="AB554" s="62">
        <v>1870127</v>
      </c>
      <c r="AC554" s="7">
        <f t="shared" si="98"/>
        <v>0</v>
      </c>
      <c r="AE554" s="6" t="s">
        <v>1263</v>
      </c>
      <c r="AF554" s="6" t="s">
        <v>701</v>
      </c>
      <c r="AG554" s="6" t="s">
        <v>1261</v>
      </c>
      <c r="AH554" s="6" t="s">
        <v>1252</v>
      </c>
      <c r="AI554" s="6" t="s">
        <v>1225</v>
      </c>
      <c r="AJ554" s="6" t="s">
        <v>1256</v>
      </c>
      <c r="AK554" s="6" t="s">
        <v>1224</v>
      </c>
      <c r="AL554" s="6" t="s">
        <v>1259</v>
      </c>
      <c r="AM554" s="6" t="s">
        <v>1235</v>
      </c>
      <c r="AN554" s="6" t="s">
        <v>1857</v>
      </c>
      <c r="AO554" s="6" t="s">
        <v>1857</v>
      </c>
      <c r="AP554" s="6" t="s">
        <v>1857</v>
      </c>
      <c r="AQ554" s="6" t="s">
        <v>1857</v>
      </c>
      <c r="AR554" s="6" t="s">
        <v>1857</v>
      </c>
      <c r="AS554" s="6" t="s">
        <v>1857</v>
      </c>
      <c r="AT554" s="6" t="s">
        <v>1857</v>
      </c>
    </row>
    <row r="555" spans="1:46" ht="17.25" customHeight="1" x14ac:dyDescent="0.3">
      <c r="A555" t="s">
        <v>1258</v>
      </c>
      <c r="B555" t="s">
        <v>1462</v>
      </c>
      <c r="C555" t="s">
        <v>1253</v>
      </c>
      <c r="D555" t="str">
        <f t="shared" si="88"/>
        <v>Greenwich township, Warren County</v>
      </c>
      <c r="E555" t="s">
        <v>1828</v>
      </c>
      <c r="F555" t="s">
        <v>1818</v>
      </c>
      <c r="G555" s="22">
        <f>COUNTIFS('Raw Data from UFBs'!$A$3:$A$3000,'Summary By Town'!$A555,'Raw Data from UFBs'!$E$3:$E$3000,'Summary By Town'!$G$2)</f>
        <v>0</v>
      </c>
      <c r="H555" s="5">
        <f>SUMIFS('Raw Data from UFBs'!F$3:F$3000,'Raw Data from UFBs'!$A$3:$A$3000,'Summary By Town'!$A555,'Raw Data from UFBs'!$E$3:$E$3000,'Summary By Town'!$G$2)</f>
        <v>0</v>
      </c>
      <c r="I555" s="5">
        <f>SUMIFS('Raw Data from UFBs'!G$3:G$3000,'Raw Data from UFBs'!$A$3:$A$3000,'Summary By Town'!$A555,'Raw Data from UFBs'!$E$3:$E$3000,'Summary By Town'!$G$2)</f>
        <v>0</v>
      </c>
      <c r="J555" s="23">
        <f t="shared" si="89"/>
        <v>0</v>
      </c>
      <c r="K555" s="22">
        <f>COUNTIFS('Raw Data from UFBs'!$A$3:$A$3000,'Summary By Town'!$A555,'Raw Data from UFBs'!$E$3:$E$3000,'Summary By Town'!$K$2)</f>
        <v>0</v>
      </c>
      <c r="L555" s="5">
        <f>SUMIFS('Raw Data from UFBs'!F$3:F$3000,'Raw Data from UFBs'!$A$3:$A$3000,'Summary By Town'!$A555,'Raw Data from UFBs'!$E$3:$E$3000,'Summary By Town'!$K$2)</f>
        <v>0</v>
      </c>
      <c r="M555" s="5">
        <f>SUMIFS('Raw Data from UFBs'!G$3:G$3000,'Raw Data from UFBs'!$A$3:$A$3000,'Summary By Town'!$A555,'Raw Data from UFBs'!$E$3:$E$3000,'Summary By Town'!$K$2)</f>
        <v>0</v>
      </c>
      <c r="N555" s="23">
        <f t="shared" si="90"/>
        <v>0</v>
      </c>
      <c r="O555" s="22">
        <f>COUNTIFS('Raw Data from UFBs'!$A$3:$A$3000,'Summary By Town'!$A555,'Raw Data from UFBs'!$E$3:$E$3000,'Summary By Town'!$O$2)</f>
        <v>0</v>
      </c>
      <c r="P555" s="5">
        <f>SUMIFS('Raw Data from UFBs'!F$3:F$3000,'Raw Data from UFBs'!$A$3:$A$3000,'Summary By Town'!$A555,'Raw Data from UFBs'!$E$3:$E$3000,'Summary By Town'!$O$2)</f>
        <v>0</v>
      </c>
      <c r="Q555" s="5">
        <f>SUMIFS('Raw Data from UFBs'!G$3:G$3000,'Raw Data from UFBs'!$A$3:$A$3000,'Summary By Town'!$A555,'Raw Data from UFBs'!$E$3:$E$3000,'Summary By Town'!$O$2)</f>
        <v>0</v>
      </c>
      <c r="R555" s="23">
        <f t="shared" si="91"/>
        <v>0</v>
      </c>
      <c r="S555" s="22">
        <f t="shared" si="92"/>
        <v>0</v>
      </c>
      <c r="T555" s="5">
        <f t="shared" si="93"/>
        <v>0</v>
      </c>
      <c r="U555" s="5">
        <f t="shared" si="94"/>
        <v>0</v>
      </c>
      <c r="V555" s="23">
        <f t="shared" si="95"/>
        <v>0</v>
      </c>
      <c r="W555" s="62">
        <v>611487180</v>
      </c>
      <c r="X555" s="63">
        <v>3.600420364749044</v>
      </c>
      <c r="Y555" s="64">
        <v>0.19882065023757678</v>
      </c>
      <c r="Z555" s="5">
        <f t="shared" si="96"/>
        <v>0</v>
      </c>
      <c r="AA555" s="9">
        <f t="shared" si="97"/>
        <v>0</v>
      </c>
      <c r="AB555" s="62">
        <v>6972105.6799999997</v>
      </c>
      <c r="AC555" s="7">
        <f t="shared" si="98"/>
        <v>0</v>
      </c>
      <c r="AE555" s="6" t="s">
        <v>1073</v>
      </c>
      <c r="AF555" s="6" t="s">
        <v>1266</v>
      </c>
      <c r="AG555" s="6" t="s">
        <v>703</v>
      </c>
      <c r="AH555" s="6" t="s">
        <v>1257</v>
      </c>
      <c r="AI555" s="6" t="s">
        <v>1857</v>
      </c>
      <c r="AJ555" s="6" t="s">
        <v>1857</v>
      </c>
      <c r="AK555" s="6" t="s">
        <v>1857</v>
      </c>
      <c r="AL555" s="6" t="s">
        <v>1857</v>
      </c>
      <c r="AM555" s="6" t="s">
        <v>1857</v>
      </c>
      <c r="AN555" s="6" t="s">
        <v>1857</v>
      </c>
      <c r="AO555" s="6" t="s">
        <v>1857</v>
      </c>
      <c r="AP555" s="6" t="s">
        <v>1857</v>
      </c>
      <c r="AQ555" s="6" t="s">
        <v>1857</v>
      </c>
      <c r="AR555" s="6" t="s">
        <v>1857</v>
      </c>
      <c r="AS555" s="6" t="s">
        <v>1857</v>
      </c>
      <c r="AT555" s="6" t="s">
        <v>1857</v>
      </c>
    </row>
    <row r="556" spans="1:46" ht="17.25" customHeight="1" x14ac:dyDescent="0.3">
      <c r="A556" t="s">
        <v>1259</v>
      </c>
      <c r="B556" t="s">
        <v>1805</v>
      </c>
      <c r="C556" t="s">
        <v>1253</v>
      </c>
      <c r="D556" t="str">
        <f t="shared" si="88"/>
        <v>Hardwick township, Warren County</v>
      </c>
      <c r="E556" t="s">
        <v>1828</v>
      </c>
      <c r="F556" t="s">
        <v>1818</v>
      </c>
      <c r="G556" s="22">
        <f>COUNTIFS('Raw Data from UFBs'!$A$3:$A$3000,'Summary By Town'!$A556,'Raw Data from UFBs'!$E$3:$E$3000,'Summary By Town'!$G$2)</f>
        <v>0</v>
      </c>
      <c r="H556" s="5">
        <f>SUMIFS('Raw Data from UFBs'!F$3:F$3000,'Raw Data from UFBs'!$A$3:$A$3000,'Summary By Town'!$A556,'Raw Data from UFBs'!$E$3:$E$3000,'Summary By Town'!$G$2)</f>
        <v>0</v>
      </c>
      <c r="I556" s="5">
        <f>SUMIFS('Raw Data from UFBs'!G$3:G$3000,'Raw Data from UFBs'!$A$3:$A$3000,'Summary By Town'!$A556,'Raw Data from UFBs'!$E$3:$E$3000,'Summary By Town'!$G$2)</f>
        <v>0</v>
      </c>
      <c r="J556" s="23">
        <f t="shared" si="89"/>
        <v>0</v>
      </c>
      <c r="K556" s="22">
        <f>COUNTIFS('Raw Data from UFBs'!$A$3:$A$3000,'Summary By Town'!$A556,'Raw Data from UFBs'!$E$3:$E$3000,'Summary By Town'!$K$2)</f>
        <v>0</v>
      </c>
      <c r="L556" s="5">
        <f>SUMIFS('Raw Data from UFBs'!F$3:F$3000,'Raw Data from UFBs'!$A$3:$A$3000,'Summary By Town'!$A556,'Raw Data from UFBs'!$E$3:$E$3000,'Summary By Town'!$K$2)</f>
        <v>0</v>
      </c>
      <c r="M556" s="5">
        <f>SUMIFS('Raw Data from UFBs'!G$3:G$3000,'Raw Data from UFBs'!$A$3:$A$3000,'Summary By Town'!$A556,'Raw Data from UFBs'!$E$3:$E$3000,'Summary By Town'!$K$2)</f>
        <v>0</v>
      </c>
      <c r="N556" s="23">
        <f t="shared" si="90"/>
        <v>0</v>
      </c>
      <c r="O556" s="22">
        <f>COUNTIFS('Raw Data from UFBs'!$A$3:$A$3000,'Summary By Town'!$A556,'Raw Data from UFBs'!$E$3:$E$3000,'Summary By Town'!$O$2)</f>
        <v>0</v>
      </c>
      <c r="P556" s="5">
        <f>SUMIFS('Raw Data from UFBs'!F$3:F$3000,'Raw Data from UFBs'!$A$3:$A$3000,'Summary By Town'!$A556,'Raw Data from UFBs'!$E$3:$E$3000,'Summary By Town'!$O$2)</f>
        <v>0</v>
      </c>
      <c r="Q556" s="5">
        <f>SUMIFS('Raw Data from UFBs'!G$3:G$3000,'Raw Data from UFBs'!$A$3:$A$3000,'Summary By Town'!$A556,'Raw Data from UFBs'!$E$3:$E$3000,'Summary By Town'!$O$2)</f>
        <v>0</v>
      </c>
      <c r="R556" s="23">
        <f t="shared" si="91"/>
        <v>0</v>
      </c>
      <c r="S556" s="22">
        <f t="shared" si="92"/>
        <v>0</v>
      </c>
      <c r="T556" s="5">
        <f t="shared" si="93"/>
        <v>0</v>
      </c>
      <c r="U556" s="5">
        <f t="shared" si="94"/>
        <v>0</v>
      </c>
      <c r="V556" s="23">
        <f t="shared" si="95"/>
        <v>0</v>
      </c>
      <c r="W556" s="62">
        <v>231410764</v>
      </c>
      <c r="X556" s="63">
        <v>3.5064751164940242</v>
      </c>
      <c r="Y556" s="64">
        <v>0.16516362958581765</v>
      </c>
      <c r="Z556" s="5">
        <f t="shared" si="96"/>
        <v>0</v>
      </c>
      <c r="AA556" s="9">
        <f t="shared" si="97"/>
        <v>0</v>
      </c>
      <c r="AB556" s="62">
        <v>1549689.9</v>
      </c>
      <c r="AC556" s="7">
        <f t="shared" si="98"/>
        <v>0</v>
      </c>
      <c r="AE556" s="6" t="s">
        <v>1262</v>
      </c>
      <c r="AF556" s="6" t="s">
        <v>718</v>
      </c>
      <c r="AG556" s="6" t="s">
        <v>1256</v>
      </c>
      <c r="AH556" s="6" t="s">
        <v>1238</v>
      </c>
      <c r="AI556" s="6" t="s">
        <v>1235</v>
      </c>
      <c r="AJ556" s="6" t="s">
        <v>1857</v>
      </c>
      <c r="AK556" s="6" t="s">
        <v>1857</v>
      </c>
      <c r="AL556" s="6" t="s">
        <v>1857</v>
      </c>
      <c r="AM556" s="6" t="s">
        <v>1857</v>
      </c>
      <c r="AN556" s="6" t="s">
        <v>1857</v>
      </c>
      <c r="AO556" s="6" t="s">
        <v>1857</v>
      </c>
      <c r="AP556" s="6" t="s">
        <v>1857</v>
      </c>
      <c r="AQ556" s="6" t="s">
        <v>1857</v>
      </c>
      <c r="AR556" s="6" t="s">
        <v>1857</v>
      </c>
      <c r="AS556" s="6" t="s">
        <v>1857</v>
      </c>
      <c r="AT556" s="6" t="s">
        <v>1857</v>
      </c>
    </row>
    <row r="557" spans="1:46" ht="17.25" customHeight="1" x14ac:dyDescent="0.3">
      <c r="A557" t="s">
        <v>1260</v>
      </c>
      <c r="B557" t="s">
        <v>1806</v>
      </c>
      <c r="C557" t="s">
        <v>1253</v>
      </c>
      <c r="D557" t="str">
        <f t="shared" si="88"/>
        <v>Harmony township, Warren County</v>
      </c>
      <c r="E557" t="s">
        <v>1828</v>
      </c>
      <c r="F557" t="s">
        <v>1818</v>
      </c>
      <c r="G557" s="22">
        <f>COUNTIFS('Raw Data from UFBs'!$A$3:$A$3000,'Summary By Town'!$A557,'Raw Data from UFBs'!$E$3:$E$3000,'Summary By Town'!$G$2)</f>
        <v>0</v>
      </c>
      <c r="H557" s="5">
        <f>SUMIFS('Raw Data from UFBs'!F$3:F$3000,'Raw Data from UFBs'!$A$3:$A$3000,'Summary By Town'!$A557,'Raw Data from UFBs'!$E$3:$E$3000,'Summary By Town'!$G$2)</f>
        <v>0</v>
      </c>
      <c r="I557" s="5">
        <f>SUMIFS('Raw Data from UFBs'!G$3:G$3000,'Raw Data from UFBs'!$A$3:$A$3000,'Summary By Town'!$A557,'Raw Data from UFBs'!$E$3:$E$3000,'Summary By Town'!$G$2)</f>
        <v>0</v>
      </c>
      <c r="J557" s="23">
        <f t="shared" si="89"/>
        <v>0</v>
      </c>
      <c r="K557" s="22">
        <f>COUNTIFS('Raw Data from UFBs'!$A$3:$A$3000,'Summary By Town'!$A557,'Raw Data from UFBs'!$E$3:$E$3000,'Summary By Town'!$K$2)</f>
        <v>0</v>
      </c>
      <c r="L557" s="5">
        <f>SUMIFS('Raw Data from UFBs'!F$3:F$3000,'Raw Data from UFBs'!$A$3:$A$3000,'Summary By Town'!$A557,'Raw Data from UFBs'!$E$3:$E$3000,'Summary By Town'!$K$2)</f>
        <v>0</v>
      </c>
      <c r="M557" s="5">
        <f>SUMIFS('Raw Data from UFBs'!G$3:G$3000,'Raw Data from UFBs'!$A$3:$A$3000,'Summary By Town'!$A557,'Raw Data from UFBs'!$E$3:$E$3000,'Summary By Town'!$K$2)</f>
        <v>0</v>
      </c>
      <c r="N557" s="23">
        <f t="shared" si="90"/>
        <v>0</v>
      </c>
      <c r="O557" s="22">
        <f>COUNTIFS('Raw Data from UFBs'!$A$3:$A$3000,'Summary By Town'!$A557,'Raw Data from UFBs'!$E$3:$E$3000,'Summary By Town'!$O$2)</f>
        <v>0</v>
      </c>
      <c r="P557" s="5">
        <f>SUMIFS('Raw Data from UFBs'!F$3:F$3000,'Raw Data from UFBs'!$A$3:$A$3000,'Summary By Town'!$A557,'Raw Data from UFBs'!$E$3:$E$3000,'Summary By Town'!$O$2)</f>
        <v>0</v>
      </c>
      <c r="Q557" s="5">
        <f>SUMIFS('Raw Data from UFBs'!G$3:G$3000,'Raw Data from UFBs'!$A$3:$A$3000,'Summary By Town'!$A557,'Raw Data from UFBs'!$E$3:$E$3000,'Summary By Town'!$O$2)</f>
        <v>0</v>
      </c>
      <c r="R557" s="23">
        <f t="shared" si="91"/>
        <v>0</v>
      </c>
      <c r="S557" s="22">
        <f t="shared" si="92"/>
        <v>0</v>
      </c>
      <c r="T557" s="5">
        <f t="shared" si="93"/>
        <v>0</v>
      </c>
      <c r="U557" s="5">
        <f t="shared" si="94"/>
        <v>0</v>
      </c>
      <c r="V557" s="23">
        <f t="shared" si="95"/>
        <v>0</v>
      </c>
      <c r="W557" s="62">
        <v>507830206</v>
      </c>
      <c r="X557" s="63">
        <v>2.5765832633358743</v>
      </c>
      <c r="Y557" s="64">
        <v>0.12059787730959008</v>
      </c>
      <c r="Z557" s="5">
        <f t="shared" si="96"/>
        <v>0</v>
      </c>
      <c r="AA557" s="9">
        <f t="shared" si="97"/>
        <v>0</v>
      </c>
      <c r="AB557" s="62">
        <v>3296390.57</v>
      </c>
      <c r="AC557" s="7">
        <f t="shared" si="98"/>
        <v>0</v>
      </c>
      <c r="AE557" s="6" t="s">
        <v>703</v>
      </c>
      <c r="AF557" s="6" t="s">
        <v>1257</v>
      </c>
      <c r="AG557" s="6" t="s">
        <v>1268</v>
      </c>
      <c r="AH557" s="6" t="s">
        <v>1269</v>
      </c>
      <c r="AI557" s="6" t="s">
        <v>1857</v>
      </c>
      <c r="AJ557" s="6" t="s">
        <v>1857</v>
      </c>
      <c r="AK557" s="6" t="s">
        <v>1857</v>
      </c>
      <c r="AL557" s="6" t="s">
        <v>1857</v>
      </c>
      <c r="AM557" s="6" t="s">
        <v>1857</v>
      </c>
      <c r="AN557" s="6" t="s">
        <v>1857</v>
      </c>
      <c r="AO557" s="6" t="s">
        <v>1857</v>
      </c>
      <c r="AP557" s="6" t="s">
        <v>1857</v>
      </c>
      <c r="AQ557" s="6" t="s">
        <v>1857</v>
      </c>
      <c r="AR557" s="6" t="s">
        <v>1857</v>
      </c>
      <c r="AS557" s="6" t="s">
        <v>1857</v>
      </c>
      <c r="AT557" s="6" t="s">
        <v>1857</v>
      </c>
    </row>
    <row r="558" spans="1:46" ht="17.25" customHeight="1" x14ac:dyDescent="0.3">
      <c r="A558" t="s">
        <v>1261</v>
      </c>
      <c r="B558" t="s">
        <v>1807</v>
      </c>
      <c r="C558" t="s">
        <v>1253</v>
      </c>
      <c r="D558" t="str">
        <f t="shared" si="88"/>
        <v>Hope township, Warren County</v>
      </c>
      <c r="E558" t="s">
        <v>1828</v>
      </c>
      <c r="F558" t="s">
        <v>1818</v>
      </c>
      <c r="G558" s="22">
        <f>COUNTIFS('Raw Data from UFBs'!$A$3:$A$3000,'Summary By Town'!$A558,'Raw Data from UFBs'!$E$3:$E$3000,'Summary By Town'!$G$2)</f>
        <v>0</v>
      </c>
      <c r="H558" s="5">
        <f>SUMIFS('Raw Data from UFBs'!F$3:F$3000,'Raw Data from UFBs'!$A$3:$A$3000,'Summary By Town'!$A558,'Raw Data from UFBs'!$E$3:$E$3000,'Summary By Town'!$G$2)</f>
        <v>0</v>
      </c>
      <c r="I558" s="5">
        <f>SUMIFS('Raw Data from UFBs'!G$3:G$3000,'Raw Data from UFBs'!$A$3:$A$3000,'Summary By Town'!$A558,'Raw Data from UFBs'!$E$3:$E$3000,'Summary By Town'!$G$2)</f>
        <v>0</v>
      </c>
      <c r="J558" s="23">
        <f t="shared" si="89"/>
        <v>0</v>
      </c>
      <c r="K558" s="22">
        <f>COUNTIFS('Raw Data from UFBs'!$A$3:$A$3000,'Summary By Town'!$A558,'Raw Data from UFBs'!$E$3:$E$3000,'Summary By Town'!$K$2)</f>
        <v>0</v>
      </c>
      <c r="L558" s="5">
        <f>SUMIFS('Raw Data from UFBs'!F$3:F$3000,'Raw Data from UFBs'!$A$3:$A$3000,'Summary By Town'!$A558,'Raw Data from UFBs'!$E$3:$E$3000,'Summary By Town'!$K$2)</f>
        <v>0</v>
      </c>
      <c r="M558" s="5">
        <f>SUMIFS('Raw Data from UFBs'!G$3:G$3000,'Raw Data from UFBs'!$A$3:$A$3000,'Summary By Town'!$A558,'Raw Data from UFBs'!$E$3:$E$3000,'Summary By Town'!$K$2)</f>
        <v>0</v>
      </c>
      <c r="N558" s="23">
        <f t="shared" si="90"/>
        <v>0</v>
      </c>
      <c r="O558" s="22">
        <f>COUNTIFS('Raw Data from UFBs'!$A$3:$A$3000,'Summary By Town'!$A558,'Raw Data from UFBs'!$E$3:$E$3000,'Summary By Town'!$O$2)</f>
        <v>0</v>
      </c>
      <c r="P558" s="5">
        <f>SUMIFS('Raw Data from UFBs'!F$3:F$3000,'Raw Data from UFBs'!$A$3:$A$3000,'Summary By Town'!$A558,'Raw Data from UFBs'!$E$3:$E$3000,'Summary By Town'!$O$2)</f>
        <v>0</v>
      </c>
      <c r="Q558" s="5">
        <f>SUMIFS('Raw Data from UFBs'!G$3:G$3000,'Raw Data from UFBs'!$A$3:$A$3000,'Summary By Town'!$A558,'Raw Data from UFBs'!$E$3:$E$3000,'Summary By Town'!$O$2)</f>
        <v>0</v>
      </c>
      <c r="R558" s="23">
        <f t="shared" si="91"/>
        <v>0</v>
      </c>
      <c r="S558" s="22">
        <f t="shared" si="92"/>
        <v>0</v>
      </c>
      <c r="T558" s="5">
        <f t="shared" si="93"/>
        <v>0</v>
      </c>
      <c r="U558" s="5">
        <f t="shared" si="94"/>
        <v>0</v>
      </c>
      <c r="V558" s="23">
        <f t="shared" si="95"/>
        <v>0</v>
      </c>
      <c r="W558" s="62">
        <v>241278350</v>
      </c>
      <c r="X558" s="63">
        <v>3.193464957145943</v>
      </c>
      <c r="Y558" s="64">
        <v>0.12967717170929749</v>
      </c>
      <c r="Z558" s="5">
        <f t="shared" si="96"/>
        <v>0</v>
      </c>
      <c r="AA558" s="9">
        <f t="shared" si="97"/>
        <v>0</v>
      </c>
      <c r="AB558" s="62">
        <v>1731775</v>
      </c>
      <c r="AC558" s="7">
        <f t="shared" si="98"/>
        <v>0</v>
      </c>
      <c r="AE558" s="6" t="s">
        <v>1269</v>
      </c>
      <c r="AF558" s="6" t="s">
        <v>1263</v>
      </c>
      <c r="AG558" s="6" t="s">
        <v>701</v>
      </c>
      <c r="AH558" s="6" t="s">
        <v>1262</v>
      </c>
      <c r="AI558" s="6" t="s">
        <v>718</v>
      </c>
      <c r="AJ558" s="6" t="s">
        <v>1256</v>
      </c>
      <c r="AK558" s="6" t="s">
        <v>1857</v>
      </c>
      <c r="AL558" s="6" t="s">
        <v>1857</v>
      </c>
      <c r="AM558" s="6" t="s">
        <v>1857</v>
      </c>
      <c r="AN558" s="6" t="s">
        <v>1857</v>
      </c>
      <c r="AO558" s="6" t="s">
        <v>1857</v>
      </c>
      <c r="AP558" s="6" t="s">
        <v>1857</v>
      </c>
      <c r="AQ558" s="6" t="s">
        <v>1857</v>
      </c>
      <c r="AR558" s="6" t="s">
        <v>1857</v>
      </c>
      <c r="AS558" s="6" t="s">
        <v>1857</v>
      </c>
      <c r="AT558" s="6" t="s">
        <v>1857</v>
      </c>
    </row>
    <row r="559" spans="1:46" ht="17.25" customHeight="1" x14ac:dyDescent="0.3">
      <c r="A559" t="s">
        <v>701</v>
      </c>
      <c r="B559" t="s">
        <v>1808</v>
      </c>
      <c r="C559" t="s">
        <v>1253</v>
      </c>
      <c r="D559" t="str">
        <f t="shared" si="88"/>
        <v>Independence township, Warren County</v>
      </c>
      <c r="E559" t="s">
        <v>1828</v>
      </c>
      <c r="F559" t="s">
        <v>1818</v>
      </c>
      <c r="G559" s="22">
        <f>COUNTIFS('Raw Data from UFBs'!$A$3:$A$3000,'Summary By Town'!$A559,'Raw Data from UFBs'!$E$3:$E$3000,'Summary By Town'!$G$2)</f>
        <v>0</v>
      </c>
      <c r="H559" s="5">
        <f>SUMIFS('Raw Data from UFBs'!F$3:F$3000,'Raw Data from UFBs'!$A$3:$A$3000,'Summary By Town'!$A559,'Raw Data from UFBs'!$E$3:$E$3000,'Summary By Town'!$G$2)</f>
        <v>0</v>
      </c>
      <c r="I559" s="5">
        <f>SUMIFS('Raw Data from UFBs'!G$3:G$3000,'Raw Data from UFBs'!$A$3:$A$3000,'Summary By Town'!$A559,'Raw Data from UFBs'!$E$3:$E$3000,'Summary By Town'!$G$2)</f>
        <v>0</v>
      </c>
      <c r="J559" s="23">
        <f t="shared" si="89"/>
        <v>0</v>
      </c>
      <c r="K559" s="22">
        <f>COUNTIFS('Raw Data from UFBs'!$A$3:$A$3000,'Summary By Town'!$A559,'Raw Data from UFBs'!$E$3:$E$3000,'Summary By Town'!$K$2)</f>
        <v>0</v>
      </c>
      <c r="L559" s="5">
        <f>SUMIFS('Raw Data from UFBs'!F$3:F$3000,'Raw Data from UFBs'!$A$3:$A$3000,'Summary By Town'!$A559,'Raw Data from UFBs'!$E$3:$E$3000,'Summary By Town'!$K$2)</f>
        <v>0</v>
      </c>
      <c r="M559" s="5">
        <f>SUMIFS('Raw Data from UFBs'!G$3:G$3000,'Raw Data from UFBs'!$A$3:$A$3000,'Summary By Town'!$A559,'Raw Data from UFBs'!$E$3:$E$3000,'Summary By Town'!$K$2)</f>
        <v>0</v>
      </c>
      <c r="N559" s="23">
        <f t="shared" si="90"/>
        <v>0</v>
      </c>
      <c r="O559" s="22">
        <f>COUNTIFS('Raw Data from UFBs'!$A$3:$A$3000,'Summary By Town'!$A559,'Raw Data from UFBs'!$E$3:$E$3000,'Summary By Town'!$O$2)</f>
        <v>1</v>
      </c>
      <c r="P559" s="5">
        <f>SUMIFS('Raw Data from UFBs'!F$3:F$3000,'Raw Data from UFBs'!$A$3:$A$3000,'Summary By Town'!$A559,'Raw Data from UFBs'!$E$3:$E$3000,'Summary By Town'!$O$2)</f>
        <v>62167.74</v>
      </c>
      <c r="Q559" s="5">
        <f>SUMIFS('Raw Data from UFBs'!G$3:G$3000,'Raw Data from UFBs'!$A$3:$A$3000,'Summary By Town'!$A559,'Raw Data from UFBs'!$E$3:$E$3000,'Summary By Town'!$O$2)</f>
        <v>2600100</v>
      </c>
      <c r="R559" s="23">
        <f t="shared" si="91"/>
        <v>93406.68529244262</v>
      </c>
      <c r="S559" s="22">
        <f t="shared" si="92"/>
        <v>1</v>
      </c>
      <c r="T559" s="5">
        <f t="shared" si="93"/>
        <v>62167.74</v>
      </c>
      <c r="U559" s="5">
        <f t="shared" si="94"/>
        <v>2600100</v>
      </c>
      <c r="V559" s="23">
        <f t="shared" si="95"/>
        <v>93406.68529244262</v>
      </c>
      <c r="W559" s="62">
        <v>541567800</v>
      </c>
      <c r="X559" s="63">
        <v>3.5924266486843823</v>
      </c>
      <c r="Y559" s="64">
        <v>0.16855083754583147</v>
      </c>
      <c r="Z559" s="5">
        <f t="shared" si="96"/>
        <v>5265.3503930896131</v>
      </c>
      <c r="AA559" s="9">
        <f t="shared" si="97"/>
        <v>4.8010609197961917E-3</v>
      </c>
      <c r="AB559" s="62">
        <v>5238707.96</v>
      </c>
      <c r="AC559" s="7">
        <f t="shared" si="98"/>
        <v>1.0050856877865766E-3</v>
      </c>
      <c r="AE559" s="6" t="s">
        <v>1264</v>
      </c>
      <c r="AF559" s="6" t="s">
        <v>698</v>
      </c>
      <c r="AG559" s="6" t="s">
        <v>1263</v>
      </c>
      <c r="AH559" s="6" t="s">
        <v>1261</v>
      </c>
      <c r="AI559" s="6" t="s">
        <v>1252</v>
      </c>
      <c r="AJ559" s="6" t="s">
        <v>718</v>
      </c>
      <c r="AK559" s="6" t="s">
        <v>1857</v>
      </c>
      <c r="AL559" s="6" t="s">
        <v>1857</v>
      </c>
      <c r="AM559" s="6" t="s">
        <v>1857</v>
      </c>
      <c r="AN559" s="6" t="s">
        <v>1857</v>
      </c>
      <c r="AO559" s="6" t="s">
        <v>1857</v>
      </c>
      <c r="AP559" s="6" t="s">
        <v>1857</v>
      </c>
      <c r="AQ559" s="6" t="s">
        <v>1857</v>
      </c>
      <c r="AR559" s="6" t="s">
        <v>1857</v>
      </c>
      <c r="AS559" s="6" t="s">
        <v>1857</v>
      </c>
      <c r="AT559" s="6" t="s">
        <v>1857</v>
      </c>
    </row>
    <row r="560" spans="1:46" ht="17.25" customHeight="1" x14ac:dyDescent="0.3">
      <c r="A560" t="s">
        <v>1262</v>
      </c>
      <c r="B560" t="s">
        <v>1809</v>
      </c>
      <c r="C560" t="s">
        <v>1253</v>
      </c>
      <c r="D560" t="str">
        <f t="shared" si="88"/>
        <v>Knowlton township, Warren County</v>
      </c>
      <c r="E560" t="s">
        <v>1828</v>
      </c>
      <c r="F560" t="s">
        <v>1818</v>
      </c>
      <c r="G560" s="22">
        <f>COUNTIFS('Raw Data from UFBs'!$A$3:$A$3000,'Summary By Town'!$A560,'Raw Data from UFBs'!$E$3:$E$3000,'Summary By Town'!$G$2)</f>
        <v>0</v>
      </c>
      <c r="H560" s="5">
        <f>SUMIFS('Raw Data from UFBs'!F$3:F$3000,'Raw Data from UFBs'!$A$3:$A$3000,'Summary By Town'!$A560,'Raw Data from UFBs'!$E$3:$E$3000,'Summary By Town'!$G$2)</f>
        <v>0</v>
      </c>
      <c r="I560" s="5">
        <f>SUMIFS('Raw Data from UFBs'!G$3:G$3000,'Raw Data from UFBs'!$A$3:$A$3000,'Summary By Town'!$A560,'Raw Data from UFBs'!$E$3:$E$3000,'Summary By Town'!$G$2)</f>
        <v>0</v>
      </c>
      <c r="J560" s="23">
        <f t="shared" si="89"/>
        <v>0</v>
      </c>
      <c r="K560" s="22">
        <f>COUNTIFS('Raw Data from UFBs'!$A$3:$A$3000,'Summary By Town'!$A560,'Raw Data from UFBs'!$E$3:$E$3000,'Summary By Town'!$K$2)</f>
        <v>0</v>
      </c>
      <c r="L560" s="5">
        <f>SUMIFS('Raw Data from UFBs'!F$3:F$3000,'Raw Data from UFBs'!$A$3:$A$3000,'Summary By Town'!$A560,'Raw Data from UFBs'!$E$3:$E$3000,'Summary By Town'!$K$2)</f>
        <v>0</v>
      </c>
      <c r="M560" s="5">
        <f>SUMIFS('Raw Data from UFBs'!G$3:G$3000,'Raw Data from UFBs'!$A$3:$A$3000,'Summary By Town'!$A560,'Raw Data from UFBs'!$E$3:$E$3000,'Summary By Town'!$K$2)</f>
        <v>0</v>
      </c>
      <c r="N560" s="23">
        <f t="shared" si="90"/>
        <v>0</v>
      </c>
      <c r="O560" s="22">
        <f>COUNTIFS('Raw Data from UFBs'!$A$3:$A$3000,'Summary By Town'!$A560,'Raw Data from UFBs'!$E$3:$E$3000,'Summary By Town'!$O$2)</f>
        <v>0</v>
      </c>
      <c r="P560" s="5">
        <f>SUMIFS('Raw Data from UFBs'!F$3:F$3000,'Raw Data from UFBs'!$A$3:$A$3000,'Summary By Town'!$A560,'Raw Data from UFBs'!$E$3:$E$3000,'Summary By Town'!$O$2)</f>
        <v>0</v>
      </c>
      <c r="Q560" s="5">
        <f>SUMIFS('Raw Data from UFBs'!G$3:G$3000,'Raw Data from UFBs'!$A$3:$A$3000,'Summary By Town'!$A560,'Raw Data from UFBs'!$E$3:$E$3000,'Summary By Town'!$O$2)</f>
        <v>0</v>
      </c>
      <c r="R560" s="23">
        <f t="shared" si="91"/>
        <v>0</v>
      </c>
      <c r="S560" s="22">
        <f t="shared" si="92"/>
        <v>0</v>
      </c>
      <c r="T560" s="5">
        <f t="shared" si="93"/>
        <v>0</v>
      </c>
      <c r="U560" s="5">
        <f t="shared" si="94"/>
        <v>0</v>
      </c>
      <c r="V560" s="23">
        <f t="shared" si="95"/>
        <v>0</v>
      </c>
      <c r="W560" s="62">
        <v>288964464</v>
      </c>
      <c r="X560" s="63">
        <v>3.8963253424416302</v>
      </c>
      <c r="Y560" s="64">
        <v>0.11855718134882838</v>
      </c>
      <c r="Z560" s="5">
        <f t="shared" si="96"/>
        <v>0</v>
      </c>
      <c r="AA560" s="9">
        <f t="shared" si="97"/>
        <v>0</v>
      </c>
      <c r="AB560" s="62">
        <v>2457456.9000000004</v>
      </c>
      <c r="AC560" s="7">
        <f t="shared" si="98"/>
        <v>0</v>
      </c>
      <c r="AE560" s="6" t="s">
        <v>1269</v>
      </c>
      <c r="AF560" s="6" t="s">
        <v>1261</v>
      </c>
      <c r="AG560" s="6" t="s">
        <v>1256</v>
      </c>
      <c r="AH560" s="6" t="s">
        <v>1259</v>
      </c>
      <c r="AI560" s="6" t="s">
        <v>1857</v>
      </c>
      <c r="AJ560" s="6" t="s">
        <v>1857</v>
      </c>
      <c r="AK560" s="6" t="s">
        <v>1857</v>
      </c>
      <c r="AL560" s="6" t="s">
        <v>1857</v>
      </c>
      <c r="AM560" s="6" t="s">
        <v>1857</v>
      </c>
      <c r="AN560" s="6" t="s">
        <v>1857</v>
      </c>
      <c r="AO560" s="6" t="s">
        <v>1857</v>
      </c>
      <c r="AP560" s="6" t="s">
        <v>1857</v>
      </c>
      <c r="AQ560" s="6" t="s">
        <v>1857</v>
      </c>
      <c r="AR560" s="6" t="s">
        <v>1857</v>
      </c>
      <c r="AS560" s="6" t="s">
        <v>1857</v>
      </c>
      <c r="AT560" s="6" t="s">
        <v>1857</v>
      </c>
    </row>
    <row r="561" spans="1:46" ht="17.25" customHeight="1" x14ac:dyDescent="0.3">
      <c r="A561" t="s">
        <v>1263</v>
      </c>
      <c r="B561" t="s">
        <v>1810</v>
      </c>
      <c r="C561" t="s">
        <v>1253</v>
      </c>
      <c r="D561" t="str">
        <f t="shared" si="88"/>
        <v>Liberty township, Warren County</v>
      </c>
      <c r="E561" t="s">
        <v>1828</v>
      </c>
      <c r="F561" t="s">
        <v>1818</v>
      </c>
      <c r="G561" s="22">
        <f>COUNTIFS('Raw Data from UFBs'!$A$3:$A$3000,'Summary By Town'!$A561,'Raw Data from UFBs'!$E$3:$E$3000,'Summary By Town'!$G$2)</f>
        <v>0</v>
      </c>
      <c r="H561" s="5">
        <f>SUMIFS('Raw Data from UFBs'!F$3:F$3000,'Raw Data from UFBs'!$A$3:$A$3000,'Summary By Town'!$A561,'Raw Data from UFBs'!$E$3:$E$3000,'Summary By Town'!$G$2)</f>
        <v>0</v>
      </c>
      <c r="I561" s="5">
        <f>SUMIFS('Raw Data from UFBs'!G$3:G$3000,'Raw Data from UFBs'!$A$3:$A$3000,'Summary By Town'!$A561,'Raw Data from UFBs'!$E$3:$E$3000,'Summary By Town'!$G$2)</f>
        <v>0</v>
      </c>
      <c r="J561" s="23">
        <f t="shared" si="89"/>
        <v>0</v>
      </c>
      <c r="K561" s="22">
        <f>COUNTIFS('Raw Data from UFBs'!$A$3:$A$3000,'Summary By Town'!$A561,'Raw Data from UFBs'!$E$3:$E$3000,'Summary By Town'!$K$2)</f>
        <v>0</v>
      </c>
      <c r="L561" s="5">
        <f>SUMIFS('Raw Data from UFBs'!F$3:F$3000,'Raw Data from UFBs'!$A$3:$A$3000,'Summary By Town'!$A561,'Raw Data from UFBs'!$E$3:$E$3000,'Summary By Town'!$K$2)</f>
        <v>0</v>
      </c>
      <c r="M561" s="5">
        <f>SUMIFS('Raw Data from UFBs'!G$3:G$3000,'Raw Data from UFBs'!$A$3:$A$3000,'Summary By Town'!$A561,'Raw Data from UFBs'!$E$3:$E$3000,'Summary By Town'!$K$2)</f>
        <v>0</v>
      </c>
      <c r="N561" s="23">
        <f t="shared" si="90"/>
        <v>0</v>
      </c>
      <c r="O561" s="22">
        <f>COUNTIFS('Raw Data from UFBs'!$A$3:$A$3000,'Summary By Town'!$A561,'Raw Data from UFBs'!$E$3:$E$3000,'Summary By Town'!$O$2)</f>
        <v>0</v>
      </c>
      <c r="P561" s="5">
        <f>SUMIFS('Raw Data from UFBs'!F$3:F$3000,'Raw Data from UFBs'!$A$3:$A$3000,'Summary By Town'!$A561,'Raw Data from UFBs'!$E$3:$E$3000,'Summary By Town'!$O$2)</f>
        <v>0</v>
      </c>
      <c r="Q561" s="5">
        <f>SUMIFS('Raw Data from UFBs'!G$3:G$3000,'Raw Data from UFBs'!$A$3:$A$3000,'Summary By Town'!$A561,'Raw Data from UFBs'!$E$3:$E$3000,'Summary By Town'!$O$2)</f>
        <v>0</v>
      </c>
      <c r="R561" s="23">
        <f t="shared" si="91"/>
        <v>0</v>
      </c>
      <c r="S561" s="22">
        <f t="shared" si="92"/>
        <v>0</v>
      </c>
      <c r="T561" s="5">
        <f t="shared" si="93"/>
        <v>0</v>
      </c>
      <c r="U561" s="5">
        <f t="shared" si="94"/>
        <v>0</v>
      </c>
      <c r="V561" s="23">
        <f t="shared" si="95"/>
        <v>0</v>
      </c>
      <c r="W561" s="62">
        <v>290274836</v>
      </c>
      <c r="X561" s="63">
        <v>3.2917226401733615</v>
      </c>
      <c r="Y561" s="64">
        <v>0.11719016805131065</v>
      </c>
      <c r="Z561" s="5">
        <f t="shared" si="96"/>
        <v>0</v>
      </c>
      <c r="AA561" s="9">
        <f t="shared" si="97"/>
        <v>0</v>
      </c>
      <c r="AB561" s="62">
        <v>2110344.77</v>
      </c>
      <c r="AC561" s="7">
        <f t="shared" si="98"/>
        <v>0</v>
      </c>
      <c r="AE561" s="6" t="s">
        <v>1265</v>
      </c>
      <c r="AF561" s="6" t="s">
        <v>1264</v>
      </c>
      <c r="AG561" s="6" t="s">
        <v>1269</v>
      </c>
      <c r="AH561" s="6" t="s">
        <v>701</v>
      </c>
      <c r="AI561" s="6" t="s">
        <v>1261</v>
      </c>
      <c r="AJ561" s="6" t="s">
        <v>718</v>
      </c>
      <c r="AK561" s="6" t="s">
        <v>1857</v>
      </c>
      <c r="AL561" s="6" t="s">
        <v>1857</v>
      </c>
      <c r="AM561" s="6" t="s">
        <v>1857</v>
      </c>
      <c r="AN561" s="6" t="s">
        <v>1857</v>
      </c>
      <c r="AO561" s="6" t="s">
        <v>1857</v>
      </c>
      <c r="AP561" s="6" t="s">
        <v>1857</v>
      </c>
      <c r="AQ561" s="6" t="s">
        <v>1857</v>
      </c>
      <c r="AR561" s="6" t="s">
        <v>1857</v>
      </c>
      <c r="AS561" s="6" t="s">
        <v>1857</v>
      </c>
      <c r="AT561" s="6" t="s">
        <v>1857</v>
      </c>
    </row>
    <row r="562" spans="1:46" ht="17.25" customHeight="1" x14ac:dyDescent="0.3">
      <c r="A562" t="s">
        <v>703</v>
      </c>
      <c r="B562" t="s">
        <v>1811</v>
      </c>
      <c r="C562" t="s">
        <v>1253</v>
      </c>
      <c r="D562" t="str">
        <f t="shared" si="88"/>
        <v>Lopatcong township, Warren County</v>
      </c>
      <c r="E562" t="s">
        <v>1828</v>
      </c>
      <c r="F562" t="s">
        <v>1817</v>
      </c>
      <c r="G562" s="22">
        <f>COUNTIFS('Raw Data from UFBs'!$A$3:$A$3000,'Summary By Town'!$A562,'Raw Data from UFBs'!$E$3:$E$3000,'Summary By Town'!$G$2)</f>
        <v>1</v>
      </c>
      <c r="H562" s="5">
        <f>SUMIFS('Raw Data from UFBs'!F$3:F$3000,'Raw Data from UFBs'!$A$3:$A$3000,'Summary By Town'!$A562,'Raw Data from UFBs'!$E$3:$E$3000,'Summary By Town'!$G$2)</f>
        <v>53547.9</v>
      </c>
      <c r="I562" s="5">
        <f>SUMIFS('Raw Data from UFBs'!G$3:G$3000,'Raw Data from UFBs'!$A$3:$A$3000,'Summary By Town'!$A562,'Raw Data from UFBs'!$E$3:$E$3000,'Summary By Town'!$G$2)</f>
        <v>5159700</v>
      </c>
      <c r="J562" s="23">
        <f t="shared" si="89"/>
        <v>147512.6494671457</v>
      </c>
      <c r="K562" s="22">
        <f>COUNTIFS('Raw Data from UFBs'!$A$3:$A$3000,'Summary By Town'!$A562,'Raw Data from UFBs'!$E$3:$E$3000,'Summary By Town'!$K$2)</f>
        <v>0</v>
      </c>
      <c r="L562" s="5">
        <f>SUMIFS('Raw Data from UFBs'!F$3:F$3000,'Raw Data from UFBs'!$A$3:$A$3000,'Summary By Town'!$A562,'Raw Data from UFBs'!$E$3:$E$3000,'Summary By Town'!$K$2)</f>
        <v>0</v>
      </c>
      <c r="M562" s="5">
        <f>SUMIFS('Raw Data from UFBs'!G$3:G$3000,'Raw Data from UFBs'!$A$3:$A$3000,'Summary By Town'!$A562,'Raw Data from UFBs'!$E$3:$E$3000,'Summary By Town'!$K$2)</f>
        <v>0</v>
      </c>
      <c r="N562" s="23">
        <f t="shared" si="90"/>
        <v>0</v>
      </c>
      <c r="O562" s="22">
        <f>COUNTIFS('Raw Data from UFBs'!$A$3:$A$3000,'Summary By Town'!$A562,'Raw Data from UFBs'!$E$3:$E$3000,'Summary By Town'!$O$2)</f>
        <v>0</v>
      </c>
      <c r="P562" s="5">
        <f>SUMIFS('Raw Data from UFBs'!F$3:F$3000,'Raw Data from UFBs'!$A$3:$A$3000,'Summary By Town'!$A562,'Raw Data from UFBs'!$E$3:$E$3000,'Summary By Town'!$O$2)</f>
        <v>0</v>
      </c>
      <c r="Q562" s="5">
        <f>SUMIFS('Raw Data from UFBs'!G$3:G$3000,'Raw Data from UFBs'!$A$3:$A$3000,'Summary By Town'!$A562,'Raw Data from UFBs'!$E$3:$E$3000,'Summary By Town'!$O$2)</f>
        <v>0</v>
      </c>
      <c r="R562" s="23">
        <f t="shared" si="91"/>
        <v>0</v>
      </c>
      <c r="S562" s="22">
        <f t="shared" si="92"/>
        <v>1</v>
      </c>
      <c r="T562" s="5">
        <f t="shared" si="93"/>
        <v>53547.9</v>
      </c>
      <c r="U562" s="5">
        <f t="shared" si="94"/>
        <v>5159700</v>
      </c>
      <c r="V562" s="23">
        <f t="shared" si="95"/>
        <v>147512.6494671457</v>
      </c>
      <c r="W562" s="62">
        <v>1228286283</v>
      </c>
      <c r="X562" s="63">
        <v>2.8589384938493656</v>
      </c>
      <c r="Y562" s="64">
        <v>0.21419482285584385</v>
      </c>
      <c r="Z562" s="5">
        <f t="shared" si="96"/>
        <v>20126.762866809022</v>
      </c>
      <c r="AA562" s="9">
        <f t="shared" si="97"/>
        <v>4.2007307835416089E-3</v>
      </c>
      <c r="AB562" s="62">
        <v>11190070.51</v>
      </c>
      <c r="AC562" s="7">
        <f t="shared" si="98"/>
        <v>1.7986269924593194E-3</v>
      </c>
      <c r="AE562" s="6" t="s">
        <v>1266</v>
      </c>
      <c r="AF562" s="6" t="s">
        <v>705</v>
      </c>
      <c r="AG562" s="6" t="s">
        <v>1258</v>
      </c>
      <c r="AH562" s="6" t="s">
        <v>1257</v>
      </c>
      <c r="AI562" s="6" t="s">
        <v>1260</v>
      </c>
      <c r="AJ562" s="6" t="s">
        <v>1857</v>
      </c>
      <c r="AK562" s="6" t="s">
        <v>1857</v>
      </c>
      <c r="AL562" s="6" t="s">
        <v>1857</v>
      </c>
      <c r="AM562" s="6" t="s">
        <v>1857</v>
      </c>
      <c r="AN562" s="6" t="s">
        <v>1857</v>
      </c>
      <c r="AO562" s="6" t="s">
        <v>1857</v>
      </c>
      <c r="AP562" s="6" t="s">
        <v>1857</v>
      </c>
      <c r="AQ562" s="6" t="s">
        <v>1857</v>
      </c>
      <c r="AR562" s="6" t="s">
        <v>1857</v>
      </c>
      <c r="AS562" s="6" t="s">
        <v>1857</v>
      </c>
      <c r="AT562" s="6" t="s">
        <v>1857</v>
      </c>
    </row>
    <row r="563" spans="1:46" ht="17.25" customHeight="1" x14ac:dyDescent="0.3">
      <c r="A563" t="s">
        <v>1264</v>
      </c>
      <c r="B563" t="s">
        <v>1385</v>
      </c>
      <c r="C563" t="s">
        <v>1253</v>
      </c>
      <c r="D563" t="str">
        <f t="shared" si="88"/>
        <v>Mansfield township, Warren County</v>
      </c>
      <c r="E563" t="s">
        <v>1828</v>
      </c>
      <c r="F563" t="s">
        <v>1818</v>
      </c>
      <c r="G563" s="22">
        <f>COUNTIFS('Raw Data from UFBs'!$A$3:$A$3000,'Summary By Town'!$A563,'Raw Data from UFBs'!$E$3:$E$3000,'Summary By Town'!$G$2)</f>
        <v>0</v>
      </c>
      <c r="H563" s="5">
        <f>SUMIFS('Raw Data from UFBs'!F$3:F$3000,'Raw Data from UFBs'!$A$3:$A$3000,'Summary By Town'!$A563,'Raw Data from UFBs'!$E$3:$E$3000,'Summary By Town'!$G$2)</f>
        <v>0</v>
      </c>
      <c r="I563" s="5">
        <f>SUMIFS('Raw Data from UFBs'!G$3:G$3000,'Raw Data from UFBs'!$A$3:$A$3000,'Summary By Town'!$A563,'Raw Data from UFBs'!$E$3:$E$3000,'Summary By Town'!$G$2)</f>
        <v>0</v>
      </c>
      <c r="J563" s="23">
        <f t="shared" si="89"/>
        <v>0</v>
      </c>
      <c r="K563" s="22">
        <f>COUNTIFS('Raw Data from UFBs'!$A$3:$A$3000,'Summary By Town'!$A563,'Raw Data from UFBs'!$E$3:$E$3000,'Summary By Town'!$K$2)</f>
        <v>0</v>
      </c>
      <c r="L563" s="5">
        <f>SUMIFS('Raw Data from UFBs'!F$3:F$3000,'Raw Data from UFBs'!$A$3:$A$3000,'Summary By Town'!$A563,'Raw Data from UFBs'!$E$3:$E$3000,'Summary By Town'!$K$2)</f>
        <v>0</v>
      </c>
      <c r="M563" s="5">
        <f>SUMIFS('Raw Data from UFBs'!G$3:G$3000,'Raw Data from UFBs'!$A$3:$A$3000,'Summary By Town'!$A563,'Raw Data from UFBs'!$E$3:$E$3000,'Summary By Town'!$K$2)</f>
        <v>0</v>
      </c>
      <c r="N563" s="23">
        <f t="shared" si="90"/>
        <v>0</v>
      </c>
      <c r="O563" s="22">
        <f>COUNTIFS('Raw Data from UFBs'!$A$3:$A$3000,'Summary By Town'!$A563,'Raw Data from UFBs'!$E$3:$E$3000,'Summary By Town'!$O$2)</f>
        <v>0</v>
      </c>
      <c r="P563" s="5">
        <f>SUMIFS('Raw Data from UFBs'!F$3:F$3000,'Raw Data from UFBs'!$A$3:$A$3000,'Summary By Town'!$A563,'Raw Data from UFBs'!$E$3:$E$3000,'Summary By Town'!$O$2)</f>
        <v>0</v>
      </c>
      <c r="Q563" s="5">
        <f>SUMIFS('Raw Data from UFBs'!G$3:G$3000,'Raw Data from UFBs'!$A$3:$A$3000,'Summary By Town'!$A563,'Raw Data from UFBs'!$E$3:$E$3000,'Summary By Town'!$O$2)</f>
        <v>0</v>
      </c>
      <c r="R563" s="23">
        <f t="shared" si="91"/>
        <v>0</v>
      </c>
      <c r="S563" s="22">
        <f t="shared" si="92"/>
        <v>0</v>
      </c>
      <c r="T563" s="5">
        <f t="shared" si="93"/>
        <v>0</v>
      </c>
      <c r="U563" s="5">
        <f t="shared" si="94"/>
        <v>0</v>
      </c>
      <c r="V563" s="23">
        <f t="shared" si="95"/>
        <v>0</v>
      </c>
      <c r="W563" s="62">
        <v>773824250</v>
      </c>
      <c r="X563" s="63">
        <v>3.5511653694290199</v>
      </c>
      <c r="Y563" s="64">
        <v>0.19624268099360517</v>
      </c>
      <c r="Z563" s="5">
        <f t="shared" si="96"/>
        <v>0</v>
      </c>
      <c r="AA563" s="9">
        <f t="shared" si="97"/>
        <v>0</v>
      </c>
      <c r="AB563" s="62">
        <v>8351780.0600000005</v>
      </c>
      <c r="AC563" s="7">
        <f t="shared" si="98"/>
        <v>0</v>
      </c>
      <c r="AE563" s="6" t="s">
        <v>1087</v>
      </c>
      <c r="AF563" s="6" t="s">
        <v>1268</v>
      </c>
      <c r="AG563" s="6" t="s">
        <v>1265</v>
      </c>
      <c r="AH563" s="6" t="s">
        <v>1269</v>
      </c>
      <c r="AI563" s="6" t="s">
        <v>698</v>
      </c>
      <c r="AJ563" s="6" t="s">
        <v>1263</v>
      </c>
      <c r="AK563" s="6" t="s">
        <v>701</v>
      </c>
      <c r="AL563" s="6" t="s">
        <v>1160</v>
      </c>
      <c r="AM563" s="6" t="s">
        <v>1857</v>
      </c>
      <c r="AN563" s="6" t="s">
        <v>1857</v>
      </c>
      <c r="AO563" s="6" t="s">
        <v>1857</v>
      </c>
      <c r="AP563" s="6" t="s">
        <v>1857</v>
      </c>
      <c r="AQ563" s="6" t="s">
        <v>1857</v>
      </c>
      <c r="AR563" s="6" t="s">
        <v>1857</v>
      </c>
      <c r="AS563" s="6" t="s">
        <v>1857</v>
      </c>
      <c r="AT563" s="6" t="s">
        <v>1857</v>
      </c>
    </row>
    <row r="564" spans="1:46" ht="17.25" customHeight="1" x14ac:dyDescent="0.3">
      <c r="A564" t="s">
        <v>1265</v>
      </c>
      <c r="B564" t="s">
        <v>1812</v>
      </c>
      <c r="C564" t="s">
        <v>1253</v>
      </c>
      <c r="D564" t="str">
        <f t="shared" si="88"/>
        <v>Oxford township, Warren County</v>
      </c>
      <c r="E564" t="s">
        <v>1828</v>
      </c>
      <c r="F564" t="s">
        <v>1818</v>
      </c>
      <c r="G564" s="22">
        <f>COUNTIFS('Raw Data from UFBs'!$A$3:$A$3000,'Summary By Town'!$A564,'Raw Data from UFBs'!$E$3:$E$3000,'Summary By Town'!$G$2)</f>
        <v>0</v>
      </c>
      <c r="H564" s="5">
        <f>SUMIFS('Raw Data from UFBs'!F$3:F$3000,'Raw Data from UFBs'!$A$3:$A$3000,'Summary By Town'!$A564,'Raw Data from UFBs'!$E$3:$E$3000,'Summary By Town'!$G$2)</f>
        <v>0</v>
      </c>
      <c r="I564" s="5">
        <f>SUMIFS('Raw Data from UFBs'!G$3:G$3000,'Raw Data from UFBs'!$A$3:$A$3000,'Summary By Town'!$A564,'Raw Data from UFBs'!$E$3:$E$3000,'Summary By Town'!$G$2)</f>
        <v>0</v>
      </c>
      <c r="J564" s="23">
        <f t="shared" si="89"/>
        <v>0</v>
      </c>
      <c r="K564" s="22">
        <f>COUNTIFS('Raw Data from UFBs'!$A$3:$A$3000,'Summary By Town'!$A564,'Raw Data from UFBs'!$E$3:$E$3000,'Summary By Town'!$K$2)</f>
        <v>0</v>
      </c>
      <c r="L564" s="5">
        <f>SUMIFS('Raw Data from UFBs'!F$3:F$3000,'Raw Data from UFBs'!$A$3:$A$3000,'Summary By Town'!$A564,'Raw Data from UFBs'!$E$3:$E$3000,'Summary By Town'!$K$2)</f>
        <v>0</v>
      </c>
      <c r="M564" s="5">
        <f>SUMIFS('Raw Data from UFBs'!G$3:G$3000,'Raw Data from UFBs'!$A$3:$A$3000,'Summary By Town'!$A564,'Raw Data from UFBs'!$E$3:$E$3000,'Summary By Town'!$K$2)</f>
        <v>0</v>
      </c>
      <c r="N564" s="23">
        <f t="shared" si="90"/>
        <v>0</v>
      </c>
      <c r="O564" s="22">
        <f>COUNTIFS('Raw Data from UFBs'!$A$3:$A$3000,'Summary By Town'!$A564,'Raw Data from UFBs'!$E$3:$E$3000,'Summary By Town'!$O$2)</f>
        <v>0</v>
      </c>
      <c r="P564" s="5">
        <f>SUMIFS('Raw Data from UFBs'!F$3:F$3000,'Raw Data from UFBs'!$A$3:$A$3000,'Summary By Town'!$A564,'Raw Data from UFBs'!$E$3:$E$3000,'Summary By Town'!$O$2)</f>
        <v>0</v>
      </c>
      <c r="Q564" s="5">
        <f>SUMIFS('Raw Data from UFBs'!G$3:G$3000,'Raw Data from UFBs'!$A$3:$A$3000,'Summary By Town'!$A564,'Raw Data from UFBs'!$E$3:$E$3000,'Summary By Town'!$O$2)</f>
        <v>0</v>
      </c>
      <c r="R564" s="23">
        <f t="shared" si="91"/>
        <v>0</v>
      </c>
      <c r="S564" s="22">
        <f t="shared" si="92"/>
        <v>0</v>
      </c>
      <c r="T564" s="5">
        <f t="shared" si="93"/>
        <v>0</v>
      </c>
      <c r="U564" s="5">
        <f t="shared" si="94"/>
        <v>0</v>
      </c>
      <c r="V564" s="23">
        <f t="shared" si="95"/>
        <v>0</v>
      </c>
      <c r="W564" s="62">
        <v>199697735</v>
      </c>
      <c r="X564" s="63">
        <v>4.4620921207175961</v>
      </c>
      <c r="Y564" s="64">
        <v>0.14488245456910689</v>
      </c>
      <c r="Z564" s="5">
        <f t="shared" si="96"/>
        <v>0</v>
      </c>
      <c r="AA564" s="9">
        <f t="shared" si="97"/>
        <v>0</v>
      </c>
      <c r="AB564" s="62">
        <v>2837809.94</v>
      </c>
      <c r="AC564" s="7">
        <f t="shared" si="98"/>
        <v>0</v>
      </c>
      <c r="AE564" s="6" t="s">
        <v>1268</v>
      </c>
      <c r="AF564" s="6" t="s">
        <v>1264</v>
      </c>
      <c r="AG564" s="6" t="s">
        <v>1269</v>
      </c>
      <c r="AH564" s="6" t="s">
        <v>1263</v>
      </c>
      <c r="AI564" s="6" t="s">
        <v>1857</v>
      </c>
      <c r="AJ564" s="6" t="s">
        <v>1857</v>
      </c>
      <c r="AK564" s="6" t="s">
        <v>1857</v>
      </c>
      <c r="AL564" s="6" t="s">
        <v>1857</v>
      </c>
      <c r="AM564" s="6" t="s">
        <v>1857</v>
      </c>
      <c r="AN564" s="6" t="s">
        <v>1857</v>
      </c>
      <c r="AO564" s="6" t="s">
        <v>1857</v>
      </c>
      <c r="AP564" s="6" t="s">
        <v>1857</v>
      </c>
      <c r="AQ564" s="6" t="s">
        <v>1857</v>
      </c>
      <c r="AR564" s="6" t="s">
        <v>1857</v>
      </c>
      <c r="AS564" s="6" t="s">
        <v>1857</v>
      </c>
      <c r="AT564" s="6" t="s">
        <v>1857</v>
      </c>
    </row>
    <row r="565" spans="1:46" ht="17.25" customHeight="1" x14ac:dyDescent="0.3">
      <c r="A565" t="s">
        <v>1266</v>
      </c>
      <c r="B565" t="s">
        <v>1813</v>
      </c>
      <c r="C565" t="s">
        <v>1253</v>
      </c>
      <c r="D565" t="str">
        <f t="shared" si="88"/>
        <v>Pohatcong township, Warren County</v>
      </c>
      <c r="E565" t="s">
        <v>1828</v>
      </c>
      <c r="F565" t="s">
        <v>1818</v>
      </c>
      <c r="G565" s="22">
        <f>COUNTIFS('Raw Data from UFBs'!$A$3:$A$3000,'Summary By Town'!$A565,'Raw Data from UFBs'!$E$3:$E$3000,'Summary By Town'!$G$2)</f>
        <v>0</v>
      </c>
      <c r="H565" s="5">
        <f>SUMIFS('Raw Data from UFBs'!F$3:F$3000,'Raw Data from UFBs'!$A$3:$A$3000,'Summary By Town'!$A565,'Raw Data from UFBs'!$E$3:$E$3000,'Summary By Town'!$G$2)</f>
        <v>0</v>
      </c>
      <c r="I565" s="5">
        <f>SUMIFS('Raw Data from UFBs'!G$3:G$3000,'Raw Data from UFBs'!$A$3:$A$3000,'Summary By Town'!$A565,'Raw Data from UFBs'!$E$3:$E$3000,'Summary By Town'!$G$2)</f>
        <v>0</v>
      </c>
      <c r="J565" s="23">
        <f t="shared" si="89"/>
        <v>0</v>
      </c>
      <c r="K565" s="22">
        <f>COUNTIFS('Raw Data from UFBs'!$A$3:$A$3000,'Summary By Town'!$A565,'Raw Data from UFBs'!$E$3:$E$3000,'Summary By Town'!$K$2)</f>
        <v>0</v>
      </c>
      <c r="L565" s="5">
        <f>SUMIFS('Raw Data from UFBs'!F$3:F$3000,'Raw Data from UFBs'!$A$3:$A$3000,'Summary By Town'!$A565,'Raw Data from UFBs'!$E$3:$E$3000,'Summary By Town'!$K$2)</f>
        <v>0</v>
      </c>
      <c r="M565" s="5">
        <f>SUMIFS('Raw Data from UFBs'!G$3:G$3000,'Raw Data from UFBs'!$A$3:$A$3000,'Summary By Town'!$A565,'Raw Data from UFBs'!$E$3:$E$3000,'Summary By Town'!$K$2)</f>
        <v>0</v>
      </c>
      <c r="N565" s="23">
        <f t="shared" si="90"/>
        <v>0</v>
      </c>
      <c r="O565" s="22">
        <f>COUNTIFS('Raw Data from UFBs'!$A$3:$A$3000,'Summary By Town'!$A565,'Raw Data from UFBs'!$E$3:$E$3000,'Summary By Town'!$O$2)</f>
        <v>0</v>
      </c>
      <c r="P565" s="5">
        <f>SUMIFS('Raw Data from UFBs'!F$3:F$3000,'Raw Data from UFBs'!$A$3:$A$3000,'Summary By Town'!$A565,'Raw Data from UFBs'!$E$3:$E$3000,'Summary By Town'!$O$2)</f>
        <v>0</v>
      </c>
      <c r="Q565" s="5">
        <f>SUMIFS('Raw Data from UFBs'!G$3:G$3000,'Raw Data from UFBs'!$A$3:$A$3000,'Summary By Town'!$A565,'Raw Data from UFBs'!$E$3:$E$3000,'Summary By Town'!$O$2)</f>
        <v>0</v>
      </c>
      <c r="R565" s="23">
        <f t="shared" si="91"/>
        <v>0</v>
      </c>
      <c r="S565" s="22">
        <f t="shared" si="92"/>
        <v>0</v>
      </c>
      <c r="T565" s="5">
        <f t="shared" si="93"/>
        <v>0</v>
      </c>
      <c r="U565" s="5">
        <f t="shared" si="94"/>
        <v>0</v>
      </c>
      <c r="V565" s="23">
        <f t="shared" si="95"/>
        <v>0</v>
      </c>
      <c r="W565" s="62">
        <v>375398340</v>
      </c>
      <c r="X565" s="63">
        <v>4.2974460601096132</v>
      </c>
      <c r="Y565" s="64">
        <v>0.36423650717779493</v>
      </c>
      <c r="Z565" s="5">
        <f t="shared" si="96"/>
        <v>0</v>
      </c>
      <c r="AA565" s="9">
        <f t="shared" si="97"/>
        <v>0</v>
      </c>
      <c r="AB565" s="62">
        <v>7238302.3000000007</v>
      </c>
      <c r="AC565" s="7">
        <f t="shared" si="98"/>
        <v>0</v>
      </c>
      <c r="AE565" s="6" t="s">
        <v>1084</v>
      </c>
      <c r="AF565" s="6" t="s">
        <v>1073</v>
      </c>
      <c r="AG565" s="6" t="s">
        <v>1254</v>
      </c>
      <c r="AH565" s="6" t="s">
        <v>1072</v>
      </c>
      <c r="AI565" s="6" t="s">
        <v>705</v>
      </c>
      <c r="AJ565" s="6" t="s">
        <v>1258</v>
      </c>
      <c r="AK565" s="6" t="s">
        <v>703</v>
      </c>
      <c r="AL565" s="6" t="s">
        <v>1857</v>
      </c>
      <c r="AM565" s="6" t="s">
        <v>1857</v>
      </c>
      <c r="AN565" s="6" t="s">
        <v>1857</v>
      </c>
      <c r="AO565" s="6" t="s">
        <v>1857</v>
      </c>
      <c r="AP565" s="6" t="s">
        <v>1857</v>
      </c>
      <c r="AQ565" s="6" t="s">
        <v>1857</v>
      </c>
      <c r="AR565" s="6" t="s">
        <v>1857</v>
      </c>
      <c r="AS565" s="6" t="s">
        <v>1857</v>
      </c>
      <c r="AT565" s="6" t="s">
        <v>1857</v>
      </c>
    </row>
    <row r="566" spans="1:46" ht="17.25" customHeight="1" x14ac:dyDescent="0.3">
      <c r="A566" t="s">
        <v>1268</v>
      </c>
      <c r="B566" t="s">
        <v>1361</v>
      </c>
      <c r="C566" t="s">
        <v>1253</v>
      </c>
      <c r="D566" t="str">
        <f t="shared" si="88"/>
        <v>Washington township, Warren County</v>
      </c>
      <c r="E566" t="s">
        <v>1828</v>
      </c>
      <c r="F566" t="s">
        <v>1818</v>
      </c>
      <c r="G566" s="22">
        <f>COUNTIFS('Raw Data from UFBs'!$A$3:$A$3000,'Summary By Town'!$A566,'Raw Data from UFBs'!$E$3:$E$3000,'Summary By Town'!$G$2)</f>
        <v>0</v>
      </c>
      <c r="H566" s="5">
        <f>SUMIFS('Raw Data from UFBs'!F$3:F$3000,'Raw Data from UFBs'!$A$3:$A$3000,'Summary By Town'!$A566,'Raw Data from UFBs'!$E$3:$E$3000,'Summary By Town'!$G$2)</f>
        <v>0</v>
      </c>
      <c r="I566" s="5">
        <f>SUMIFS('Raw Data from UFBs'!G$3:G$3000,'Raw Data from UFBs'!$A$3:$A$3000,'Summary By Town'!$A566,'Raw Data from UFBs'!$E$3:$E$3000,'Summary By Town'!$G$2)</f>
        <v>0</v>
      </c>
      <c r="J566" s="23">
        <f t="shared" si="89"/>
        <v>0</v>
      </c>
      <c r="K566" s="22">
        <f>COUNTIFS('Raw Data from UFBs'!$A$3:$A$3000,'Summary By Town'!$A566,'Raw Data from UFBs'!$E$3:$E$3000,'Summary By Town'!$K$2)</f>
        <v>0</v>
      </c>
      <c r="L566" s="5">
        <f>SUMIFS('Raw Data from UFBs'!F$3:F$3000,'Raw Data from UFBs'!$A$3:$A$3000,'Summary By Town'!$A566,'Raw Data from UFBs'!$E$3:$E$3000,'Summary By Town'!$K$2)</f>
        <v>0</v>
      </c>
      <c r="M566" s="5">
        <f>SUMIFS('Raw Data from UFBs'!G$3:G$3000,'Raw Data from UFBs'!$A$3:$A$3000,'Summary By Town'!$A566,'Raw Data from UFBs'!$E$3:$E$3000,'Summary By Town'!$K$2)</f>
        <v>0</v>
      </c>
      <c r="N566" s="23">
        <f t="shared" si="90"/>
        <v>0</v>
      </c>
      <c r="O566" s="22">
        <f>COUNTIFS('Raw Data from UFBs'!$A$3:$A$3000,'Summary By Town'!$A566,'Raw Data from UFBs'!$E$3:$E$3000,'Summary By Town'!$O$2)</f>
        <v>1</v>
      </c>
      <c r="P566" s="5">
        <f>SUMIFS('Raw Data from UFBs'!F$3:F$3000,'Raw Data from UFBs'!$A$3:$A$3000,'Summary By Town'!$A566,'Raw Data from UFBs'!$E$3:$E$3000,'Summary By Town'!$O$2)</f>
        <v>1075288</v>
      </c>
      <c r="Q566" s="5">
        <f>SUMIFS('Raw Data from UFBs'!G$3:G$3000,'Raw Data from UFBs'!$A$3:$A$3000,'Summary By Town'!$A566,'Raw Data from UFBs'!$E$3:$E$3000,'Summary By Town'!$O$2)</f>
        <v>51908273</v>
      </c>
      <c r="R566" s="23">
        <f t="shared" si="91"/>
        <v>2048403.236729579</v>
      </c>
      <c r="S566" s="22">
        <f t="shared" si="92"/>
        <v>1</v>
      </c>
      <c r="T566" s="5">
        <f t="shared" si="93"/>
        <v>1075288</v>
      </c>
      <c r="U566" s="5">
        <f t="shared" si="94"/>
        <v>51908273</v>
      </c>
      <c r="V566" s="23">
        <f t="shared" si="95"/>
        <v>2048403.236729579</v>
      </c>
      <c r="W566" s="62">
        <v>803063687</v>
      </c>
      <c r="X566" s="63">
        <v>3.9461980111139106</v>
      </c>
      <c r="Y566" s="64">
        <v>0.20221481184719897</v>
      </c>
      <c r="Z566" s="5">
        <f t="shared" si="96"/>
        <v>196778.3145009143</v>
      </c>
      <c r="AA566" s="9">
        <f t="shared" si="97"/>
        <v>6.4637803751173728E-2</v>
      </c>
      <c r="AB566" s="62">
        <v>12108635.719999999</v>
      </c>
      <c r="AC566" s="7">
        <f t="shared" si="98"/>
        <v>1.6251072296765263E-2</v>
      </c>
      <c r="AE566" s="6" t="s">
        <v>1072</v>
      </c>
      <c r="AF566" s="6" t="s">
        <v>1082</v>
      </c>
      <c r="AG566" s="6" t="s">
        <v>1257</v>
      </c>
      <c r="AH566" s="6" t="s">
        <v>1267</v>
      </c>
      <c r="AI566" s="6" t="s">
        <v>1087</v>
      </c>
      <c r="AJ566" s="6" t="s">
        <v>1260</v>
      </c>
      <c r="AK566" s="6" t="s">
        <v>1265</v>
      </c>
      <c r="AL566" s="6" t="s">
        <v>1264</v>
      </c>
      <c r="AM566" s="6" t="s">
        <v>1269</v>
      </c>
      <c r="AN566" s="6" t="s">
        <v>1857</v>
      </c>
      <c r="AO566" s="6" t="s">
        <v>1857</v>
      </c>
      <c r="AP566" s="6" t="s">
        <v>1857</v>
      </c>
      <c r="AQ566" s="6" t="s">
        <v>1857</v>
      </c>
      <c r="AR566" s="6" t="s">
        <v>1857</v>
      </c>
      <c r="AS566" s="6" t="s">
        <v>1857</v>
      </c>
      <c r="AT566" s="6" t="s">
        <v>1857</v>
      </c>
    </row>
    <row r="567" spans="1:46" ht="17.25" customHeight="1" thickBot="1" x14ac:dyDescent="0.35">
      <c r="A567" t="s">
        <v>1269</v>
      </c>
      <c r="B567" t="s">
        <v>1814</v>
      </c>
      <c r="C567" t="s">
        <v>1253</v>
      </c>
      <c r="D567" t="str">
        <f t="shared" si="88"/>
        <v>White township, Warren County</v>
      </c>
      <c r="E567" t="s">
        <v>1828</v>
      </c>
      <c r="F567" t="s">
        <v>1818</v>
      </c>
      <c r="G567" s="24">
        <f>COUNTIFS('Raw Data from UFBs'!$A$3:$A$3000,'Summary By Town'!$A567,'Raw Data from UFBs'!$E$3:$E$3000,'Summary By Town'!$G$2)</f>
        <v>0</v>
      </c>
      <c r="H567" s="25">
        <f>SUMIFS('Raw Data from UFBs'!F$3:F$3000,'Raw Data from UFBs'!$A$3:$A$3000,'Summary By Town'!$A567,'Raw Data from UFBs'!$E$3:$E$3000,'Summary By Town'!$G$2)</f>
        <v>0</v>
      </c>
      <c r="I567" s="25">
        <f>SUMIFS('Raw Data from UFBs'!G$3:G$3000,'Raw Data from UFBs'!$A$3:$A$3000,'Summary By Town'!$A567,'Raw Data from UFBs'!$E$3:$E$3000,'Summary By Town'!$G$2)</f>
        <v>0</v>
      </c>
      <c r="J567" s="26">
        <f t="shared" si="89"/>
        <v>0</v>
      </c>
      <c r="K567" s="24">
        <f>COUNTIFS('Raw Data from UFBs'!$A$3:$A$3000,'Summary By Town'!$A567,'Raw Data from UFBs'!$E$3:$E$3000,'Summary By Town'!$K$2)</f>
        <v>0</v>
      </c>
      <c r="L567" s="25">
        <f>SUMIFS('Raw Data from UFBs'!F$3:F$3000,'Raw Data from UFBs'!$A$3:$A$3000,'Summary By Town'!$A567,'Raw Data from UFBs'!$E$3:$E$3000,'Summary By Town'!$K$2)</f>
        <v>0</v>
      </c>
      <c r="M567" s="25">
        <f>SUMIFS('Raw Data from UFBs'!G$3:G$3000,'Raw Data from UFBs'!$A$3:$A$3000,'Summary By Town'!$A567,'Raw Data from UFBs'!$E$3:$E$3000,'Summary By Town'!$K$2)</f>
        <v>0</v>
      </c>
      <c r="N567" s="26">
        <f t="shared" si="90"/>
        <v>0</v>
      </c>
      <c r="O567" s="24">
        <f>COUNTIFS('Raw Data from UFBs'!$A$3:$A$3000,'Summary By Town'!$A567,'Raw Data from UFBs'!$E$3:$E$3000,'Summary By Town'!$O$2)</f>
        <v>0</v>
      </c>
      <c r="P567" s="25">
        <f>SUMIFS('Raw Data from UFBs'!F$3:F$3000,'Raw Data from UFBs'!$A$3:$A$3000,'Summary By Town'!$A567,'Raw Data from UFBs'!$E$3:$E$3000,'Summary By Town'!$O$2)</f>
        <v>0</v>
      </c>
      <c r="Q567" s="25">
        <f>SUMIFS('Raw Data from UFBs'!G$3:G$3000,'Raw Data from UFBs'!$A$3:$A$3000,'Summary By Town'!$A567,'Raw Data from UFBs'!$E$3:$E$3000,'Summary By Town'!$O$2)</f>
        <v>0</v>
      </c>
      <c r="R567" s="26">
        <f t="shared" si="91"/>
        <v>0</v>
      </c>
      <c r="S567" s="24">
        <f t="shared" si="92"/>
        <v>0</v>
      </c>
      <c r="T567" s="25">
        <f t="shared" si="93"/>
        <v>0</v>
      </c>
      <c r="U567" s="25">
        <f t="shared" si="94"/>
        <v>0</v>
      </c>
      <c r="V567" s="26">
        <f t="shared" si="95"/>
        <v>0</v>
      </c>
      <c r="W567" s="62">
        <v>613707501</v>
      </c>
      <c r="X567" s="63">
        <v>2.4001242835642103</v>
      </c>
      <c r="Y567" s="64">
        <v>7.3741772488088622E-2</v>
      </c>
      <c r="Z567" s="5">
        <f t="shared" si="96"/>
        <v>0</v>
      </c>
      <c r="AA567" s="9">
        <f t="shared" si="97"/>
        <v>0</v>
      </c>
      <c r="AB567" s="62">
        <v>3231978.15</v>
      </c>
      <c r="AC567" s="7">
        <f t="shared" si="98"/>
        <v>0</v>
      </c>
      <c r="AE567" s="6" t="s">
        <v>1257</v>
      </c>
      <c r="AF567" s="6" t="s">
        <v>1260</v>
      </c>
      <c r="AG567" s="6" t="s">
        <v>1268</v>
      </c>
      <c r="AH567" s="6" t="s">
        <v>1265</v>
      </c>
      <c r="AI567" s="6" t="s">
        <v>1255</v>
      </c>
      <c r="AJ567" s="6" t="s">
        <v>1264</v>
      </c>
      <c r="AK567" s="6" t="s">
        <v>1263</v>
      </c>
      <c r="AL567" s="6" t="s">
        <v>1261</v>
      </c>
      <c r="AM567" s="6" t="s">
        <v>1262</v>
      </c>
      <c r="AN567" s="6" t="s">
        <v>1857</v>
      </c>
      <c r="AO567" s="6" t="s">
        <v>1857</v>
      </c>
      <c r="AP567" s="6" t="s">
        <v>1857</v>
      </c>
      <c r="AQ567" s="6" t="s">
        <v>1857</v>
      </c>
      <c r="AR567" s="6" t="s">
        <v>1857</v>
      </c>
      <c r="AS567" s="6" t="s">
        <v>1857</v>
      </c>
      <c r="AT567" s="6" t="s">
        <v>1857</v>
      </c>
    </row>
    <row r="568" spans="1:46" ht="17.25" customHeight="1" x14ac:dyDescent="0.3"/>
    <row r="569" spans="1:46" x14ac:dyDescent="0.3">
      <c r="F569" s="1" t="s">
        <v>1825</v>
      </c>
      <c r="G569" s="19">
        <f>AVERAGEIF(G4:G567,"&gt;0",G4:G567)</f>
        <v>7.8920454545454541</v>
      </c>
      <c r="H569" s="10">
        <f>AVERAGEIF(H4:H567,"&gt;0",H4:H567)</f>
        <v>396522.04326219502</v>
      </c>
      <c r="I569" s="10">
        <f>AVERAGEIF(I4:I567,"&gt;0",I4:I567)</f>
        <v>35541840.135520533</v>
      </c>
      <c r="J569" s="10">
        <f>AVERAGEIF(J4:J567,"&gt;0",J4:J567)</f>
        <v>1156408.5299990743</v>
      </c>
      <c r="K569" s="19">
        <f>AVERAGEIF(K4:K567,"&gt;0",K4:K567)</f>
        <v>4.42</v>
      </c>
      <c r="L569" s="10">
        <f>AVERAGEIF(L4:L567,"&gt;0",L4:L567)</f>
        <v>1462817.890994681</v>
      </c>
      <c r="M569" s="10">
        <f>AVERAGEIF(M4:M567,"&gt;0",M4:M567)</f>
        <v>125491295.49484536</v>
      </c>
      <c r="N569" s="10">
        <f>AVERAGEIF(N4:N567,"&gt;0",N4:N567)</f>
        <v>3387344.4552139314</v>
      </c>
      <c r="O569" s="19">
        <f>AVERAGEIF(O4:O567,"&gt;0",O4:O567)</f>
        <v>7.0583333333333336</v>
      </c>
      <c r="P569" s="10">
        <f>AVERAGEIF(P4:P567,"&gt;0",P4:P567)</f>
        <v>2000459.6320535706</v>
      </c>
      <c r="Q569" s="10">
        <f>AVERAGEIF(Q4:Q567,"&gt;0",Q4:Q567)</f>
        <v>100600241.1161207</v>
      </c>
      <c r="R569" s="10">
        <f>AVERAGEIF(R4:R567,"&gt;0",R4:R567)</f>
        <v>3062475.7896524132</v>
      </c>
      <c r="S569" s="19">
        <f>AVERAGEIF(S4:S567,"&gt;0",S4:S567)</f>
        <v>10.3</v>
      </c>
      <c r="T569" s="10">
        <f>AVERAGEIF(T4:T567,"&gt;0",T4:T567)</f>
        <v>1762751.9654483462</v>
      </c>
      <c r="U569" s="10">
        <f>AVERAGEIF(U4:U567,"&gt;0",U4:U567)</f>
        <v>117934961.16448635</v>
      </c>
      <c r="V569" s="10">
        <f>AVERAGEIF(V4:V567,"&gt;0",V4:V567)</f>
        <v>3475282.9563593371</v>
      </c>
      <c r="W569" s="10">
        <f>AVERAGEIF(W4:W567,"&gt;0",W4:W567)</f>
        <v>2559862924.6932626</v>
      </c>
      <c r="X569" s="11">
        <f>AVERAGEIF(X4:X567,"&gt;0",X4:X567)</f>
        <v>3.1794534216442845</v>
      </c>
      <c r="Y569" s="12">
        <f>AVERAGEIF(Y4:Y567,"&gt;0",Y4:Y567)</f>
        <v>0.28408396714991663</v>
      </c>
      <c r="Z569" s="10">
        <f>AVERAGEIF(Z4:Z567,"&gt;0",Z4:Z567)</f>
        <v>839515.37272526184</v>
      </c>
      <c r="AA569" s="13">
        <f>AVERAGEIF(AA4:AA567,"&gt;0",AA4:AA567)</f>
        <v>3.1818293392063379E-2</v>
      </c>
      <c r="AB569" s="10">
        <f>AVERAGEIF(AB4:AB567,"&gt;0",AB4:AB567)</f>
        <v>29020805.916099254</v>
      </c>
      <c r="AC569" s="12">
        <f>AVERAGEIF(AC4:AC567,"&gt;0",AC4:AC567)</f>
        <v>1.602799939424529E-2</v>
      </c>
    </row>
    <row r="570" spans="1:46" x14ac:dyDescent="0.3">
      <c r="F570" s="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X570" s="8"/>
      <c r="Y570" s="7"/>
      <c r="Z570" s="5"/>
      <c r="AA570" s="9"/>
      <c r="AB570" s="5"/>
      <c r="AC570" s="7"/>
    </row>
    <row r="571" spans="1:46" x14ac:dyDescent="0.3">
      <c r="F571" s="16" t="s">
        <v>1815</v>
      </c>
      <c r="G571" s="18">
        <f>AVERAGEIFS(G$4:G$567,G$4:G$567,"&gt;0",$F$4:$F$567,$F571)</f>
        <v>2.66</v>
      </c>
      <c r="H571" s="5">
        <f>AVERAGEIFS(H$4:H$567,H$4:H$567,"&gt;0",$F$4:$F$567,$F571)</f>
        <v>182351.2642553192</v>
      </c>
      <c r="I571" s="5">
        <f>AVERAGEIFS(I$4:I$567,I$4:I$567,"&gt;0",$F$4:$F$567,$F571)</f>
        <v>22415781.878115267</v>
      </c>
      <c r="J571" s="5">
        <f>AVERAGEIFS(J$4:J$567,J$4:J$567,"&gt;0",$F$4:$F$567,$F571)</f>
        <v>720905.01284647605</v>
      </c>
      <c r="K571" s="18">
        <f>AVERAGEIFS(K$4:K$567,K$4:K$567,"&gt;0",$F$4:$F$567,$F571)</f>
        <v>3.1481481481481484</v>
      </c>
      <c r="L571" s="5">
        <f>AVERAGEIFS(L$4:L$567,L$4:L$567,"&gt;0",$F$4:$F$567,$F571)</f>
        <v>1231241.2781481482</v>
      </c>
      <c r="M571" s="5">
        <f>AVERAGEIFS(M$4:M$567,M$4:M$567,"&gt;0",$F$4:$F$567,$F571)</f>
        <v>47801602.759999998</v>
      </c>
      <c r="N571" s="5">
        <f>AVERAGEIFS(N$4:N$567,N$4:N$567,"&gt;0",$F$4:$F$567,$F571)</f>
        <v>2280043.882640372</v>
      </c>
      <c r="O571" s="18">
        <f>AVERAGEIFS(O$4:O$567,O$4:O$567,"&gt;0",$F$4:$F$567,$F571)</f>
        <v>2.9375</v>
      </c>
      <c r="P571" s="5">
        <f>AVERAGEIFS(P$4:P$567,P$4:P$567,"&gt;0",$F$4:$F$567,$F571)</f>
        <v>469568.89090909099</v>
      </c>
      <c r="Q571" s="5">
        <f>AVERAGEIFS(Q$4:Q$567,Q$4:Q$567,"&gt;0",$F$4:$F$567,$F571)</f>
        <v>34360089.191489361</v>
      </c>
      <c r="R571" s="5">
        <f>AVERAGEIFS(R$4:R$567,R$4:R$567,"&gt;0",$F$4:$F$567,$F571)</f>
        <v>1294214.1472607884</v>
      </c>
      <c r="S571" s="18">
        <f>AVERAGEIFS(S$4:S$567,S$4:S$567,"&gt;0",$F$4:$F$567,$F571)</f>
        <v>3.7010309278350517</v>
      </c>
      <c r="T571" s="5">
        <f>AVERAGEIFS(T$4:T$567,T$4:T$567,"&gt;0",$F$4:$F$567,$F571)</f>
        <v>694167.27922222228</v>
      </c>
      <c r="U571" s="5">
        <f>AVERAGEIFS(U$4:U$567,U$4:U$567,"&gt;0",$F$4:$F$567,$F571)</f>
        <v>41339593.522867367</v>
      </c>
      <c r="V571" s="5">
        <f>AVERAGEIFS(V$4:V$567,V$4:V$567,"&gt;0",$F$4:$F$567,$F571)</f>
        <v>1621623.4319563536</v>
      </c>
      <c r="W571" s="5">
        <f>AVERAGEIFS(W$4:W$567,W$4:W$567,"&gt;0",$F$4:$F$567,$F571)</f>
        <v>2282901357.7884617</v>
      </c>
      <c r="X571" s="8">
        <f>AVERAGEIFS(X$4:X$567,X$4:X$567,"&gt;0",$F$4:$F$567,$F571)</f>
        <v>3.1459993892180433</v>
      </c>
      <c r="Y571" s="7">
        <f>AVERAGEIFS(Y$4:Y$567,Y$4:Y$567,"&gt;0",$F$4:$F$567,$F571)</f>
        <v>0.29744045880732561</v>
      </c>
      <c r="Z571" s="5">
        <f>AVERAGEIFS(Z$4:Z$567,Z$4:Z$567,"&gt;0",$F$4:$F$567,$F571)</f>
        <v>330169.67541024945</v>
      </c>
      <c r="AA571" s="9">
        <f>AVERAGEIFS(AA$4:AA$567,AA$4:AA$567,"&gt;0",$F$4:$F$567,$F571)</f>
        <v>2.3491860222194634E-2</v>
      </c>
      <c r="AB571" s="5">
        <f>AVERAGEIFS(AB$4:AB$567,AB$4:AB$567,"&gt;0",$F$4:$F$567,$F571)</f>
        <v>22263029.144278862</v>
      </c>
      <c r="AC571" s="7">
        <f>AVERAGEIFS(AC$4:AC$567,AC$4:AC$567,"&gt;0",$F$4:$F$567,$F571)</f>
        <v>1.234458750311586E-2</v>
      </c>
    </row>
    <row r="572" spans="1:46" x14ac:dyDescent="0.3">
      <c r="F572" s="16" t="s">
        <v>1816</v>
      </c>
      <c r="G572" s="18">
        <f>AVERAGEIFS(G$4:G$567,G$4:G$567,"&gt;0",$F$4:$F$567,$F572)</f>
        <v>119</v>
      </c>
      <c r="H572" s="5">
        <f>AVERAGEIFS(H$4:H$567,H$4:H$567,"&gt;0",$F$4:$F$567,$F572)</f>
        <v>2492557.5233333311</v>
      </c>
      <c r="I572" s="5">
        <f>AVERAGEIFS(I$4:I$567,I$4:I$567,"&gt;0",$F$4:$F$567,$F572)</f>
        <v>218272585.7142857</v>
      </c>
      <c r="J572" s="5">
        <f>AVERAGEIFS(J$4:J$567,J$4:J$567,"&gt;0",$F$4:$F$567,$F572)</f>
        <v>6760034.6757358033</v>
      </c>
      <c r="K572" s="18">
        <f>AVERAGEIFS(K$4:K$567,K$4:K$567,"&gt;0",$F$4:$F$567,$F572)</f>
        <v>11.2</v>
      </c>
      <c r="L572" s="5">
        <f>AVERAGEIFS(L$4:L$567,L$4:L$567,"&gt;0",$F$4:$F$567,$F572)</f>
        <v>1988245.5953749998</v>
      </c>
      <c r="M572" s="5">
        <f>AVERAGEIFS(M$4:M$567,M$4:M$567,"&gt;0",$F$4:$F$567,$F572)</f>
        <v>154732730</v>
      </c>
      <c r="N572" s="5">
        <f>AVERAGEIFS(N$4:N$567,N$4:N$567,"&gt;0",$F$4:$F$567,$F572)</f>
        <v>4446028.2101429086</v>
      </c>
      <c r="O572" s="18">
        <f>AVERAGEIFS(O$4:O$567,O$4:O$567,"&gt;0",$F$4:$F$567,$F572)</f>
        <v>58.142857142857146</v>
      </c>
      <c r="P572" s="5">
        <f>AVERAGEIFS(P$4:P$567,P$4:P$567,"&gt;0",$F$4:$F$567,$F572)</f>
        <v>8955330.4016666617</v>
      </c>
      <c r="Q572" s="5">
        <f>AVERAGEIFS(Q$4:Q$567,Q$4:Q$567,"&gt;0",$F$4:$F$567,$F572)</f>
        <v>568649738.14285719</v>
      </c>
      <c r="R572" s="5">
        <f>AVERAGEIFS(R$4:R$567,R$4:R$567,"&gt;0",$F$4:$F$567,$F572)</f>
        <v>13982372.189721929</v>
      </c>
      <c r="S572" s="18">
        <f>AVERAGEIFS(S$4:S$567,S$4:S$567,"&gt;0",$F$4:$F$567,$F572)</f>
        <v>135.19999999999999</v>
      </c>
      <c r="T572" s="5">
        <f>AVERAGEIFS(T$4:T$567,T$4:T$567,"&gt;0",$F$4:$F$567,$F572)</f>
        <v>10574161.539124994</v>
      </c>
      <c r="U572" s="5">
        <f>AVERAGEIFS(U$4:U$567,U$4:U$567,"&gt;0",$F$4:$F$567,$F572)</f>
        <v>705578356.70000005</v>
      </c>
      <c r="V572" s="5">
        <f>AVERAGEIFS(V$4:V$567,V$4:V$567,"&gt;0",$F$4:$F$567,$F572)</f>
        <v>18965713.015963323</v>
      </c>
      <c r="W572" s="5">
        <f>AVERAGEIFS(W$4:W$567,W$4:W$567,"&gt;0",$F$4:$F$567,$F572)</f>
        <v>13036794381.90909</v>
      </c>
      <c r="X572" s="8">
        <f>AVERAGEIFS(X$4:X$567,X$4:X$567,"&gt;0",$F$4:$F$567,$F572)</f>
        <v>3.2167469101497583</v>
      </c>
      <c r="Y572" s="7">
        <f>AVERAGEIFS(Y$4:Y$567,Y$4:Y$567,"&gt;0",$F$4:$F$567,$F572)</f>
        <v>0.4561078681700621</v>
      </c>
      <c r="Z572" s="5">
        <f>AVERAGEIFS(Z$4:Z$567,Z$4:Z$567,"&gt;0",$F$4:$F$567,$F572)</f>
        <v>5425517.6914767353</v>
      </c>
      <c r="AA572" s="9">
        <f>AVERAGEIFS(AA$4:AA$567,AA$4:AA$567,"&gt;0",$F$4:$F$567,$F572)</f>
        <v>5.0707978505777664E-2</v>
      </c>
      <c r="AB572" s="5">
        <f>AVERAGEIFS(AB$4:AB$567,AB$4:AB$567,"&gt;0",$F$4:$F$567,$F572)</f>
        <v>243902185.66454545</v>
      </c>
      <c r="AC572" s="7">
        <f>AVERAGEIFS(AC$4:AC$567,AC$4:AC$567,"&gt;0",$F$4:$F$567,$F572)</f>
        <v>2.564300023899883E-2</v>
      </c>
    </row>
    <row r="573" spans="1:46" x14ac:dyDescent="0.3">
      <c r="F573" s="16" t="s">
        <v>1817</v>
      </c>
      <c r="G573" s="18">
        <f>AVERAGEIFS(G$4:G$567,G$4:G$567,"&gt;0",$F$4:$F$567,$F573)</f>
        <v>2.8947368421052633</v>
      </c>
      <c r="H573" s="5">
        <f>AVERAGEIFS(H$4:H$567,H$4:H$567,"&gt;0",$F$4:$F$567,$F573)</f>
        <v>214932.53450000001</v>
      </c>
      <c r="I573" s="5">
        <f>AVERAGEIFS(I$4:I$567,I$4:I$567,"&gt;0",$F$4:$F$567,$F573)</f>
        <v>18676178.37837838</v>
      </c>
      <c r="J573" s="5">
        <f>AVERAGEIFS(J$4:J$567,J$4:J$567,"&gt;0",$F$4:$F$567,$F573)</f>
        <v>533129.0330422112</v>
      </c>
      <c r="K573" s="18">
        <f>AVERAGEIFS(K$4:K$567,K$4:K$567,"&gt;0",$F$4:$F$567,$F573)</f>
        <v>3.8947368421052633</v>
      </c>
      <c r="L573" s="5">
        <f>AVERAGEIFS(L$4:L$567,L$4:L$567,"&gt;0",$F$4:$F$567,$F573)</f>
        <v>1247154.5499999998</v>
      </c>
      <c r="M573" s="5">
        <f>AVERAGEIFS(M$4:M$567,M$4:M$567,"&gt;0",$F$4:$F$567,$F573)</f>
        <v>79119519.722222224</v>
      </c>
      <c r="N573" s="5">
        <f>AVERAGEIFS(N$4:N$567,N$4:N$567,"&gt;0",$F$4:$F$567,$F573)</f>
        <v>2186139.7137794974</v>
      </c>
      <c r="O573" s="18">
        <f>AVERAGEIFS(O$4:O$567,O$4:O$567,"&gt;0",$F$4:$F$567,$F573)</f>
        <v>1.5714285714285714</v>
      </c>
      <c r="P573" s="5">
        <f>AVERAGEIFS(P$4:P$567,P$4:P$567,"&gt;0",$F$4:$F$567,$F573)</f>
        <v>4160893.9761538459</v>
      </c>
      <c r="Q573" s="5">
        <f>AVERAGEIFS(Q$4:Q$567,Q$4:Q$567,"&gt;0",$F$4:$F$567,$F573)</f>
        <v>37475811.704166666</v>
      </c>
      <c r="R573" s="5">
        <f>AVERAGEIFS(R$4:R$567,R$4:R$567,"&gt;0",$F$4:$F$567,$F573)</f>
        <v>795406.91776144085</v>
      </c>
      <c r="S573" s="18">
        <f>AVERAGEIFS(S$4:S$567,S$4:S$567,"&gt;0",$F$4:$F$567,$F573)</f>
        <v>4.4782608695652177</v>
      </c>
      <c r="T573" s="5">
        <f>AVERAGEIFS(T$4:T$567,T$4:T$567,"&gt;0",$F$4:$F$567,$F573)</f>
        <v>1959952.9030697681</v>
      </c>
      <c r="U573" s="5">
        <f>AVERAGEIFS(U$4:U$567,U$4:U$567,"&gt;0",$F$4:$F$567,$F573)</f>
        <v>56997326.56555555</v>
      </c>
      <c r="V573" s="5">
        <f>AVERAGEIFS(V$4:V$567,V$4:V$567,"&gt;0",$F$4:$F$567,$F573)</f>
        <v>1524914.9351940008</v>
      </c>
      <c r="W573" s="5">
        <f>AVERAGEIFS(W$4:W$567,W$4:W$567,"&gt;0",$F$4:$F$567,$F573)</f>
        <v>4333339379.6714287</v>
      </c>
      <c r="X573" s="8">
        <f>AVERAGEIFS(X$4:X$567,X$4:X$567,"&gt;0",$F$4:$F$567,$F573)</f>
        <v>2.7539486973596148</v>
      </c>
      <c r="Y573" s="7">
        <f>AVERAGEIFS(Y$4:Y$567,Y$4:Y$567,"&gt;0",$F$4:$F$567,$F573)</f>
        <v>0.23206952885079266</v>
      </c>
      <c r="Z573" s="5">
        <f>AVERAGEIFS(Z$4:Z$567,Z$4:Z$567,"&gt;0",$F$4:$F$567,$F573)</f>
        <v>200186.45158364862</v>
      </c>
      <c r="AA573" s="9">
        <f>AVERAGEIFS(AA$4:AA$567,AA$4:AA$567,"&gt;0",$F$4:$F$567,$F573)</f>
        <v>1.9229883973563303E-2</v>
      </c>
      <c r="AB573" s="5">
        <f>AVERAGEIFS(AB$4:AB$567,AB$4:AB$567,"&gt;0",$F$4:$F$567,$F573)</f>
        <v>33185520.19771428</v>
      </c>
      <c r="AC573" s="7">
        <f>AVERAGEIFS(AC$4:AC$567,AC$4:AC$567,"&gt;0",$F$4:$F$567,$F573)</f>
        <v>8.6938018251454963E-3</v>
      </c>
    </row>
    <row r="574" spans="1:46" x14ac:dyDescent="0.3">
      <c r="F574" s="16" t="s">
        <v>1818</v>
      </c>
      <c r="G574" s="18">
        <f>AVERAGEIFS(G$4:G$567,G$4:G$567,"&gt;0",$F$4:$F$567,$F574)</f>
        <v>2.2272727272727271</v>
      </c>
      <c r="H574" s="5">
        <f>AVERAGEIFS(H$4:H$567,H$4:H$567,"&gt;0",$F$4:$F$567,$F574)</f>
        <v>101117.4961111111</v>
      </c>
      <c r="I574" s="5">
        <f>AVERAGEIFS(I$4:I$567,I$4:I$567,"&gt;0",$F$4:$F$567,$F574)</f>
        <v>14191977.272727273</v>
      </c>
      <c r="J574" s="5">
        <f>AVERAGEIFS(J$4:J$567,J$4:J$567,"&gt;0",$F$4:$F$567,$F574)</f>
        <v>416035.12535479647</v>
      </c>
      <c r="K574" s="18">
        <f>AVERAGEIFS(K$4:K$567,K$4:K$567,"&gt;0",$F$4:$F$567,$F574)</f>
        <v>2.5555555555555554</v>
      </c>
      <c r="L574" s="5">
        <f>AVERAGEIFS(L$4:L$567,L$4:L$567,"&gt;0",$F$4:$F$567,$F574)</f>
        <v>469815.58142857143</v>
      </c>
      <c r="M574" s="5">
        <f>AVERAGEIFS(M$4:M$567,M$4:M$567,"&gt;0",$F$4:$F$567,$F574)</f>
        <v>38038251</v>
      </c>
      <c r="N574" s="5">
        <f>AVERAGEIFS(N$4:N$567,N$4:N$567,"&gt;0",$F$4:$F$567,$F574)</f>
        <v>1153954.4563911727</v>
      </c>
      <c r="O574" s="18">
        <f>AVERAGEIFS(O$4:O$567,O$4:O$567,"&gt;0",$F$4:$F$567,$F574)</f>
        <v>1.2</v>
      </c>
      <c r="P574" s="5">
        <f>AVERAGEIFS(P$4:P$567,P$4:P$567,"&gt;0",$F$4:$F$567,$F574)</f>
        <v>299215.78100000002</v>
      </c>
      <c r="Q574" s="5">
        <f>AVERAGEIFS(Q$4:Q$567,Q$4:Q$567,"&gt;0",$F$4:$F$567,$F574)</f>
        <v>29070830.333333332</v>
      </c>
      <c r="R574" s="5">
        <f>AVERAGEIFS(R$4:R$567,R$4:R$567,"&gt;0",$F$4:$F$567,$F574)</f>
        <v>897787.99566958449</v>
      </c>
      <c r="S574" s="18">
        <f>AVERAGEIFS(S$4:S$567,S$4:S$567,"&gt;0",$F$4:$F$567,$F574)</f>
        <v>2.625</v>
      </c>
      <c r="T574" s="5">
        <f>AVERAGEIFS(T$4:T$567,T$4:T$567,"&gt;0",$F$4:$F$567,$F574)</f>
        <v>289320.77892857144</v>
      </c>
      <c r="U574" s="5">
        <f>AVERAGEIFS(U$4:U$567,U$4:U$567,"&gt;0",$F$4:$F$567,$F574)</f>
        <v>29555007.483870968</v>
      </c>
      <c r="V574" s="5">
        <f>AVERAGEIFS(V$4:V$567,V$4:V$567,"&gt;0",$F$4:$F$567,$F574)</f>
        <v>890917.8976242689</v>
      </c>
      <c r="W574" s="5">
        <f>AVERAGEIFS(W$4:W$567,W$4:W$567,"&gt;0",$F$4:$F$567,$F574)</f>
        <v>1200514032.5307693</v>
      </c>
      <c r="X574" s="8">
        <f>AVERAGEIFS(X$4:X$567,X$4:X$567,"&gt;0",$F$4:$F$567,$F574)</f>
        <v>2.9142112307708179</v>
      </c>
      <c r="Y574" s="7">
        <f>AVERAGEIFS(Y$4:Y$567,Y$4:Y$567,"&gt;0",$F$4:$F$567,$F574)</f>
        <v>0.18380219787435242</v>
      </c>
      <c r="Z574" s="5">
        <f>AVERAGEIFS(Z$4:Z$567,Z$4:Z$567,"&gt;0",$F$4:$F$567,$F574)</f>
        <v>132623.93880589903</v>
      </c>
      <c r="AA574" s="9">
        <f>AVERAGEIFS(AA$4:AA$567,AA$4:AA$567,"&gt;0",$F$4:$F$567,$F574)</f>
        <v>2.1399315776741066E-2</v>
      </c>
      <c r="AB574" s="5">
        <f>AVERAGEIFS(AB$4:AB$567,AB$4:AB$567,"&gt;0",$F$4:$F$567,$F574)</f>
        <v>10564385.953769235</v>
      </c>
      <c r="AC574" s="7">
        <f>AVERAGEIFS(AC$4:AC$567,AC$4:AC$567,"&gt;0",$F$4:$F$567,$F574)</f>
        <v>7.8447488788474344E-3</v>
      </c>
    </row>
    <row r="575" spans="1:46" x14ac:dyDescent="0.3">
      <c r="F575" s="16" t="s">
        <v>1819</v>
      </c>
      <c r="G575" s="18">
        <f>AVERAGEIFS(G$4:G$567,G$4:G$567,"&gt;0",$F$4:$F$567,$F575)</f>
        <v>4.8039215686274508</v>
      </c>
      <c r="H575" s="5">
        <f>AVERAGEIFS(H$4:H$567,H$4:H$567,"&gt;0",$F$4:$F$567,$F575)</f>
        <v>619934.98026530619</v>
      </c>
      <c r="I575" s="5">
        <f>AVERAGEIFS(I$4:I$567,I$4:I$567,"&gt;0",$F$4:$F$567,$F575)</f>
        <v>48263993.463200003</v>
      </c>
      <c r="J575" s="5">
        <f>AVERAGEIFS(J$4:J$567,J$4:J$567,"&gt;0",$F$4:$F$567,$F575)</f>
        <v>1691730.6586352238</v>
      </c>
      <c r="K575" s="18">
        <f>AVERAGEIFS(K$4:K$567,K$4:K$567,"&gt;0",$F$4:$F$567,$F575)</f>
        <v>4.3235294117647056</v>
      </c>
      <c r="L575" s="5">
        <f>AVERAGEIFS(L$4:L$567,L$4:L$567,"&gt;0",$F$4:$F$567,$F575)</f>
        <v>1879079.8942575757</v>
      </c>
      <c r="M575" s="5">
        <f>AVERAGEIFS(M$4:M$567,M$4:M$567,"&gt;0",$F$4:$F$567,$F575)</f>
        <v>225048970</v>
      </c>
      <c r="N575" s="5">
        <f>AVERAGEIFS(N$4:N$567,N$4:N$567,"&gt;0",$F$4:$F$567,$F575)</f>
        <v>5200882.9974847259</v>
      </c>
      <c r="O575" s="18">
        <f>AVERAGEIFS(O$4:O$567,O$4:O$567,"&gt;0",$F$4:$F$567,$F575)</f>
        <v>6.5</v>
      </c>
      <c r="P575" s="5">
        <f>AVERAGEIFS(P$4:P$567,P$4:P$567,"&gt;0",$F$4:$F$567,$F575)</f>
        <v>2426165.2644736837</v>
      </c>
      <c r="Q575" s="5">
        <f>AVERAGEIFS(Q$4:Q$567,Q$4:Q$567,"&gt;0",$F$4:$F$567,$F575)</f>
        <v>130393062.42550001</v>
      </c>
      <c r="R575" s="5">
        <f>AVERAGEIFS(R$4:R$567,R$4:R$567,"&gt;0",$F$4:$F$567,$F575)</f>
        <v>4307721.8276423011</v>
      </c>
      <c r="S575" s="18">
        <f>AVERAGEIFS(S$4:S$567,S$4:S$567,"&gt;0",$F$4:$F$567,$F575)</f>
        <v>9.7313432835820901</v>
      </c>
      <c r="T575" s="5">
        <f>AVERAGEIFS(T$4:T$567,T$4:T$567,"&gt;0",$F$4:$F$567,$F575)</f>
        <v>2839703.5475923088</v>
      </c>
      <c r="U575" s="5">
        <f>AVERAGEIFS(U$4:U$567,U$4:U$567,"&gt;0",$F$4:$F$567,$F575)</f>
        <v>231524047.73000002</v>
      </c>
      <c r="V575" s="5">
        <f>AVERAGEIFS(V$4:V$567,V$4:V$567,"&gt;0",$F$4:$F$567,$F575)</f>
        <v>6571597.3932111235</v>
      </c>
      <c r="W575" s="5">
        <f>AVERAGEIFS(W$4:W$567,W$4:W$567,"&gt;0",$F$4:$F$567,$F575)</f>
        <v>3047872852.5428572</v>
      </c>
      <c r="X575" s="8">
        <f>AVERAGEIFS(X$4:X$567,X$4:X$567,"&gt;0",$F$4:$F$567,$F575)</f>
        <v>3.9340890248505471</v>
      </c>
      <c r="Y575" s="7">
        <f>AVERAGEIFS(Y$4:Y$567,Y$4:Y$567,"&gt;0",$F$4:$F$567,$F575)</f>
        <v>0.38750369629177117</v>
      </c>
      <c r="Z575" s="5">
        <f>AVERAGEIFS(Z$4:Z$567,Z$4:Z$567,"&gt;0",$F$4:$F$567,$F575)</f>
        <v>1703068.7417358193</v>
      </c>
      <c r="AA575" s="9">
        <f>AVERAGEIFS(AA$4:AA$567,AA$4:AA$567,"&gt;0",$F$4:$F$567,$F575)</f>
        <v>5.2639734740030288E-2</v>
      </c>
      <c r="AB575" s="5">
        <f>AVERAGEIFS(AB$4:AB$567,AB$4:AB$567,"&gt;0",$F$4:$F$567,$F575)</f>
        <v>47681549.631619044</v>
      </c>
      <c r="AC575" s="7">
        <f>AVERAGEIFS(AC$4:AC$567,AC$4:AC$567,"&gt;0",$F$4:$F$567,$F575)</f>
        <v>2.7013589073745022E-2</v>
      </c>
    </row>
    <row r="576" spans="1:46" x14ac:dyDescent="0.3">
      <c r="F576" s="16" t="s">
        <v>1820</v>
      </c>
      <c r="G576" s="18">
        <f>AVERAGEIFS(G$4:G$567,G$4:G$567,"&gt;0",$F$4:$F$567,$F576)</f>
        <v>2.375</v>
      </c>
      <c r="H576" s="5">
        <f>AVERAGEIFS(H$4:H$567,H$4:H$567,"&gt;0",$F$4:$F$567,$F576)</f>
        <v>196157.54125000001</v>
      </c>
      <c r="I576" s="5">
        <f>AVERAGEIFS(I$4:I$567,I$4:I$567,"&gt;0",$F$4:$F$567,$F576)</f>
        <v>11611137.5</v>
      </c>
      <c r="J576" s="5">
        <f>AVERAGEIFS(J$4:J$567,J$4:J$567,"&gt;0",$F$4:$F$567,$F576)</f>
        <v>439187.98761636228</v>
      </c>
      <c r="K576" s="18">
        <f>AVERAGEIFS(K$4:K$567,K$4:K$567,"&gt;0",$F$4:$F$567,$F576)</f>
        <v>1</v>
      </c>
      <c r="L576" s="5">
        <f>AVERAGEIFS(L$4:L$567,L$4:L$567,"&gt;0",$F$4:$F$567,$F576)</f>
        <v>608275</v>
      </c>
      <c r="M576" s="5">
        <f>AVERAGEIFS(M$4:M$567,M$4:M$567,"&gt;0",$F$4:$F$567,$F576)</f>
        <v>12127700</v>
      </c>
      <c r="N576" s="5">
        <f>AVERAGEIFS(N$4:N$567,N$4:N$567,"&gt;0",$F$4:$F$567,$F576)</f>
        <v>544906.1182806046</v>
      </c>
      <c r="O576" s="18">
        <f>AVERAGEIFS(O$4:O$567,O$4:O$567,"&gt;0",$F$4:$F$567,$F576)</f>
        <v>5</v>
      </c>
      <c r="P576" s="5">
        <f>AVERAGEIFS(P$4:P$567,P$4:P$567,"&gt;0",$F$4:$F$567,$F576)</f>
        <v>380405.63</v>
      </c>
      <c r="Q576" s="5">
        <f>AVERAGEIFS(Q$4:Q$567,Q$4:Q$567,"&gt;0",$F$4:$F$567,$F576)</f>
        <v>147085900</v>
      </c>
      <c r="R576" s="5">
        <f>AVERAGEIFS(R$4:R$567,R$4:R$567,"&gt;0",$F$4:$F$567,$F576)</f>
        <v>6608673.2705137152</v>
      </c>
      <c r="S576" s="18">
        <f>AVERAGEIFS(S$4:S$567,S$4:S$567,"&gt;0",$F$4:$F$567,$F576)</f>
        <v>3.125</v>
      </c>
      <c r="T576" s="5">
        <f>AVERAGEIFS(T$4:T$567,T$4:T$567,"&gt;0",$F$4:$F$567,$F576)</f>
        <v>319742.62</v>
      </c>
      <c r="U576" s="5">
        <f>AVERAGEIFS(U$4:U$567,U$4:U$567,"&gt;0",$F$4:$F$567,$F576)</f>
        <v>31512837.5</v>
      </c>
      <c r="V576" s="5">
        <f>AVERAGEIFS(V$4:V$567,V$4:V$567,"&gt;0",$F$4:$F$567,$F576)</f>
        <v>1333385.4112156522</v>
      </c>
      <c r="W576" s="5">
        <f>AVERAGEIFS(W$4:W$567,W$4:W$567,"&gt;0",$F$4:$F$567,$F576)</f>
        <v>1152180964.575</v>
      </c>
      <c r="X576" s="8">
        <f>AVERAGEIFS(X$4:X$567,X$4:X$567,"&gt;0",$F$4:$F$567,$F576)</f>
        <v>2.9689106103422072</v>
      </c>
      <c r="Y576" s="7">
        <f>AVERAGEIFS(Y$4:Y$567,Y$4:Y$567,"&gt;0",$F$4:$F$567,$F576)</f>
        <v>0.30526673322686432</v>
      </c>
      <c r="Z576" s="5">
        <f>AVERAGEIFS(Z$4:Z$567,Z$4:Z$567,"&gt;0",$F$4:$F$567,$F576)</f>
        <v>495626.38905949751</v>
      </c>
      <c r="AA576" s="9">
        <f>AVERAGEIFS(AA$4:AA$567,AA$4:AA$567,"&gt;0",$F$4:$F$567,$F576)</f>
        <v>4.5448226863588667E-2</v>
      </c>
      <c r="AB576" s="5">
        <f>AVERAGEIFS(AB$4:AB$567,AB$4:AB$567,"&gt;0",$F$4:$F$567,$F576)</f>
        <v>8779528.3302500006</v>
      </c>
      <c r="AC576" s="7">
        <f>AVERAGEIFS(AC$4:AC$567,AC$4:AC$567,"&gt;0",$F$4:$F$567,$F576)</f>
        <v>3.3758283789875242E-2</v>
      </c>
    </row>
    <row r="577" spans="6:29" x14ac:dyDescent="0.3">
      <c r="F577" s="16"/>
      <c r="G577" s="18"/>
      <c r="K577" s="18"/>
      <c r="O577" s="18"/>
      <c r="S577" s="18"/>
    </row>
    <row r="578" spans="6:29" x14ac:dyDescent="0.3">
      <c r="F578" s="16" t="s">
        <v>1828</v>
      </c>
      <c r="G578" s="18">
        <f>AVERAGEIFS(G$4:G$567,G$4:G$567,"&gt;0",$E$4:$E$567,$F578)</f>
        <v>15.25</v>
      </c>
      <c r="H578" s="5">
        <f>AVERAGEIFS(H$4:H$567,H$4:H$567,"&gt;0",$E$4:$E$567,$F578)</f>
        <v>626212.01886440674</v>
      </c>
      <c r="I578" s="5">
        <f>AVERAGEIFS(I$4:I$567,I$4:I$567,"&gt;0",$E$4:$E$567,$F578)</f>
        <v>55971248.275862068</v>
      </c>
      <c r="J578" s="5">
        <f>AVERAGEIFS(J$4:J$567,J$4:J$567,"&gt;0",$E$4:$E$567,$F578)</f>
        <v>1830160.7348623176</v>
      </c>
      <c r="K578" s="18">
        <f>AVERAGEIFS(K$4:K$567,K$4:K$567,"&gt;0",$E$4:$E$567,$F578)</f>
        <v>4.125</v>
      </c>
      <c r="L578" s="5">
        <f>AVERAGEIFS(L$4:L$567,L$4:L$567,"&gt;0",$E$4:$E$567,$F578)</f>
        <v>2042062.8623333334</v>
      </c>
      <c r="M578" s="5">
        <f>AVERAGEIFS(M$4:M$567,M$4:M$567,"&gt;0",$E$4:$E$567,$F578)</f>
        <v>246312377.5</v>
      </c>
      <c r="N578" s="5">
        <f>AVERAGEIFS(N$4:N$567,N$4:N$567,"&gt;0",$E$4:$E$567,$F578)</f>
        <v>5703380.9674179815</v>
      </c>
      <c r="O578" s="18">
        <f>AVERAGEIFS(O$4:O$567,O$4:O$567,"&gt;0",$E$4:$E$567,$F578)</f>
        <v>10.59375</v>
      </c>
      <c r="P578" s="5">
        <f>AVERAGEIFS(P$4:P$567,P$4:P$567,"&gt;0",$E$4:$E$567,$F578)</f>
        <v>2350544.6813559318</v>
      </c>
      <c r="Q578" s="5">
        <f>AVERAGEIFS(Q$4:Q$567,Q$4:Q$567,"&gt;0",$E$4:$E$567,$F578)</f>
        <v>136361434.01587301</v>
      </c>
      <c r="R578" s="5">
        <f>AVERAGEIFS(R$4:R$567,R$4:R$567,"&gt;0",$E$4:$E$567,$F578)</f>
        <v>4359303.705475878</v>
      </c>
      <c r="S578" s="18">
        <f>AVERAGEIFS(S$4:S$567,S$4:S$567,"&gt;0",$E$4:$E$567,$F578)</f>
        <v>17.424242424242426</v>
      </c>
      <c r="T578" s="5">
        <f>AVERAGEIFS(T$4:T$567,T$4:T$567,"&gt;0",$E$4:$E$567,$F578)</f>
        <v>2520112.0338617023</v>
      </c>
      <c r="U578" s="5">
        <f>AVERAGEIFS(U$4:U$567,U$4:U$567,"&gt;0",$E$4:$E$567,$F578)</f>
        <v>203289678.58762887</v>
      </c>
      <c r="V578" s="5">
        <f>AVERAGEIFS(V$4:V$567,V$4:V$567,"&gt;0",$E$4:$E$567,$F578)</f>
        <v>5807151.0002512392</v>
      </c>
      <c r="W578" s="5">
        <f>AVERAGEIFS(W$4:W$567,W$4:W$567,"&gt;0",$E$4:$E$567,$F578)</f>
        <v>2911866830.3672566</v>
      </c>
      <c r="X578" s="8">
        <f>AVERAGEIFS(X$4:X$567,X$4:X$567,"&gt;0",$E$4:$E$567,$F578)</f>
        <v>3.4870286662700969</v>
      </c>
      <c r="Y578" s="7">
        <f>AVERAGEIFS(Y$4:Y$567,Y$4:Y$567,"&gt;0",$E$4:$E$567,$F578)</f>
        <v>0.29719337603325641</v>
      </c>
      <c r="Z578" s="5">
        <f>AVERAGEIFS(Z$4:Z$567,Z$4:Z$567,"&gt;0",$E$4:$E$567,$F578)</f>
        <v>1514289.8119923254</v>
      </c>
      <c r="AA578" s="9">
        <f>AVERAGEIFS(AA$4:AA$567,AA$4:AA$567,"&gt;0",$E$4:$E$567,$F578)</f>
        <v>3.8178969697370467E-2</v>
      </c>
      <c r="AB578" s="5">
        <f>AVERAGEIFS(AB$4:AB$567,AB$4:AB$567,"&gt;0",$E$4:$E$567,$F578)</f>
        <v>39325680.798318565</v>
      </c>
      <c r="AC578" s="7">
        <f>AVERAGEIFS(AC$4:AC$567,AC$4:AC$567,"&gt;0",$E$4:$E$567,$F578)</f>
        <v>2.243097805135854E-2</v>
      </c>
    </row>
    <row r="579" spans="6:29" x14ac:dyDescent="0.3">
      <c r="F579" s="16" t="s">
        <v>1829</v>
      </c>
      <c r="G579" s="18">
        <f>AVERAGEIFS(G$4:G$567,G$4:G$567,"&gt;0",$E$4:$E$567,$F579)</f>
        <v>4.6862745098039218</v>
      </c>
      <c r="H579" s="5">
        <f>AVERAGEIFS(H$4:H$567,H$4:H$567,"&gt;0",$E$4:$E$567,$F579)</f>
        <v>253871.14448888891</v>
      </c>
      <c r="I579" s="5">
        <f>AVERAGEIFS(I$4:I$567,I$4:I$567,"&gt;0",$E$4:$E$567,$F579)</f>
        <v>26862931.823200002</v>
      </c>
      <c r="J579" s="5">
        <f>AVERAGEIFS(J$4:J$567,J$4:J$567,"&gt;0",$E$4:$E$567,$F579)</f>
        <v>795793.09765412018</v>
      </c>
      <c r="K579" s="18">
        <f>AVERAGEIFS(K$4:K$567,K$4:K$567,"&gt;0",$E$4:$E$567,$F579)</f>
        <v>4.384615384615385</v>
      </c>
      <c r="L579" s="5">
        <f>AVERAGEIFS(L$4:L$567,L$4:L$567,"&gt;0",$E$4:$E$567,$F579)</f>
        <v>1835855.2372200002</v>
      </c>
      <c r="M579" s="5">
        <f>AVERAGEIFS(M$4:M$567,M$4:M$567,"&gt;0",$E$4:$E$567,$F579)</f>
        <v>85629869.230769232</v>
      </c>
      <c r="N579" s="5">
        <f>AVERAGEIFS(N$4:N$567,N$4:N$567,"&gt;0",$E$4:$E$567,$F579)</f>
        <v>3095523.1834050622</v>
      </c>
      <c r="O579" s="18">
        <f>AVERAGEIFS(O$4:O$567,O$4:O$567,"&gt;0",$E$4:$E$567,$F579)</f>
        <v>3.8125</v>
      </c>
      <c r="P579" s="5">
        <f>AVERAGEIFS(P$4:P$567,P$4:P$567,"&gt;0",$E$4:$E$567,$F579)</f>
        <v>929405.55206896574</v>
      </c>
      <c r="Q579" s="5">
        <f>AVERAGEIFS(Q$4:Q$567,Q$4:Q$567,"&gt;0",$E$4:$E$567,$F579)</f>
        <v>81431303.129677415</v>
      </c>
      <c r="R579" s="5">
        <f>AVERAGEIFS(R$4:R$567,R$4:R$567,"&gt;0",$E$4:$E$567,$F579)</f>
        <v>1952270.3445482473</v>
      </c>
      <c r="S579" s="18">
        <f>AVERAGEIFS(S$4:S$567,S$4:S$567,"&gt;0",$E$4:$E$567,$F579)</f>
        <v>6.6901408450704229</v>
      </c>
      <c r="T579" s="5">
        <f>AVERAGEIFS(T$4:T$567,T$4:T$567,"&gt;0",$E$4:$E$567,$F579)</f>
        <v>1316770.9912890627</v>
      </c>
      <c r="U579" s="5">
        <f>AVERAGEIFS(U$4:U$567,U$4:U$567,"&gt;0",$E$4:$E$567,$F579)</f>
        <v>85829487.157464787</v>
      </c>
      <c r="V579" s="5">
        <f>AVERAGEIFS(V$4:V$567,V$4:V$567,"&gt;0",$E$4:$E$567,$F579)</f>
        <v>2546389.2722849748</v>
      </c>
      <c r="W579" s="5">
        <f>AVERAGEIFS(W$4:W$567,W$4:W$567,"&gt;0",$E$4:$E$567,$F579)</f>
        <v>3070684277.8686132</v>
      </c>
      <c r="X579" s="8">
        <f>AVERAGEIFS(X$4:X$567,X$4:X$567,"&gt;0",$E$4:$E$567,$F579)</f>
        <v>2.6915564057886829</v>
      </c>
      <c r="Y579" s="7">
        <f>AVERAGEIFS(Y$4:Y$567,Y$4:Y$567,"&gt;0",$E$4:$E$567,$F579)</f>
        <v>0.27263229574826892</v>
      </c>
      <c r="Z579" s="5">
        <f>AVERAGEIFS(Z$4:Z$567,Z$4:Z$567,"&gt;0",$E$4:$E$567,$F579)</f>
        <v>509551.50661117141</v>
      </c>
      <c r="AA579" s="9">
        <f>AVERAGEIFS(AA$4:AA$567,AA$4:AA$567,"&gt;0",$E$4:$E$567,$F579)</f>
        <v>2.5210267635660689E-2</v>
      </c>
      <c r="AB579" s="5">
        <f>AVERAGEIFS(AB$4:AB$567,AB$4:AB$567,"&gt;0",$E$4:$E$567,$F579)</f>
        <v>26275431.384598549</v>
      </c>
      <c r="AC579" s="7">
        <f>AVERAGEIFS(AC$4:AC$567,AC$4:AC$567,"&gt;0",$E$4:$E$567,$F579)</f>
        <v>1.1547003880793881E-2</v>
      </c>
    </row>
    <row r="580" spans="6:29" x14ac:dyDescent="0.3">
      <c r="F580" s="16" t="s">
        <v>1830</v>
      </c>
      <c r="G580" s="18">
        <f>AVERAGEIFS(G$4:G$567,G$4:G$567,"&gt;0",$E$4:$E$567,$F580)</f>
        <v>3.6153846153846154</v>
      </c>
      <c r="H580" s="5">
        <f>AVERAGEIFS(H$4:H$567,H$4:H$567,"&gt;0",$E$4:$E$567,$F580)</f>
        <v>277648.40800000011</v>
      </c>
      <c r="I580" s="5">
        <f>AVERAGEIFS(I$4:I$567,I$4:I$567,"&gt;0",$E$4:$E$567,$F580)</f>
        <v>23808086.12733645</v>
      </c>
      <c r="J580" s="5">
        <f>AVERAGEIFS(J$4:J$567,J$4:J$567,"&gt;0",$E$4:$E$567,$F580)</f>
        <v>827551.40086125734</v>
      </c>
      <c r="K580" s="18">
        <f>AVERAGEIFS(K$4:K$567,K$4:K$567,"&gt;0",$E$4:$E$567,$F580)</f>
        <v>4.666666666666667</v>
      </c>
      <c r="L580" s="5">
        <f>AVERAGEIFS(L$4:L$567,L$4:L$567,"&gt;0",$E$4:$E$567,$F580)</f>
        <v>778118.3321282051</v>
      </c>
      <c r="M580" s="5">
        <f>AVERAGEIFS(M$4:M$567,M$4:M$567,"&gt;0",$E$4:$E$567,$F580)</f>
        <v>52930332.897435896</v>
      </c>
      <c r="N580" s="5">
        <f>AVERAGEIFS(N$4:N$567,N$4:N$567,"&gt;0",$E$4:$E$567,$F580)</f>
        <v>1681554.3187139533</v>
      </c>
      <c r="O580" s="18">
        <f>AVERAGEIFS(O$4:O$567,O$4:O$567,"&gt;0",$E$4:$E$567,$F580)</f>
        <v>1.9583333333333333</v>
      </c>
      <c r="P580" s="5">
        <f>AVERAGEIFS(P$4:P$567,P$4:P$567,"&gt;0",$E$4:$E$567,$F580)</f>
        <v>2434024.2324999999</v>
      </c>
      <c r="Q580" s="5">
        <f>AVERAGEIFS(Q$4:Q$567,Q$4:Q$567,"&gt;0",$E$4:$E$567,$F580)</f>
        <v>25203964.975000001</v>
      </c>
      <c r="R580" s="5">
        <f>AVERAGEIFS(R$4:R$567,R$4:R$567,"&gt;0",$E$4:$E$567,$F580)</f>
        <v>913212.61244108714</v>
      </c>
      <c r="S580" s="18">
        <f>AVERAGEIFS(S$4:S$567,S$4:S$567,"&gt;0",$E$4:$E$567,$F580)</f>
        <v>5.3111111111111109</v>
      </c>
      <c r="T580" s="5">
        <f>AVERAGEIFS(T$4:T$567,T$4:T$567,"&gt;0",$E$4:$E$567,$F580)</f>
        <v>1255025.0120595237</v>
      </c>
      <c r="U580" s="5">
        <f>AVERAGEIFS(U$4:U$567,U$4:U$567,"&gt;0",$E$4:$E$567,$F580)</f>
        <v>48168461.913948052</v>
      </c>
      <c r="V580" s="5">
        <f>AVERAGEIFS(V$4:V$567,V$4:V$567,"&gt;0",$E$4:$E$567,$F580)</f>
        <v>1612030.0646356815</v>
      </c>
      <c r="W580" s="5">
        <f>AVERAGEIFS(W$4:W$567,W$4:W$567,"&gt;0",$E$4:$E$567,$F580)</f>
        <v>1815905670.6268656</v>
      </c>
      <c r="X580" s="8">
        <f>AVERAGEIFS(X$4:X$567,X$4:X$567,"&gt;0",$E$4:$E$567,$F580)</f>
        <v>3.1661692718272825</v>
      </c>
      <c r="Y580" s="7">
        <f>AVERAGEIFS(Y$4:Y$567,Y$4:Y$567,"&gt;0",$E$4:$E$567,$F580)</f>
        <v>0.27714558515632021</v>
      </c>
      <c r="Z580" s="5">
        <f>AVERAGEIFS(Z$4:Z$567,Z$4:Z$567,"&gt;0",$E$4:$E$567,$F580)</f>
        <v>356738.86642036756</v>
      </c>
      <c r="AA580" s="9">
        <f>AVERAGEIFS(AA$4:AA$567,AA$4:AA$567,"&gt;0",$E$4:$E$567,$F580)</f>
        <v>3.0099505334968118E-2</v>
      </c>
      <c r="AB580" s="5">
        <f>AVERAGEIFS(AB$4:AB$567,AB$4:AB$567,"&gt;0",$E$4:$E$567,$F580)</f>
        <v>19305455.604825888</v>
      </c>
      <c r="AC580" s="7">
        <f>AVERAGEIFS(AC$4:AC$567,AC$4:AC$567,"&gt;0",$E$4:$E$567,$F580)</f>
        <v>1.2577482147508414E-2</v>
      </c>
    </row>
    <row r="582" spans="6:29" x14ac:dyDescent="0.3">
      <c r="F582" s="16" t="s">
        <v>921</v>
      </c>
      <c r="G582" s="18">
        <f>IFERROR(AVERAGEIFS(G$4:G$567,G$4:G$567,"&gt;0",$C$4:$C$567,$F582),"--")</f>
        <v>5.5</v>
      </c>
      <c r="H582" s="5">
        <f>IFERROR(AVERAGEIFS(H$4:H$567,H$4:H$567,"&gt;0",$C$4:$C$567,$F582),"--")</f>
        <v>510132.68600000005</v>
      </c>
      <c r="I582" s="5">
        <f>IFERROR(AVERAGEIFS(I$4:I$567,I$4:I$567,"&gt;0",$C$4:$C$567,$F582),"--")</f>
        <v>38416333.333333336</v>
      </c>
      <c r="J582" s="5">
        <f>IFERROR(AVERAGEIFS(J$4:J$567,J$4:J$567,"&gt;0",$C$4:$C$567,$F582),"--")</f>
        <v>1477121.5460819926</v>
      </c>
      <c r="K582" s="18">
        <f>IFERROR(AVERAGEIFS(K$4:K$567,K$4:K$567,"&gt;0",$C$4:$C$567,$F582),"--")</f>
        <v>5.5</v>
      </c>
      <c r="L582" s="5">
        <f>IFERROR(AVERAGEIFS(L$4:L$567,L$4:L$567,"&gt;0",$C$4:$C$567,$F582),"--")</f>
        <v>1009700.5566666666</v>
      </c>
      <c r="M582" s="5">
        <f>IFERROR(AVERAGEIFS(M$4:M$567,M$4:M$567,"&gt;0",$C$4:$C$567,$F582),"--")</f>
        <v>40360525</v>
      </c>
      <c r="N582" s="5">
        <f>IFERROR(AVERAGEIFS(N$4:N$567,N$4:N$567,"&gt;0",$C$4:$C$567,$F582),"--")</f>
        <v>1379328.1049235233</v>
      </c>
      <c r="O582" s="18">
        <f>IFERROR(AVERAGEIFS(O$4:O$567,O$4:O$567,"&gt;0",$C$4:$C$567,$F582),"--")</f>
        <v>1</v>
      </c>
      <c r="P582" s="5">
        <f>IFERROR(AVERAGEIFS(P$4:P$567,P$4:P$567,"&gt;0",$C$4:$C$567,$F582),"--")</f>
        <v>129039.32</v>
      </c>
      <c r="Q582" s="5">
        <f>IFERROR(AVERAGEIFS(Q$4:Q$567,Q$4:Q$567,"&gt;0",$C$4:$C$567,$F582),"--")</f>
        <v>31106500</v>
      </c>
      <c r="R582" s="5">
        <f>IFERROR(AVERAGEIFS(R$4:R$567,R$4:R$567,"&gt;0",$C$4:$C$567,$F582),"--")</f>
        <v>1104704.7602872092</v>
      </c>
      <c r="S582" s="18">
        <f>IFERROR(AVERAGEIFS(S$4:S$567,S$4:S$567,"&gt;0",$C$4:$C$567,$F582),"--")</f>
        <v>6.333333333333333</v>
      </c>
      <c r="T582" s="5">
        <f>IFERROR(AVERAGEIFS(T$4:T$567,T$4:T$567,"&gt;0",$C$4:$C$567,$F582),"--")</f>
        <v>833977.67714285722</v>
      </c>
      <c r="U582" s="5">
        <f>IFERROR(AVERAGEIFS(U$4:U$567,U$4:U$567,"&gt;0",$C$4:$C$567,$F582),"--")</f>
        <v>50461455.555555552</v>
      </c>
      <c r="V582" s="5">
        <f>IFERROR(AVERAGEIFS(V$4:V$567,V$4:V$567,"&gt;0",$C$4:$C$567,$F582),"--")</f>
        <v>1843272.35741783</v>
      </c>
      <c r="W582" s="5">
        <f>AVERAGEIFS(W$4:W$567,W$4:W$567,"&gt;0",$C$4:$C$567,$F582)</f>
        <v>1736379491.0869565</v>
      </c>
      <c r="X582" s="8">
        <f>AVERAGEIFS(X$4:X$567,X$4:X$567,"&gt;0",$C$4:$C$567,$F582)</f>
        <v>3.0819156285477045</v>
      </c>
      <c r="Y582" s="7">
        <f>AVERAGEIFS(Y$4:Y$567,Y$4:Y$567,"&gt;0",$C$4:$C$567,$F582)</f>
        <v>0.30087471129991439</v>
      </c>
      <c r="Z582" s="5">
        <f>AVERAGEIFS(Z$4:Z$567,Z$4:Z$567,"&gt;0",$C$4:$C$567,$F582)</f>
        <v>509733.84795780212</v>
      </c>
      <c r="AA582" s="9">
        <f>AVERAGEIFS(AA$4:AA$567,AA$4:AA$567,"&gt;0",$C$4:$C$567,$F582)</f>
        <v>1.6267177443397358E-2</v>
      </c>
      <c r="AB582" s="5">
        <f>AVERAGEIFS(AB$4:AB$567,AB$4:AB$567,"&gt;0",$C$4:$C$567,$F582)</f>
        <v>26267625.663913041</v>
      </c>
      <c r="AC582" s="7">
        <f>AVERAGEIFS(AC$4:AC$567,AC$4:AC$567,"&gt;0",$C$4:$C$567,$F582)</f>
        <v>9.6111112656798239E-3</v>
      </c>
    </row>
    <row r="583" spans="6:29" x14ac:dyDescent="0.3">
      <c r="F583" s="16" t="s">
        <v>936</v>
      </c>
      <c r="G583" s="18">
        <f>IFERROR(AVERAGEIFS(G$4:G$567,G$4:G$567,"&gt;0",$C$4:$C$567,$F583),"--")</f>
        <v>1.8235294117647058</v>
      </c>
      <c r="H583" s="5">
        <f>IFERROR(AVERAGEIFS(H$4:H$567,H$4:H$567,"&gt;0",$C$4:$C$567,$F583),"--")</f>
        <v>208504.74000000002</v>
      </c>
      <c r="I583" s="5">
        <f>IFERROR(AVERAGEIFS(I$4:I$567,I$4:I$567,"&gt;0",$C$4:$C$567,$F583),"--")</f>
        <v>17753381.25</v>
      </c>
      <c r="J583" s="5">
        <f>IFERROR(AVERAGEIFS(J$4:J$567,J$4:J$567,"&gt;0",$C$4:$C$567,$F583),"--")</f>
        <v>502632.51451176708</v>
      </c>
      <c r="K583" s="18">
        <f>IFERROR(AVERAGEIFS(K$4:K$567,K$4:K$567,"&gt;0",$C$4:$C$567,$F583),"--")</f>
        <v>4.5</v>
      </c>
      <c r="L583" s="5">
        <f>IFERROR(AVERAGEIFS(L$4:L$567,L$4:L$567,"&gt;0",$C$4:$C$567,$F583),"--")</f>
        <v>2825034.4666666668</v>
      </c>
      <c r="M583" s="5">
        <f>IFERROR(AVERAGEIFS(M$4:M$567,M$4:M$567,"&gt;0",$C$4:$C$567,$F583),"--")</f>
        <v>903347700</v>
      </c>
      <c r="N583" s="5">
        <f>IFERROR(AVERAGEIFS(N$4:N$567,N$4:N$567,"&gt;0",$C$4:$C$567,$F583),"--")</f>
        <v>15909981.779029379</v>
      </c>
      <c r="O583" s="18">
        <f>IFERROR(AVERAGEIFS(O$4:O$567,O$4:O$567,"&gt;0",$C$4:$C$567,$F583),"--")</f>
        <v>1.375</v>
      </c>
      <c r="P583" s="5">
        <f>IFERROR(AVERAGEIFS(P$4:P$567,P$4:P$567,"&gt;0",$C$4:$C$567,$F583),"--")</f>
        <v>274827.36187500006</v>
      </c>
      <c r="Q583" s="5">
        <f>IFERROR(AVERAGEIFS(Q$4:Q$567,Q$4:Q$567,"&gt;0",$C$4:$C$567,$F583),"--")</f>
        <v>21373062.5</v>
      </c>
      <c r="R583" s="5">
        <f>IFERROR(AVERAGEIFS(R$4:R$567,R$4:R$567,"&gt;0",$C$4:$C$567,$F583),"--")</f>
        <v>613365.90898620314</v>
      </c>
      <c r="S583" s="18">
        <f>IFERROR(AVERAGEIFS(S$4:S$567,S$4:S$567,"&gt;0",$C$4:$C$567,$F583),"--")</f>
        <v>2.5806451612903225</v>
      </c>
      <c r="T583" s="5">
        <f>IFERROR(AVERAGEIFS(T$4:T$567,T$4:T$567,"&gt;0",$C$4:$C$567,$F583),"--")</f>
        <v>802968.55387096782</v>
      </c>
      <c r="U583" s="5">
        <f>IFERROR(AVERAGEIFS(U$4:U$567,U$4:U$567,"&gt;0",$C$4:$C$567,$F583),"--")</f>
        <v>201536976.66666666</v>
      </c>
      <c r="V583" s="5">
        <f>IFERROR(AVERAGEIFS(V$4:V$567,V$4:V$567,"&gt;0",$C$4:$C$567,$F583),"--")</f>
        <v>3777195.5150047932</v>
      </c>
      <c r="W583" s="5">
        <f>AVERAGEIFS(W$4:W$567,W$4:W$567,"&gt;0",$C$4:$C$567,$F583)</f>
        <v>2945862583.0857143</v>
      </c>
      <c r="X583" s="8">
        <f>AVERAGEIFS(X$4:X$567,X$4:X$567,"&gt;0",$C$4:$C$567,$F583)</f>
        <v>2.5541683175577452</v>
      </c>
      <c r="Y583" s="7">
        <f>AVERAGEIFS(Y$4:Y$567,Y$4:Y$567,"&gt;0",$C$4:$C$567,$F583)</f>
        <v>0.31726095518815861</v>
      </c>
      <c r="Z583" s="5">
        <f>AVERAGEIFS(Z$4:Z$567,Z$4:Z$567,"&gt;0",$C$4:$C$567,$F583)</f>
        <v>951779.78793555195</v>
      </c>
      <c r="AA583" s="9">
        <f>AVERAGEIFS(AA$4:AA$567,AA$4:AA$567,"&gt;0",$C$4:$C$567,$F583)</f>
        <v>3.911349916989653E-2</v>
      </c>
      <c r="AB583" s="5">
        <f>AVERAGEIFS(AB$4:AB$567,AB$4:AB$567,"&gt;0",$C$4:$C$567,$F583)</f>
        <v>27026106.878857151</v>
      </c>
      <c r="AC583" s="7">
        <f>AVERAGEIFS(AC$4:AC$567,AC$4:AC$567,"&gt;0",$C$4:$C$567,$F583)</f>
        <v>3.2920446692146124E-2</v>
      </c>
    </row>
    <row r="584" spans="6:29" x14ac:dyDescent="0.3">
      <c r="F584" s="16" t="s">
        <v>977</v>
      </c>
      <c r="G584" s="18">
        <f>IFERROR(AVERAGEIFS(G$4:G$567,G$4:G$567,"&gt;0",$C$4:$C$567,$F584),"--")</f>
        <v>2.6428571428571428</v>
      </c>
      <c r="H584" s="5">
        <f>IFERROR(AVERAGEIFS(H$4:H$567,H$4:H$567,"&gt;0",$C$4:$C$567,$F584),"--")</f>
        <v>275479.61923076928</v>
      </c>
      <c r="I584" s="5">
        <f>IFERROR(AVERAGEIFS(I$4:I$567,I$4:I$567,"&gt;0",$C$4:$C$567,$F584),"--")</f>
        <v>17966507.142857142</v>
      </c>
      <c r="J584" s="5">
        <f>IFERROR(AVERAGEIFS(J$4:J$567,J$4:J$567,"&gt;0",$C$4:$C$567,$F584),"--")</f>
        <v>549132.4715047403</v>
      </c>
      <c r="K584" s="18">
        <f>IFERROR(AVERAGEIFS(K$4:K$567,K$4:K$567,"&gt;0",$C$4:$C$567,$F584),"--")</f>
        <v>2.5714285714285716</v>
      </c>
      <c r="L584" s="5">
        <f>IFERROR(AVERAGEIFS(L$4:L$567,L$4:L$567,"&gt;0",$C$4:$C$567,$F584),"--")</f>
        <v>541339.1721428571</v>
      </c>
      <c r="M584" s="5">
        <f>IFERROR(AVERAGEIFS(M$4:M$567,M$4:M$567,"&gt;0",$C$4:$C$567,$F584),"--")</f>
        <v>40570698.214285716</v>
      </c>
      <c r="N584" s="5">
        <f>IFERROR(AVERAGEIFS(N$4:N$567,N$4:N$567,"&gt;0",$C$4:$C$567,$F584),"--")</f>
        <v>1202156.21152747</v>
      </c>
      <c r="O584" s="18">
        <f>IFERROR(AVERAGEIFS(O$4:O$567,O$4:O$567,"&gt;0",$C$4:$C$567,$F584),"--")</f>
        <v>1.8333333333333333</v>
      </c>
      <c r="P584" s="5">
        <f>IFERROR(AVERAGEIFS(P$4:P$567,P$4:P$567,"&gt;0",$C$4:$C$567,$F584),"--")</f>
        <v>227997.17500000002</v>
      </c>
      <c r="Q584" s="5">
        <f>IFERROR(AVERAGEIFS(Q$4:Q$567,Q$4:Q$567,"&gt;0",$C$4:$C$567,$F584),"--")</f>
        <v>16855033.333333332</v>
      </c>
      <c r="R584" s="5">
        <f>IFERROR(AVERAGEIFS(R$4:R$567,R$4:R$567,"&gt;0",$C$4:$C$567,$F584),"--")</f>
        <v>504072.25436675554</v>
      </c>
      <c r="S584" s="18">
        <f>IFERROR(AVERAGEIFS(S$4:S$567,S$4:S$567,"&gt;0",$C$4:$C$567,$F584),"--")</f>
        <v>4</v>
      </c>
      <c r="T584" s="5">
        <f>IFERROR(AVERAGEIFS(T$4:T$567,T$4:T$567,"&gt;0",$C$4:$C$567,$F584),"--")</f>
        <v>626398.32549999992</v>
      </c>
      <c r="U584" s="5">
        <f>IFERROR(AVERAGEIFS(U$4:U$567,U$4:U$567,"&gt;0",$C$4:$C$567,$F584),"--")</f>
        <v>43840527.380952381</v>
      </c>
      <c r="V584" s="5">
        <f>IFERROR(AVERAGEIFS(V$4:V$567,V$4:V$567,"&gt;0",$C$4:$C$567,$F584),"--")</f>
        <v>1311546.4327929271</v>
      </c>
      <c r="W584" s="5">
        <f>AVERAGEIFS(W$4:W$567,W$4:W$567,"&gt;0",$C$4:$C$567,$F584)</f>
        <v>1336812099.8</v>
      </c>
      <c r="X584" s="8">
        <f>AVERAGEIFS(X$4:X$567,X$4:X$567,"&gt;0",$C$4:$C$567,$F584)</f>
        <v>3.1569136229458836</v>
      </c>
      <c r="Y584" s="7">
        <f>AVERAGEIFS(Y$4:Y$567,Y$4:Y$567,"&gt;0",$C$4:$C$567,$F584)</f>
        <v>0.2287245601220784</v>
      </c>
      <c r="Z584" s="5">
        <f>AVERAGEIFS(Z$4:Z$567,Z$4:Z$567,"&gt;0",$C$4:$C$567,$F584)</f>
        <v>171588.29425480904</v>
      </c>
      <c r="AA584" s="9">
        <f>AVERAGEIFS(AA$4:AA$567,AA$4:AA$567,"&gt;0",$C$4:$C$567,$F584)</f>
        <v>3.0424583747120686E-2</v>
      </c>
      <c r="AB584" s="5">
        <f>AVERAGEIFS(AB$4:AB$567,AB$4:AB$567,"&gt;0",$C$4:$C$567,$F584)</f>
        <v>12926227.478999998</v>
      </c>
      <c r="AC584" s="7">
        <f>AVERAGEIFS(AC$4:AC$567,AC$4:AC$567,"&gt;0",$C$4:$C$567,$F584)</f>
        <v>1.190111436376993E-2</v>
      </c>
    </row>
    <row r="585" spans="6:29" x14ac:dyDescent="0.3">
      <c r="F585" s="16" t="s">
        <v>997</v>
      </c>
      <c r="G585" s="18">
        <f>IFERROR(AVERAGEIFS(G$4:G$567,G$4:G$567,"&gt;0",$C$4:$C$567,$F585),"--")</f>
        <v>4.2777777777777777</v>
      </c>
      <c r="H585" s="5">
        <f>IFERROR(AVERAGEIFS(H$4:H$567,H$4:H$567,"&gt;0",$C$4:$C$567,$F585),"--")</f>
        <v>322394.81058823538</v>
      </c>
      <c r="I585" s="5">
        <f>IFERROR(AVERAGEIFS(I$4:I$567,I$4:I$567,"&gt;0",$C$4:$C$567,$F585),"--")</f>
        <v>26602995.119418487</v>
      </c>
      <c r="J585" s="5">
        <f>IFERROR(AVERAGEIFS(J$4:J$567,J$4:J$567,"&gt;0",$C$4:$C$567,$F585),"--")</f>
        <v>1014448.2313125437</v>
      </c>
      <c r="K585" s="18">
        <f>IFERROR(AVERAGEIFS(K$4:K$567,K$4:K$567,"&gt;0",$C$4:$C$567,$F585),"--")</f>
        <v>3</v>
      </c>
      <c r="L585" s="5">
        <f>IFERROR(AVERAGEIFS(L$4:L$567,L$4:L$567,"&gt;0",$C$4:$C$567,$F585),"--")</f>
        <v>499878.32428571431</v>
      </c>
      <c r="M585" s="5">
        <f>IFERROR(AVERAGEIFS(M$4:M$567,M$4:M$567,"&gt;0",$C$4:$C$567,$F585),"--")</f>
        <v>70481366.666666672</v>
      </c>
      <c r="N585" s="5">
        <f>IFERROR(AVERAGEIFS(N$4:N$567,N$4:N$567,"&gt;0",$C$4:$C$567,$F585),"--")</f>
        <v>2453481.2761269878</v>
      </c>
      <c r="O585" s="18">
        <f>IFERROR(AVERAGEIFS(O$4:O$567,O$4:O$567,"&gt;0",$C$4:$C$567,$F585),"--")</f>
        <v>2.5714285714285716</v>
      </c>
      <c r="P585" s="5">
        <f>IFERROR(AVERAGEIFS(P$4:P$567,P$4:P$567,"&gt;0",$C$4:$C$567,$F585),"--")</f>
        <v>847627.59142857126</v>
      </c>
      <c r="Q585" s="5">
        <f>IFERROR(AVERAGEIFS(Q$4:Q$567,Q$4:Q$567,"&gt;0",$C$4:$C$567,$F585),"--")</f>
        <v>41986600</v>
      </c>
      <c r="R585" s="5">
        <f>IFERROR(AVERAGEIFS(R$4:R$567,R$4:R$567,"&gt;0",$C$4:$C$567,$F585),"--")</f>
        <v>1681529.8627764652</v>
      </c>
      <c r="S585" s="18">
        <f>IFERROR(AVERAGEIFS(S$4:S$567,S$4:S$567,"&gt;0",$C$4:$C$567,$F585),"--")</f>
        <v>4.958333333333333</v>
      </c>
      <c r="T585" s="5">
        <f>IFERROR(AVERAGEIFS(T$4:T$567,T$4:T$567,"&gt;0",$C$4:$C$567,$F585),"--")</f>
        <v>648402.31260869571</v>
      </c>
      <c r="U585" s="5">
        <f>IFERROR(AVERAGEIFS(U$4:U$567,U$4:U$567,"&gt;0",$C$4:$C$567,$F585),"--")</f>
        <v>54347650.552251488</v>
      </c>
      <c r="V585" s="5">
        <f>IFERROR(AVERAGEIFS(V$4:V$567,V$4:V$567,"&gt;0",$C$4:$C$567,$F585),"--")</f>
        <v>2034166.5845374076</v>
      </c>
      <c r="W585" s="5">
        <f>AVERAGEIFS(W$4:W$567,W$4:W$567,"&gt;0",$C$4:$C$567,$F585)</f>
        <v>1282443662.4444444</v>
      </c>
      <c r="X585" s="8">
        <f>AVERAGEIFS(X$4:X$567,X$4:X$567,"&gt;0",$C$4:$C$567,$F585)</f>
        <v>4.3808896931402197</v>
      </c>
      <c r="Y585" s="7">
        <f>AVERAGEIFS(Y$4:Y$567,Y$4:Y$567,"&gt;0",$C$4:$C$567,$F585)</f>
        <v>0.32454453476111955</v>
      </c>
      <c r="Z585" s="5">
        <f>AVERAGEIFS(Z$4:Z$567,Z$4:Z$567,"&gt;0",$C$4:$C$567,$F585)</f>
        <v>516958.9210955826</v>
      </c>
      <c r="AA585" s="9">
        <f>AVERAGEIFS(AA$4:AA$567,AA$4:AA$567,"&gt;0",$C$4:$C$567,$F585)</f>
        <v>2.8610502297418305E-2</v>
      </c>
      <c r="AB585" s="5">
        <f>AVERAGEIFS(AB$4:AB$567,AB$4:AB$567,"&gt;0",$C$4:$C$567,$F585)</f>
        <v>21971608.54277778</v>
      </c>
      <c r="AC585" s="7">
        <f>AVERAGEIFS(AC$4:AC$567,AC$4:AC$567,"&gt;0",$C$4:$C$567,$F585)</f>
        <v>1.1118302629664933E-2</v>
      </c>
    </row>
    <row r="586" spans="6:29" x14ac:dyDescent="0.3">
      <c r="F586" s="16" t="s">
        <v>1013</v>
      </c>
      <c r="G586" s="18">
        <f>IFERROR(AVERAGEIFS(G$4:G$567,G$4:G$567,"&gt;0",$C$4:$C$567,$F586),"--")</f>
        <v>2.25</v>
      </c>
      <c r="H586" s="5">
        <f>IFERROR(AVERAGEIFS(H$4:H$567,H$4:H$567,"&gt;0",$C$4:$C$567,$F586),"--")</f>
        <v>136830.28249999997</v>
      </c>
      <c r="I586" s="5">
        <f>IFERROR(AVERAGEIFS(I$4:I$567,I$4:I$567,"&gt;0",$C$4:$C$567,$F586),"--")</f>
        <v>19256350</v>
      </c>
      <c r="J586" s="5">
        <f>IFERROR(AVERAGEIFS(J$4:J$567,J$4:J$567,"&gt;0",$C$4:$C$567,$F586),"--")</f>
        <v>379336.61709484347</v>
      </c>
      <c r="K586" s="18" t="str">
        <f>IFERROR(AVERAGEIFS(K$4:K$567,K$4:K$567,"&gt;0",$C$4:$C$567,$F586),"--")</f>
        <v>--</v>
      </c>
      <c r="L586" s="5" t="str">
        <f>IFERROR(AVERAGEIFS(L$4:L$567,L$4:L$567,"&gt;0",$C$4:$C$567,$F586),"--")</f>
        <v>--</v>
      </c>
      <c r="M586" s="5" t="str">
        <f>IFERROR(AVERAGEIFS(M$4:M$567,M$4:M$567,"&gt;0",$C$4:$C$567,$F586),"--")</f>
        <v>--</v>
      </c>
      <c r="N586" s="5" t="str">
        <f>IFERROR(AVERAGEIFS(N$4:N$567,N$4:N$567,"&gt;0",$C$4:$C$567,$F586),"--")</f>
        <v>--</v>
      </c>
      <c r="O586" s="18" t="str">
        <f>IFERROR(AVERAGEIFS(O$4:O$567,O$4:O$567,"&gt;0",$C$4:$C$567,$F586),"--")</f>
        <v>--</v>
      </c>
      <c r="P586" s="5" t="str">
        <f>IFERROR(AVERAGEIFS(P$4:P$567,P$4:P$567,"&gt;0",$C$4:$C$567,$F586),"--")</f>
        <v>--</v>
      </c>
      <c r="Q586" s="5" t="str">
        <f>IFERROR(AVERAGEIFS(Q$4:Q$567,Q$4:Q$567,"&gt;0",$C$4:$C$567,$F586),"--")</f>
        <v>--</v>
      </c>
      <c r="R586" s="5" t="str">
        <f>IFERROR(AVERAGEIFS(R$4:R$567,R$4:R$567,"&gt;0",$C$4:$C$567,$F586),"--")</f>
        <v>--</v>
      </c>
      <c r="S586" s="18">
        <f>IFERROR(AVERAGEIFS(S$4:S$567,S$4:S$567,"&gt;0",$C$4:$C$567,$F586),"--")</f>
        <v>2.25</v>
      </c>
      <c r="T586" s="5">
        <f>IFERROR(AVERAGEIFS(T$4:T$567,T$4:T$567,"&gt;0",$C$4:$C$567,$F586),"--")</f>
        <v>136830.28249999997</v>
      </c>
      <c r="U586" s="5">
        <f>IFERROR(AVERAGEIFS(U$4:U$567,U$4:U$567,"&gt;0",$C$4:$C$567,$F586),"--")</f>
        <v>19256350</v>
      </c>
      <c r="V586" s="5">
        <f>IFERROR(AVERAGEIFS(V$4:V$567,V$4:V$567,"&gt;0",$C$4:$C$567,$F586),"--")</f>
        <v>379336.61709484347</v>
      </c>
      <c r="W586" s="5">
        <f>AVERAGEIFS(W$4:W$567,W$4:W$567,"&gt;0",$C$4:$C$567,$F586)</f>
        <v>3480883584</v>
      </c>
      <c r="X586" s="8">
        <f>AVERAGEIFS(X$4:X$567,X$4:X$567,"&gt;0",$C$4:$C$567,$F586)</f>
        <v>1.487173578671197</v>
      </c>
      <c r="Y586" s="7">
        <f>AVERAGEIFS(Y$4:Y$567,Y$4:Y$567,"&gt;0",$C$4:$C$567,$F586)</f>
        <v>0.38322232029830638</v>
      </c>
      <c r="Z586" s="5">
        <f>AVERAGEIFS(Z$4:Z$567,Z$4:Z$567,"&gt;0",$C$4:$C$567,$F586)</f>
        <v>129765.228535755</v>
      </c>
      <c r="AA586" s="9">
        <f>AVERAGEIFS(AA$4:AA$567,AA$4:AA$567,"&gt;0",$C$4:$C$567,$F586)</f>
        <v>6.9123129096656634E-3</v>
      </c>
      <c r="AB586" s="5">
        <f>AVERAGEIFS(AB$4:AB$567,AB$4:AB$567,"&gt;0",$C$4:$C$567,$F586)</f>
        <v>24469279.459375001</v>
      </c>
      <c r="AC586" s="7">
        <f>AVERAGEIFS(AC$4:AC$567,AC$4:AC$567,"&gt;0",$C$4:$C$567,$F586)</f>
        <v>4.1365010941559763E-3</v>
      </c>
    </row>
    <row r="587" spans="6:29" x14ac:dyDescent="0.3">
      <c r="F587" s="16" t="s">
        <v>1027</v>
      </c>
      <c r="G587" s="18">
        <f>IFERROR(AVERAGEIFS(G$4:G$567,G$4:G$567,"&gt;0",$C$4:$C$567,$F587),"--")</f>
        <v>3.3333333333333335</v>
      </c>
      <c r="H587" s="5">
        <f>IFERROR(AVERAGEIFS(H$4:H$567,H$4:H$567,"&gt;0",$C$4:$C$567,$F587),"--")</f>
        <v>420222.89999999997</v>
      </c>
      <c r="I587" s="5">
        <f>IFERROR(AVERAGEIFS(I$4:I$567,I$4:I$567,"&gt;0",$C$4:$C$567,$F587),"--")</f>
        <v>22224000</v>
      </c>
      <c r="J587" s="5">
        <f>IFERROR(AVERAGEIFS(J$4:J$567,J$4:J$567,"&gt;0",$C$4:$C$567,$F587),"--")</f>
        <v>1034789.3977061681</v>
      </c>
      <c r="K587" s="18">
        <f>IFERROR(AVERAGEIFS(K$4:K$567,K$4:K$567,"&gt;0",$C$4:$C$567,$F587),"--")</f>
        <v>17</v>
      </c>
      <c r="L587" s="5">
        <f>IFERROR(AVERAGEIFS(L$4:L$567,L$4:L$567,"&gt;0",$C$4:$C$567,$F587),"--")</f>
        <v>807033.90649999981</v>
      </c>
      <c r="M587" s="5">
        <f>IFERROR(AVERAGEIFS(M$4:M$567,M$4:M$567,"&gt;0",$C$4:$C$567,$F587),"--")</f>
        <v>58267933.333333336</v>
      </c>
      <c r="N587" s="5">
        <f>IFERROR(AVERAGEIFS(N$4:N$567,N$4:N$567,"&gt;0",$C$4:$C$567,$F587),"--")</f>
        <v>1991504.0565594425</v>
      </c>
      <c r="O587" s="18">
        <f>IFERROR(AVERAGEIFS(O$4:O$567,O$4:O$567,"&gt;0",$C$4:$C$567,$F587),"--")</f>
        <v>2</v>
      </c>
      <c r="P587" s="5">
        <f>IFERROR(AVERAGEIFS(P$4:P$567,P$4:P$567,"&gt;0",$C$4:$C$567,$F587),"--")</f>
        <v>153744.64000000001</v>
      </c>
      <c r="Q587" s="5">
        <f>IFERROR(AVERAGEIFS(Q$4:Q$567,Q$4:Q$567,"&gt;0",$C$4:$C$567,$F587),"--")</f>
        <v>4798800</v>
      </c>
      <c r="R587" s="5">
        <f>IFERROR(AVERAGEIFS(R$4:R$567,R$4:R$567,"&gt;0",$C$4:$C$567,$F587),"--")</f>
        <v>214924.03601396887</v>
      </c>
      <c r="S587" s="18">
        <f>IFERROR(AVERAGEIFS(S$4:S$567,S$4:S$567,"&gt;0",$C$4:$C$567,$F587),"--")</f>
        <v>11.166666666666666</v>
      </c>
      <c r="T587" s="5">
        <f>IFERROR(AVERAGEIFS(T$4:T$567,T$4:T$567,"&gt;0",$C$4:$C$567,$F587),"--")</f>
        <v>583149.50659999985</v>
      </c>
      <c r="U587" s="5">
        <f>IFERROR(AVERAGEIFS(U$4:U$567,U$4:U$567,"&gt;0",$C$4:$C$567,$F587),"--")</f>
        <v>42645366.666666664</v>
      </c>
      <c r="V587" s="5">
        <f>IFERROR(AVERAGEIFS(V$4:V$567,V$4:V$567,"&gt;0",$C$4:$C$567,$F587),"--")</f>
        <v>1620608.74513979</v>
      </c>
      <c r="W587" s="5">
        <f>AVERAGEIFS(W$4:W$567,W$4:W$567,"&gt;0",$C$4:$C$567,$F587)</f>
        <v>796966772.71428573</v>
      </c>
      <c r="X587" s="8">
        <f>AVERAGEIFS(X$4:X$567,X$4:X$567,"&gt;0",$C$4:$C$567,$F587)</f>
        <v>3.2838579557774898</v>
      </c>
      <c r="Y587" s="7">
        <f>AVERAGEIFS(Y$4:Y$567,Y$4:Y$567,"&gt;0",$C$4:$C$567,$F587)</f>
        <v>0.19529553584829956</v>
      </c>
      <c r="Z587" s="5">
        <f>AVERAGEIFS(Z$4:Z$567,Z$4:Z$567,"&gt;0",$C$4:$C$567,$F587)</f>
        <v>514360.39573779842</v>
      </c>
      <c r="AA587" s="9">
        <f>AVERAGEIFS(AA$4:AA$567,AA$4:AA$567,"&gt;0",$C$4:$C$567,$F587)</f>
        <v>2.3824348100584369E-2</v>
      </c>
      <c r="AB587" s="5">
        <f>AVERAGEIFS(AB$4:AB$567,AB$4:AB$567,"&gt;0",$C$4:$C$567,$F587)</f>
        <v>13127029.796428567</v>
      </c>
      <c r="AC587" s="7">
        <f>AVERAGEIFS(AC$4:AC$567,AC$4:AC$567,"&gt;0",$C$4:$C$567,$F587)</f>
        <v>1.3472334980530298E-2</v>
      </c>
    </row>
    <row r="588" spans="6:29" x14ac:dyDescent="0.3">
      <c r="F588" s="16" t="s">
        <v>1037</v>
      </c>
      <c r="G588" s="18">
        <f>IFERROR(AVERAGEIFS(G$4:G$567,G$4:G$567,"&gt;0",$C$4:$C$567,$F588),"--")</f>
        <v>80.222222222222229</v>
      </c>
      <c r="H588" s="5">
        <f>IFERROR(AVERAGEIFS(H$4:H$567,H$4:H$567,"&gt;0",$C$4:$C$567,$F588),"--")</f>
        <v>1007436.8188888873</v>
      </c>
      <c r="I588" s="5">
        <f>IFERROR(AVERAGEIFS(I$4:I$567,I$4:I$567,"&gt;0",$C$4:$C$567,$F588),"--")</f>
        <v>89515712.5</v>
      </c>
      <c r="J588" s="5">
        <f>IFERROR(AVERAGEIFS(J$4:J$567,J$4:J$567,"&gt;0",$C$4:$C$567,$F588),"--")</f>
        <v>3477104.7327016406</v>
      </c>
      <c r="K588" s="18">
        <f>IFERROR(AVERAGEIFS(K$4:K$567,K$4:K$567,"&gt;0",$C$4:$C$567,$F588),"--")</f>
        <v>2.5714285714285716</v>
      </c>
      <c r="L588" s="5">
        <f>IFERROR(AVERAGEIFS(L$4:L$567,L$4:L$567,"&gt;0",$C$4:$C$567,$F588),"--")</f>
        <v>876478.06142857135</v>
      </c>
      <c r="M588" s="5">
        <f>IFERROR(AVERAGEIFS(M$4:M$567,M$4:M$567,"&gt;0",$C$4:$C$567,$F588),"--")</f>
        <v>34955928.571428575</v>
      </c>
      <c r="N588" s="5">
        <f>IFERROR(AVERAGEIFS(N$4:N$567,N$4:N$567,"&gt;0",$C$4:$C$567,$F588),"--")</f>
        <v>1137218.7164636846</v>
      </c>
      <c r="O588" s="18">
        <f>IFERROR(AVERAGEIFS(O$4:O$567,O$4:O$567,"&gt;0",$C$4:$C$567,$F588),"--")</f>
        <v>34.5</v>
      </c>
      <c r="P588" s="5">
        <f>IFERROR(AVERAGEIFS(P$4:P$567,P$4:P$567,"&gt;0",$C$4:$C$567,$F588),"--")</f>
        <v>3810635.3479999984</v>
      </c>
      <c r="Q588" s="5">
        <f>IFERROR(AVERAGEIFS(Q$4:Q$567,Q$4:Q$567,"&gt;0",$C$4:$C$567,$F588),"--")</f>
        <v>109223483.33333333</v>
      </c>
      <c r="R588" s="5">
        <f>IFERROR(AVERAGEIFS(R$4:R$567,R$4:R$567,"&gt;0",$C$4:$C$567,$F588),"--")</f>
        <v>3793398.6153542083</v>
      </c>
      <c r="S588" s="18">
        <f>IFERROR(AVERAGEIFS(S$4:S$567,S$4:S$567,"&gt;0",$C$4:$C$567,$F588),"--")</f>
        <v>67.882352941176464</v>
      </c>
      <c r="T588" s="5">
        <f>IFERROR(AVERAGEIFS(T$4:T$567,T$4:T$567,"&gt;0",$C$4:$C$567,$F588),"--")</f>
        <v>3553908.751999998</v>
      </c>
      <c r="U588" s="5">
        <f>IFERROR(AVERAGEIFS(U$4:U$567,U$4:U$567,"&gt;0",$C$4:$C$567,$F588),"--")</f>
        <v>141968687.5</v>
      </c>
      <c r="V588" s="5">
        <f>IFERROR(AVERAGEIFS(V$4:V$567,V$4:V$567,"&gt;0",$C$4:$C$567,$F588),"--")</f>
        <v>5081134.5163193392</v>
      </c>
      <c r="W588" s="5">
        <f>AVERAGEIFS(W$4:W$567,W$4:W$567,"&gt;0",$C$4:$C$567,$F588)</f>
        <v>5138653037.090909</v>
      </c>
      <c r="X588" s="8">
        <f>AVERAGEIFS(X$4:X$567,X$4:X$567,"&gt;0",$C$4:$C$567,$F588)</f>
        <v>3.1602226600517658</v>
      </c>
      <c r="Y588" s="7">
        <f>AVERAGEIFS(Y$4:Y$567,Y$4:Y$567,"&gt;0",$C$4:$C$567,$F588)</f>
        <v>0.34739431018548</v>
      </c>
      <c r="Z588" s="5">
        <f>AVERAGEIFS(Z$4:Z$567,Z$4:Z$567,"&gt;0",$C$4:$C$567,$F588)</f>
        <v>1096529.9039079042</v>
      </c>
      <c r="AA588" s="9">
        <f>AVERAGEIFS(AA$4:AA$567,AA$4:AA$567,"&gt;0",$C$4:$C$567,$F588)</f>
        <v>2.6314351805773711E-2</v>
      </c>
      <c r="AB588" s="5">
        <f>AVERAGEIFS(AB$4:AB$567,AB$4:AB$567,"&gt;0",$C$4:$C$567,$F588)</f>
        <v>91368391.649090916</v>
      </c>
      <c r="AC588" s="7">
        <f>AVERAGEIFS(AC$4:AC$567,AC$4:AC$567,"&gt;0",$C$4:$C$567,$F588)</f>
        <v>1.4732342499918975E-2</v>
      </c>
    </row>
    <row r="589" spans="6:29" x14ac:dyDescent="0.3">
      <c r="F589" s="16" t="s">
        <v>1051</v>
      </c>
      <c r="G589" s="18">
        <f>IFERROR(AVERAGEIFS(G$4:G$567,G$4:G$567,"&gt;0",$C$4:$C$567,$F589),"--")</f>
        <v>3.5</v>
      </c>
      <c r="H589" s="5">
        <f>IFERROR(AVERAGEIFS(H$4:H$567,H$4:H$567,"&gt;0",$C$4:$C$567,$F589),"--")</f>
        <v>185465.39857142858</v>
      </c>
      <c r="I589" s="5">
        <f>IFERROR(AVERAGEIFS(I$4:I$567,I$4:I$567,"&gt;0",$C$4:$C$567,$F589),"--")</f>
        <v>20275700</v>
      </c>
      <c r="J589" s="5">
        <f>IFERROR(AVERAGEIFS(J$4:J$567,J$4:J$567,"&gt;0",$C$4:$C$567,$F589),"--")</f>
        <v>757093.11448345555</v>
      </c>
      <c r="K589" s="18">
        <f>IFERROR(AVERAGEIFS(K$4:K$567,K$4:K$567,"&gt;0",$C$4:$C$567,$F589),"--")</f>
        <v>4.5714285714285712</v>
      </c>
      <c r="L589" s="5">
        <f>IFERROR(AVERAGEIFS(L$4:L$567,L$4:L$567,"&gt;0",$C$4:$C$567,$F589),"--")</f>
        <v>1492542.8800000004</v>
      </c>
      <c r="M589" s="5">
        <f>IFERROR(AVERAGEIFS(M$4:M$567,M$4:M$567,"&gt;0",$C$4:$C$567,$F589),"--")</f>
        <v>65273224.833333336</v>
      </c>
      <c r="N589" s="5">
        <f>IFERROR(AVERAGEIFS(N$4:N$567,N$4:N$567,"&gt;0",$C$4:$C$567,$F589),"--")</f>
        <v>2281907.7439088877</v>
      </c>
      <c r="O589" s="18">
        <f>IFERROR(AVERAGEIFS(O$4:O$567,O$4:O$567,"&gt;0",$C$4:$C$567,$F589),"--")</f>
        <v>1.3333333333333333</v>
      </c>
      <c r="P589" s="5">
        <f>IFERROR(AVERAGEIFS(P$4:P$567,P$4:P$567,"&gt;0",$C$4:$C$567,$F589),"--")</f>
        <v>16397619.826666668</v>
      </c>
      <c r="Q589" s="5">
        <f>IFERROR(AVERAGEIFS(Q$4:Q$567,Q$4:Q$567,"&gt;0",$C$4:$C$567,$F589),"--")</f>
        <v>21765314.725000001</v>
      </c>
      <c r="R589" s="5">
        <f>IFERROR(AVERAGEIFS(R$4:R$567,R$4:R$567,"&gt;0",$C$4:$C$567,$F589),"--")</f>
        <v>876148.4004237398</v>
      </c>
      <c r="S589" s="18">
        <f>IFERROR(AVERAGEIFS(S$4:S$567,S$4:S$567,"&gt;0",$C$4:$C$567,$F589),"--")</f>
        <v>6.4</v>
      </c>
      <c r="T589" s="5">
        <f>IFERROR(AVERAGEIFS(T$4:T$567,T$4:T$567,"&gt;0",$C$4:$C$567,$F589),"--")</f>
        <v>6770990.8255555555</v>
      </c>
      <c r="U589" s="5">
        <f>IFERROR(AVERAGEIFS(U$4:U$567,U$4:U$567,"&gt;0",$C$4:$C$567,$F589),"--")</f>
        <v>64122208.716666669</v>
      </c>
      <c r="V589" s="5">
        <f>IFERROR(AVERAGEIFS(V$4:V$567,V$4:V$567,"&gt;0",$C$4:$C$567,$F589),"--")</f>
        <v>2304821.6739649987</v>
      </c>
      <c r="W589" s="5">
        <f>AVERAGEIFS(W$4:W$567,W$4:W$567,"&gt;0",$C$4:$C$567,$F589)</f>
        <v>1358115516.3333333</v>
      </c>
      <c r="X589" s="8">
        <f>AVERAGEIFS(X$4:X$567,X$4:X$567,"&gt;0",$C$4:$C$567,$F589)</f>
        <v>3.6594888905841896</v>
      </c>
      <c r="Y589" s="7">
        <f>AVERAGEIFS(Y$4:Y$567,Y$4:Y$567,"&gt;0",$C$4:$C$567,$F589)</f>
        <v>0.24601218234291633</v>
      </c>
      <c r="Z589" s="5">
        <f>AVERAGEIFS(Z$4:Z$567,Z$4:Z$567,"&gt;0",$C$4:$C$567,$F589)</f>
        <v>423080.40681784315</v>
      </c>
      <c r="AA589" s="9">
        <f>AVERAGEIFS(AA$4:AA$567,AA$4:AA$567,"&gt;0",$C$4:$C$567,$F589)</f>
        <v>4.4577276884239271E-2</v>
      </c>
      <c r="AB589" s="5">
        <f>AVERAGEIFS(AB$4:AB$567,AB$4:AB$567,"&gt;0",$C$4:$C$567,$F589)</f>
        <v>15690540.198333336</v>
      </c>
      <c r="AC589" s="7">
        <f>AVERAGEIFS(AC$4:AC$567,AC$4:AC$567,"&gt;0",$C$4:$C$567,$F589)</f>
        <v>2.0028771591568403E-2</v>
      </c>
    </row>
    <row r="590" spans="6:29" x14ac:dyDescent="0.3">
      <c r="F590" s="16" t="s">
        <v>1065</v>
      </c>
      <c r="G590" s="18">
        <f>IFERROR(AVERAGEIFS(G$4:G$567,G$4:G$567,"&gt;0",$C$4:$C$567,$F590),"--")</f>
        <v>8.125</v>
      </c>
      <c r="H590" s="5">
        <f>IFERROR(AVERAGEIFS(H$4:H$567,H$4:H$567,"&gt;0",$C$4:$C$567,$F590),"--")</f>
        <v>1868732.4403750002</v>
      </c>
      <c r="I590" s="5">
        <f>IFERROR(AVERAGEIFS(I$4:I$567,I$4:I$567,"&gt;0",$C$4:$C$567,$F590),"--")</f>
        <v>203219750</v>
      </c>
      <c r="J590" s="5">
        <f>IFERROR(AVERAGEIFS(J$4:J$567,J$4:J$567,"&gt;0",$C$4:$C$567,$F590),"--")</f>
        <v>4349923.6563451942</v>
      </c>
      <c r="K590" s="18">
        <f>IFERROR(AVERAGEIFS(K$4:K$567,K$4:K$567,"&gt;0",$C$4:$C$567,$F590),"--")</f>
        <v>5.2</v>
      </c>
      <c r="L590" s="5">
        <f>IFERROR(AVERAGEIFS(L$4:L$567,L$4:L$567,"&gt;0",$C$4:$C$567,$F590),"--")</f>
        <v>3983799.5219999999</v>
      </c>
      <c r="M590" s="5">
        <f>IFERROR(AVERAGEIFS(M$4:M$567,M$4:M$567,"&gt;0",$C$4:$C$567,$F590),"--")</f>
        <v>339067020</v>
      </c>
      <c r="N590" s="5">
        <f>IFERROR(AVERAGEIFS(N$4:N$567,N$4:N$567,"&gt;0",$C$4:$C$567,$F590),"--")</f>
        <v>6691664.0314194737</v>
      </c>
      <c r="O590" s="18">
        <f>IFERROR(AVERAGEIFS(O$4:O$567,O$4:O$567,"&gt;0",$C$4:$C$567,$F590),"--")</f>
        <v>12.333333333333334</v>
      </c>
      <c r="P590" s="5">
        <f>IFERROR(AVERAGEIFS(P$4:P$567,P$4:P$567,"&gt;0",$C$4:$C$567,$F590),"--")</f>
        <v>9132217.2222222202</v>
      </c>
      <c r="Q590" s="5">
        <f>IFERROR(AVERAGEIFS(Q$4:Q$567,Q$4:Q$567,"&gt;0",$C$4:$C$567,$F590),"--")</f>
        <v>675263957.77777779</v>
      </c>
      <c r="R590" s="5">
        <f>IFERROR(AVERAGEIFS(R$4:R$567,R$4:R$567,"&gt;0",$C$4:$C$567,$F590),"--")</f>
        <v>18729798.61363573</v>
      </c>
      <c r="S590" s="18">
        <f>IFERROR(AVERAGEIFS(S$4:S$567,S$4:S$567,"&gt;0",$C$4:$C$567,$F590),"--")</f>
        <v>22.444444444444443</v>
      </c>
      <c r="T590" s="5">
        <f>IFERROR(AVERAGEIFS(T$4:T$567,T$4:T$567,"&gt;0",$C$4:$C$567,$F590),"--")</f>
        <v>13006534.681444444</v>
      </c>
      <c r="U590" s="5">
        <f>IFERROR(AVERAGEIFS(U$4:U$567,U$4:U$567,"&gt;0",$C$4:$C$567,$F590),"--")</f>
        <v>1044274302.2222222</v>
      </c>
      <c r="V590" s="5">
        <f>IFERROR(AVERAGEIFS(V$4:V$567,V$4:V$567,"&gt;0",$C$4:$C$567,$F590),"--")</f>
        <v>26313988.547842283</v>
      </c>
      <c r="W590" s="5">
        <f>AVERAGEIFS(W$4:W$567,W$4:W$567,"&gt;0",$C$4:$C$567,$F590)</f>
        <v>9672235558.833334</v>
      </c>
      <c r="X590" s="8">
        <f>AVERAGEIFS(X$4:X$567,X$4:X$567,"&gt;0",$C$4:$C$567,$F590)</f>
        <v>4.07246043454521</v>
      </c>
      <c r="Y590" s="7">
        <f>AVERAGEIFS(Y$4:Y$567,Y$4:Y$567,"&gt;0",$C$4:$C$567,$F590)</f>
        <v>0.46846984913606321</v>
      </c>
      <c r="Z590" s="5">
        <f>AVERAGEIFS(Z$4:Z$567,Z$4:Z$567,"&gt;0",$C$4:$C$567,$F590)</f>
        <v>7312017.3780348608</v>
      </c>
      <c r="AA590" s="9">
        <f>AVERAGEIFS(AA$4:AA$567,AA$4:AA$567,"&gt;0",$C$4:$C$567,$F590)</f>
        <v>0.11712910505283161</v>
      </c>
      <c r="AB590" s="5">
        <f>AVERAGEIFS(AB$4:AB$567,AB$4:AB$567,"&gt;0",$C$4:$C$567,$F590)</f>
        <v>131290620.95333332</v>
      </c>
      <c r="AC590" s="7">
        <f>AVERAGEIFS(AC$4:AC$567,AC$4:AC$567,"&gt;0",$C$4:$C$567,$F590)</f>
        <v>4.2946762887362801E-2</v>
      </c>
    </row>
    <row r="591" spans="6:29" x14ac:dyDescent="0.3">
      <c r="F591" s="16" t="s">
        <v>1071</v>
      </c>
      <c r="G591" s="18">
        <f>IFERROR(AVERAGEIFS(G$4:G$567,G$4:G$567,"&gt;0",$C$4:$C$567,$F591),"--")</f>
        <v>1.6666666666666667</v>
      </c>
      <c r="H591" s="5">
        <f>IFERROR(AVERAGEIFS(H$4:H$567,H$4:H$567,"&gt;0",$C$4:$C$567,$F591),"--")</f>
        <v>66153.006666666668</v>
      </c>
      <c r="I591" s="5">
        <f>IFERROR(AVERAGEIFS(I$4:I$567,I$4:I$567,"&gt;0",$C$4:$C$567,$F591),"--")</f>
        <v>12169100</v>
      </c>
      <c r="J591" s="5">
        <f>IFERROR(AVERAGEIFS(J$4:J$567,J$4:J$567,"&gt;0",$C$4:$C$567,$F591),"--")</f>
        <v>314852.79606469348</v>
      </c>
      <c r="K591" s="18" t="str">
        <f>IFERROR(AVERAGEIFS(K$4:K$567,K$4:K$567,"&gt;0",$C$4:$C$567,$F591),"--")</f>
        <v>--</v>
      </c>
      <c r="L591" s="5" t="str">
        <f>IFERROR(AVERAGEIFS(L$4:L$567,L$4:L$567,"&gt;0",$C$4:$C$567,$F591),"--")</f>
        <v>--</v>
      </c>
      <c r="M591" s="5" t="str">
        <f>IFERROR(AVERAGEIFS(M$4:M$567,M$4:M$567,"&gt;0",$C$4:$C$567,$F591),"--")</f>
        <v>--</v>
      </c>
      <c r="N591" s="5" t="str">
        <f>IFERROR(AVERAGEIFS(N$4:N$567,N$4:N$567,"&gt;0",$C$4:$C$567,$F591),"--")</f>
        <v>--</v>
      </c>
      <c r="O591" s="18">
        <f>IFERROR(AVERAGEIFS(O$4:O$567,O$4:O$567,"&gt;0",$C$4:$C$567,$F591),"--")</f>
        <v>2</v>
      </c>
      <c r="P591" s="5">
        <f>IFERROR(AVERAGEIFS(P$4:P$567,P$4:P$567,"&gt;0",$C$4:$C$567,$F591),"--")</f>
        <v>15183.39</v>
      </c>
      <c r="Q591" s="5">
        <f>IFERROR(AVERAGEIFS(Q$4:Q$567,Q$4:Q$567,"&gt;0",$C$4:$C$567,$F591),"--")</f>
        <v>3969500</v>
      </c>
      <c r="R591" s="5">
        <f>IFERROR(AVERAGEIFS(R$4:R$567,R$4:R$567,"&gt;0",$C$4:$C$567,$F591),"--")</f>
        <v>103151.02367512378</v>
      </c>
      <c r="S591" s="18">
        <f>IFERROR(AVERAGEIFS(S$4:S$567,S$4:S$567,"&gt;0",$C$4:$C$567,$F591),"--")</f>
        <v>1.75</v>
      </c>
      <c r="T591" s="5">
        <f>IFERROR(AVERAGEIFS(T$4:T$567,T$4:T$567,"&gt;0",$C$4:$C$567,$F591),"--")</f>
        <v>53410.602499999994</v>
      </c>
      <c r="U591" s="5">
        <f>IFERROR(AVERAGEIFS(U$4:U$567,U$4:U$567,"&gt;0",$C$4:$C$567,$F591),"--")</f>
        <v>10119200</v>
      </c>
      <c r="V591" s="5">
        <f>IFERROR(AVERAGEIFS(V$4:V$567,V$4:V$567,"&gt;0",$C$4:$C$567,$F591),"--")</f>
        <v>261927.35296730106</v>
      </c>
      <c r="W591" s="5">
        <f>AVERAGEIFS(W$4:W$567,W$4:W$567,"&gt;0",$C$4:$C$567,$F591)</f>
        <v>919446529.46153843</v>
      </c>
      <c r="X591" s="8">
        <f>AVERAGEIFS(X$4:X$567,X$4:X$567,"&gt;0",$C$4:$C$567,$F591)</f>
        <v>2.947037628609483</v>
      </c>
      <c r="Y591" s="7">
        <f>AVERAGEIFS(Y$4:Y$567,Y$4:Y$567,"&gt;0",$C$4:$C$567,$F591)</f>
        <v>0.1842150765325849</v>
      </c>
      <c r="Z591" s="5">
        <f>AVERAGEIFS(Z$4:Z$567,Z$4:Z$567,"&gt;0",$C$4:$C$567,$F591)</f>
        <v>38020.018089197067</v>
      </c>
      <c r="AA591" s="9">
        <f>AVERAGEIFS(AA$4:AA$567,AA$4:AA$567,"&gt;0",$C$4:$C$567,$F591)</f>
        <v>6.0258690501899465E-3</v>
      </c>
      <c r="AB591" s="5">
        <f>AVERAGEIFS(AB$4:AB$567,AB$4:AB$567,"&gt;0",$C$4:$C$567,$F591)</f>
        <v>6141203.5396153843</v>
      </c>
      <c r="AC591" s="7">
        <f>AVERAGEIFS(AC$4:AC$567,AC$4:AC$567,"&gt;0",$C$4:$C$567,$F591)</f>
        <v>3.203334877531226E-3</v>
      </c>
    </row>
    <row r="592" spans="6:29" x14ac:dyDescent="0.3">
      <c r="F592" s="16" t="s">
        <v>1095</v>
      </c>
      <c r="G592" s="18">
        <f>IFERROR(AVERAGEIFS(G$4:G$567,G$4:G$567,"&gt;0",$C$4:$C$567,$F592),"--")</f>
        <v>12.375</v>
      </c>
      <c r="H592" s="5">
        <f>IFERROR(AVERAGEIFS(H$4:H$567,H$4:H$567,"&gt;0",$C$4:$C$567,$F592),"--")</f>
        <v>214670.55285714284</v>
      </c>
      <c r="I592" s="5">
        <f>IFERROR(AVERAGEIFS(I$4:I$567,I$4:I$567,"&gt;0",$C$4:$C$567,$F592),"--")</f>
        <v>40539625</v>
      </c>
      <c r="J592" s="5">
        <f>IFERROR(AVERAGEIFS(J$4:J$567,J$4:J$567,"&gt;0",$C$4:$C$567,$F592),"--")</f>
        <v>1732508.9049777791</v>
      </c>
      <c r="K592" s="18">
        <f>IFERROR(AVERAGEIFS(K$4:K$567,K$4:K$567,"&gt;0",$C$4:$C$567,$F592),"--")</f>
        <v>3.8</v>
      </c>
      <c r="L592" s="5">
        <f>IFERROR(AVERAGEIFS(L$4:L$567,L$4:L$567,"&gt;0",$C$4:$C$567,$F592),"--")</f>
        <v>920585.63500000001</v>
      </c>
      <c r="M592" s="5">
        <f>IFERROR(AVERAGEIFS(M$4:M$567,M$4:M$567,"&gt;0",$C$4:$C$567,$F592),"--")</f>
        <v>48557080</v>
      </c>
      <c r="N592" s="5">
        <f>IFERROR(AVERAGEIFS(N$4:N$567,N$4:N$567,"&gt;0",$C$4:$C$567,$F592),"--")</f>
        <v>1677553.8127644784</v>
      </c>
      <c r="O592" s="18">
        <f>IFERROR(AVERAGEIFS(O$4:O$567,O$4:O$567,"&gt;0",$C$4:$C$567,$F592),"--")</f>
        <v>2.5</v>
      </c>
      <c r="P592" s="5">
        <f>IFERROR(AVERAGEIFS(P$4:P$567,P$4:P$567,"&gt;0",$C$4:$C$567,$F592),"--")</f>
        <v>481787</v>
      </c>
      <c r="Q592" s="5">
        <f>IFERROR(AVERAGEIFS(Q$4:Q$567,Q$4:Q$567,"&gt;0",$C$4:$C$567,$F592),"--")</f>
        <v>94067875</v>
      </c>
      <c r="R592" s="5">
        <f>IFERROR(AVERAGEIFS(R$4:R$567,R$4:R$567,"&gt;0",$C$4:$C$567,$F592),"--")</f>
        <v>2568795.447675786</v>
      </c>
      <c r="S592" s="18">
        <f>IFERROR(AVERAGEIFS(S$4:S$567,S$4:S$567,"&gt;0",$C$4:$C$567,$F592),"--")</f>
        <v>14.222222222222221</v>
      </c>
      <c r="T592" s="5">
        <f>IFERROR(AVERAGEIFS(T$4:T$567,T$4:T$567,"&gt;0",$C$4:$C$567,$F592),"--")</f>
        <v>828799.67625000002</v>
      </c>
      <c r="U592" s="5">
        <f>IFERROR(AVERAGEIFS(U$4:U$567,U$4:U$567,"&gt;0",$C$4:$C$567,$F592),"--")</f>
        <v>104819322.22222222</v>
      </c>
      <c r="V592" s="5">
        <f>IFERROR(AVERAGEIFS(V$4:V$567,V$4:V$567,"&gt;0",$C$4:$C$567,$F592),"--")</f>
        <v>3613669.1215941967</v>
      </c>
      <c r="W592" s="5">
        <f>AVERAGEIFS(W$4:W$567,W$4:W$567,"&gt;0",$C$4:$C$567,$F592)</f>
        <v>4529426738.75</v>
      </c>
      <c r="X592" s="8">
        <f>AVERAGEIFS(X$4:X$567,X$4:X$567,"&gt;0",$C$4:$C$567,$F592)</f>
        <v>3.4668638364421693</v>
      </c>
      <c r="Y592" s="7">
        <f>AVERAGEIFS(Y$4:Y$567,Y$4:Y$567,"&gt;0",$C$4:$C$567,$F592)</f>
        <v>0.26141730206871794</v>
      </c>
      <c r="Z592" s="5">
        <f>AVERAGEIFS(Z$4:Z$567,Z$4:Z$567,"&gt;0",$C$4:$C$567,$F592)</f>
        <v>1090690.5022985283</v>
      </c>
      <c r="AA592" s="9">
        <f>AVERAGEIFS(AA$4:AA$567,AA$4:AA$567,"&gt;0",$C$4:$C$567,$F592)</f>
        <v>1.9853461813122801E-2</v>
      </c>
      <c r="AB592" s="5">
        <f>AVERAGEIFS(AB$4:AB$567,AB$4:AB$567,"&gt;0",$C$4:$C$567,$F592)</f>
        <v>63150557.835000008</v>
      </c>
      <c r="AC592" s="7">
        <f>AVERAGEIFS(AC$4:AC$567,AC$4:AC$567,"&gt;0",$C$4:$C$567,$F592)</f>
        <v>1.1309024377946418E-2</v>
      </c>
    </row>
    <row r="593" spans="6:29" x14ac:dyDescent="0.3">
      <c r="F593" s="16" t="s">
        <v>1100</v>
      </c>
      <c r="G593" s="18">
        <f>IFERROR(AVERAGEIFS(G$4:G$567,G$4:G$567,"&gt;0",$C$4:$C$567,$F593),"--")</f>
        <v>4</v>
      </c>
      <c r="H593" s="5">
        <f>IFERROR(AVERAGEIFS(H$4:H$567,H$4:H$567,"&gt;0",$C$4:$C$567,$F593),"--")</f>
        <v>375045.53</v>
      </c>
      <c r="I593" s="5">
        <f>IFERROR(AVERAGEIFS(I$4:I$567,I$4:I$567,"&gt;0",$C$4:$C$567,$F593),"--")</f>
        <v>21517665.584285714</v>
      </c>
      <c r="J593" s="5">
        <f>IFERROR(AVERAGEIFS(J$4:J$567,J$4:J$567,"&gt;0",$C$4:$C$567,$F593),"--")</f>
        <v>882335.13366234291</v>
      </c>
      <c r="K593" s="18">
        <f>IFERROR(AVERAGEIFS(K$4:K$567,K$4:K$567,"&gt;0",$C$4:$C$567,$F593),"--")</f>
        <v>5.9230769230769234</v>
      </c>
      <c r="L593" s="5">
        <f>IFERROR(AVERAGEIFS(L$4:L$567,L$4:L$567,"&gt;0",$C$4:$C$567,$F593),"--")</f>
        <v>2907219.737730769</v>
      </c>
      <c r="M593" s="5">
        <f>IFERROR(AVERAGEIFS(M$4:M$567,M$4:M$567,"&gt;0",$C$4:$C$567,$F593),"--")</f>
        <v>122195661.53846154</v>
      </c>
      <c r="N593" s="5">
        <f>IFERROR(AVERAGEIFS(N$4:N$567,N$4:N$567,"&gt;0",$C$4:$C$567,$F593),"--")</f>
        <v>5056072.6158629786</v>
      </c>
      <c r="O593" s="18">
        <f>IFERROR(AVERAGEIFS(O$4:O$567,O$4:O$567,"&gt;0",$C$4:$C$567,$F593),"--")</f>
        <v>4.4285714285714288</v>
      </c>
      <c r="P593" s="5">
        <f>IFERROR(AVERAGEIFS(P$4:P$567,P$4:P$567,"&gt;0",$C$4:$C$567,$F593),"--")</f>
        <v>1407871.0366666664</v>
      </c>
      <c r="Q593" s="5">
        <f>IFERROR(AVERAGEIFS(Q$4:Q$567,Q$4:Q$567,"&gt;0",$C$4:$C$567,$F593),"--")</f>
        <v>102684723.85714285</v>
      </c>
      <c r="R593" s="5">
        <f>IFERROR(AVERAGEIFS(R$4:R$567,R$4:R$567,"&gt;0",$C$4:$C$567,$F593),"--")</f>
        <v>3163275.6867164425</v>
      </c>
      <c r="S593" s="18">
        <f>IFERROR(AVERAGEIFS(S$4:S$567,S$4:S$567,"&gt;0",$C$4:$C$567,$F593),"--")</f>
        <v>7.6363636363636367</v>
      </c>
      <c r="T593" s="5">
        <f>IFERROR(AVERAGEIFS(T$4:T$567,T$4:T$567,"&gt;0",$C$4:$C$567,$F593),"--")</f>
        <v>2690351.3000263157</v>
      </c>
      <c r="U593" s="5">
        <f>IFERROR(AVERAGEIFS(U$4:U$567,U$4:U$567,"&gt;0",$C$4:$C$567,$F593),"--")</f>
        <v>118571999.32636365</v>
      </c>
      <c r="V593" s="5">
        <f>IFERROR(AVERAGEIFS(V$4:V$567,V$4:V$567,"&gt;0",$C$4:$C$567,$F593),"--")</f>
        <v>4555662.0765684824</v>
      </c>
      <c r="W593" s="5">
        <f>AVERAGEIFS(W$4:W$567,W$4:W$567,"&gt;0",$C$4:$C$567,$F593)</f>
        <v>3415122964.52</v>
      </c>
      <c r="X593" s="8">
        <f>AVERAGEIFS(X$4:X$567,X$4:X$567,"&gt;0",$C$4:$C$567,$F593)</f>
        <v>4.6011743882118221</v>
      </c>
      <c r="Y593" s="7">
        <f>AVERAGEIFS(Y$4:Y$567,Y$4:Y$567,"&gt;0",$C$4:$C$567,$F593)</f>
        <v>0.29230253275368107</v>
      </c>
      <c r="Z593" s="5">
        <f>AVERAGEIFS(Z$4:Z$567,Z$4:Z$567,"&gt;0",$C$4:$C$567,$F593)</f>
        <v>835116.17786362674</v>
      </c>
      <c r="AA593" s="9">
        <f>AVERAGEIFS(AA$4:AA$567,AA$4:AA$567,"&gt;0",$C$4:$C$567,$F593)</f>
        <v>3.4708372295729789E-2</v>
      </c>
      <c r="AB593" s="5">
        <f>AVERAGEIFS(AB$4:AB$567,AB$4:AB$567,"&gt;0",$C$4:$C$567,$F593)</f>
        <v>45855812.603600003</v>
      </c>
      <c r="AC593" s="7">
        <f>AVERAGEIFS(AC$4:AC$567,AC$4:AC$567,"&gt;0",$C$4:$C$567,$F593)</f>
        <v>1.8709188393007802E-2</v>
      </c>
    </row>
    <row r="594" spans="6:29" x14ac:dyDescent="0.3">
      <c r="F594" s="16" t="s">
        <v>1107</v>
      </c>
      <c r="G594" s="18">
        <f>IFERROR(AVERAGEIFS(G$4:G$567,G$4:G$567,"&gt;0",$C$4:$C$567,$F594),"--")</f>
        <v>3.3157894736842106</v>
      </c>
      <c r="H594" s="5">
        <f>IFERROR(AVERAGEIFS(H$4:H$567,H$4:H$567,"&gt;0",$C$4:$C$567,$F594),"--")</f>
        <v>243415.81776470589</v>
      </c>
      <c r="I594" s="5">
        <f>IFERROR(AVERAGEIFS(I$4:I$567,I$4:I$567,"&gt;0",$C$4:$C$567,$F594),"--")</f>
        <v>32140442.105263159</v>
      </c>
      <c r="J594" s="5">
        <f>IFERROR(AVERAGEIFS(J$4:J$567,J$4:J$567,"&gt;0",$C$4:$C$567,$F594),"--")</f>
        <v>585380.54938303609</v>
      </c>
      <c r="K594" s="18">
        <f>IFERROR(AVERAGEIFS(K$4:K$567,K$4:K$567,"&gt;0",$C$4:$C$567,$F594),"--")</f>
        <v>2.6666666666666665</v>
      </c>
      <c r="L594" s="5">
        <f>IFERROR(AVERAGEIFS(L$4:L$567,L$4:L$567,"&gt;0",$C$4:$C$567,$F594),"--")</f>
        <v>722457.52333333343</v>
      </c>
      <c r="M594" s="5">
        <f>IFERROR(AVERAGEIFS(M$4:M$567,M$4:M$567,"&gt;0",$C$4:$C$567,$F594),"--")</f>
        <v>63951016.666666664</v>
      </c>
      <c r="N594" s="5">
        <f>IFERROR(AVERAGEIFS(N$4:N$567,N$4:N$567,"&gt;0",$C$4:$C$567,$F594),"--")</f>
        <v>1019570.4764193107</v>
      </c>
      <c r="O594" s="18">
        <f>IFERROR(AVERAGEIFS(O$4:O$567,O$4:O$567,"&gt;0",$C$4:$C$567,$F594),"--")</f>
        <v>4</v>
      </c>
      <c r="P594" s="5">
        <f>IFERROR(AVERAGEIFS(P$4:P$567,P$4:P$567,"&gt;0",$C$4:$C$567,$F594),"--")</f>
        <v>900443.13153846143</v>
      </c>
      <c r="Q594" s="5">
        <f>IFERROR(AVERAGEIFS(Q$4:Q$567,Q$4:Q$567,"&gt;0",$C$4:$C$567,$F594),"--")</f>
        <v>84703215.384615391</v>
      </c>
      <c r="R594" s="5">
        <f>IFERROR(AVERAGEIFS(R$4:R$567,R$4:R$567,"&gt;0",$C$4:$C$567,$F594),"--")</f>
        <v>1421758.5009772445</v>
      </c>
      <c r="S594" s="18">
        <f>IFERROR(AVERAGEIFS(S$4:S$567,S$4:S$567,"&gt;0",$C$4:$C$567,$F594),"--")</f>
        <v>5.4</v>
      </c>
      <c r="T594" s="5">
        <f>IFERROR(AVERAGEIFS(T$4:T$567,T$4:T$567,"&gt;0",$C$4:$C$567,$F594),"--")</f>
        <v>877329.33704347827</v>
      </c>
      <c r="U594" s="5">
        <f>IFERROR(AVERAGEIFS(U$4:U$567,U$4:U$567,"&gt;0",$C$4:$C$567,$F594),"--")</f>
        <v>83820652</v>
      </c>
      <c r="V594" s="5">
        <f>IFERROR(AVERAGEIFS(V$4:V$567,V$4:V$567,"&gt;0",$C$4:$C$567,$F594),"--")</f>
        <v>1428900.552379909</v>
      </c>
      <c r="W594" s="5">
        <f>AVERAGEIFS(W$4:W$567,W$4:W$567,"&gt;0",$C$4:$C$567,$F594)</f>
        <v>3440707968.5471697</v>
      </c>
      <c r="X594" s="8">
        <f>AVERAGEIFS(X$4:X$567,X$4:X$567,"&gt;0",$C$4:$C$567,$F594)</f>
        <v>1.6260307465711321</v>
      </c>
      <c r="Y594" s="7">
        <f>AVERAGEIFS(Y$4:Y$567,Y$4:Y$567,"&gt;0",$C$4:$C$567,$F594)</f>
        <v>0.31790340767785152</v>
      </c>
      <c r="Z594" s="5">
        <f>AVERAGEIFS(Z$4:Z$567,Z$4:Z$567,"&gt;0",$C$4:$C$567,$F594)</f>
        <v>227072.17078754629</v>
      </c>
      <c r="AA594" s="9">
        <f>AVERAGEIFS(AA$4:AA$567,AA$4:AA$567,"&gt;0",$C$4:$C$567,$F594)</f>
        <v>2.0908077094900123E-2</v>
      </c>
      <c r="AB594" s="5">
        <f>AVERAGEIFS(AB$4:AB$567,AB$4:AB$567,"&gt;0",$C$4:$C$567,$F594)</f>
        <v>20378276.949811321</v>
      </c>
      <c r="AC594" s="7">
        <f>AVERAGEIFS(AC$4:AC$567,AC$4:AC$567,"&gt;0",$C$4:$C$567,$F594)</f>
        <v>7.1835880798755908E-3</v>
      </c>
    </row>
    <row r="595" spans="6:29" x14ac:dyDescent="0.3">
      <c r="F595" s="16" t="s">
        <v>1136</v>
      </c>
      <c r="G595" s="18">
        <f>IFERROR(AVERAGEIFS(G$4:G$567,G$4:G$567,"&gt;0",$C$4:$C$567,$F595),"--")</f>
        <v>1.2</v>
      </c>
      <c r="H595" s="5">
        <f>IFERROR(AVERAGEIFS(H$4:H$567,H$4:H$567,"&gt;0",$C$4:$C$567,$F595),"--")</f>
        <v>90368.022000000012</v>
      </c>
      <c r="I595" s="5">
        <f>IFERROR(AVERAGEIFS(I$4:I$567,I$4:I$567,"&gt;0",$C$4:$C$567,$F595),"--")</f>
        <v>9124020</v>
      </c>
      <c r="J595" s="5">
        <f>IFERROR(AVERAGEIFS(J$4:J$567,J$4:J$567,"&gt;0",$C$4:$C$567,$F595),"--")</f>
        <v>255380.05436161306</v>
      </c>
      <c r="K595" s="18">
        <f>IFERROR(AVERAGEIFS(K$4:K$567,K$4:K$567,"&gt;0",$C$4:$C$567,$F595),"--")</f>
        <v>1</v>
      </c>
      <c r="L595" s="5">
        <f>IFERROR(AVERAGEIFS(L$4:L$567,L$4:L$567,"&gt;0",$C$4:$C$567,$F595),"--")</f>
        <v>666780</v>
      </c>
      <c r="M595" s="5">
        <f>IFERROR(AVERAGEIFS(M$4:M$567,M$4:M$567,"&gt;0",$C$4:$C$567,$F595),"--")</f>
        <v>24758900</v>
      </c>
      <c r="N595" s="5">
        <f>IFERROR(AVERAGEIFS(N$4:N$567,N$4:N$567,"&gt;0",$C$4:$C$567,$F595),"--")</f>
        <v>819773.35338392726</v>
      </c>
      <c r="O595" s="18">
        <f>IFERROR(AVERAGEIFS(O$4:O$567,O$4:O$567,"&gt;0",$C$4:$C$567,$F595),"--")</f>
        <v>2.75</v>
      </c>
      <c r="P595" s="5">
        <f>IFERROR(AVERAGEIFS(P$4:P$567,P$4:P$567,"&gt;0",$C$4:$C$567,$F595),"--")</f>
        <v>611902.40571428568</v>
      </c>
      <c r="Q595" s="5">
        <f>IFERROR(AVERAGEIFS(Q$4:Q$567,Q$4:Q$567,"&gt;0",$C$4:$C$567,$F595),"--")</f>
        <v>46552221.428571425</v>
      </c>
      <c r="R595" s="5">
        <f>IFERROR(AVERAGEIFS(R$4:R$567,R$4:R$567,"&gt;0",$C$4:$C$567,$F595),"--")</f>
        <v>1248322.4835165299</v>
      </c>
      <c r="S595" s="18">
        <f>IFERROR(AVERAGEIFS(S$4:S$567,S$4:S$567,"&gt;0",$C$4:$C$567,$F595),"--")</f>
        <v>2.3333333333333335</v>
      </c>
      <c r="T595" s="5">
        <f>IFERROR(AVERAGEIFS(T$4:T$567,T$4:T$567,"&gt;0",$C$4:$C$567,$F595),"--")</f>
        <v>418126.93285714276</v>
      </c>
      <c r="U595" s="5">
        <f>IFERROR(AVERAGEIFS(U$4:U$567,U$4:U$567,"&gt;0",$C$4:$C$567,$F595),"--")</f>
        <v>29457643.333333332</v>
      </c>
      <c r="V595" s="5">
        <f>IFERROR(AVERAGEIFS(V$4:V$567,V$4:V$567,"&gt;0",$C$4:$C$567,$F595),"--")</f>
        <v>807455.41877438454</v>
      </c>
      <c r="W595" s="5">
        <f>AVERAGEIFS(W$4:W$567,W$4:W$567,"&gt;0",$C$4:$C$567,$F595)</f>
        <v>2608184708.4102564</v>
      </c>
      <c r="X595" s="8">
        <f>AVERAGEIFS(X$4:X$567,X$4:X$567,"&gt;0",$C$4:$C$567,$F595)</f>
        <v>2.5312801208752287</v>
      </c>
      <c r="Y595" s="7">
        <f>AVERAGEIFS(Y$4:Y$567,Y$4:Y$567,"&gt;0",$C$4:$C$567,$F595)</f>
        <v>0.26681065202795556</v>
      </c>
      <c r="Z595" s="5">
        <f>AVERAGEIFS(Z$4:Z$567,Z$4:Z$567,"&gt;0",$C$4:$C$567,$F595)</f>
        <v>141997.08562314502</v>
      </c>
      <c r="AA595" s="9">
        <f>AVERAGEIFS(AA$4:AA$567,AA$4:AA$567,"&gt;0",$C$4:$C$567,$F595)</f>
        <v>1.3459231069941598E-2</v>
      </c>
      <c r="AB595" s="5">
        <f>AVERAGEIFS(AB$4:AB$567,AB$4:AB$567,"&gt;0",$C$4:$C$567,$F595)</f>
        <v>26910503.412051283</v>
      </c>
      <c r="AC595" s="7">
        <f>AVERAGEIFS(AC$4:AC$567,AC$4:AC$567,"&gt;0",$C$4:$C$567,$F595)</f>
        <v>3.8599733639639103E-3</v>
      </c>
    </row>
    <row r="596" spans="6:29" x14ac:dyDescent="0.3">
      <c r="F596" s="16" t="s">
        <v>1162</v>
      </c>
      <c r="G596" s="18">
        <f>IFERROR(AVERAGEIFS(G$4:G$567,G$4:G$567,"&gt;0",$C$4:$C$567,$F596),"--")</f>
        <v>4.2857142857142856</v>
      </c>
      <c r="H596" s="5">
        <f>IFERROR(AVERAGEIFS(H$4:H$567,H$4:H$567,"&gt;0",$C$4:$C$567,$F596),"--")</f>
        <v>205222.35285714289</v>
      </c>
      <c r="I596" s="5">
        <f>IFERROR(AVERAGEIFS(I$4:I$567,I$4:I$567,"&gt;0",$C$4:$C$567,$F596),"--")</f>
        <v>30529200</v>
      </c>
      <c r="J596" s="5">
        <f>IFERROR(AVERAGEIFS(J$4:J$567,J$4:J$567,"&gt;0",$C$4:$C$567,$F596),"--")</f>
        <v>660275.57967440609</v>
      </c>
      <c r="K596" s="18">
        <f>IFERROR(AVERAGEIFS(K$4:K$567,K$4:K$567,"&gt;0",$C$4:$C$567,$F596),"--")</f>
        <v>7.333333333333333</v>
      </c>
      <c r="L596" s="5">
        <f>IFERROR(AVERAGEIFS(L$4:L$567,L$4:L$567,"&gt;0",$C$4:$C$567,$F596),"--")</f>
        <v>896162.69999999984</v>
      </c>
      <c r="M596" s="5">
        <f>IFERROR(AVERAGEIFS(M$4:M$567,M$4:M$567,"&gt;0",$C$4:$C$567,$F596),"--")</f>
        <v>64224086.333333336</v>
      </c>
      <c r="N596" s="5">
        <f>IFERROR(AVERAGEIFS(N$4:N$567,N$4:N$567,"&gt;0",$C$4:$C$567,$F596),"--")</f>
        <v>1492899.4711626414</v>
      </c>
      <c r="O596" s="18">
        <f>IFERROR(AVERAGEIFS(O$4:O$567,O$4:O$567,"&gt;0",$C$4:$C$567,$F596),"--")</f>
        <v>2</v>
      </c>
      <c r="P596" s="5">
        <f>IFERROR(AVERAGEIFS(P$4:P$567,P$4:P$567,"&gt;0",$C$4:$C$567,$F596),"--")</f>
        <v>401011.1166666667</v>
      </c>
      <c r="Q596" s="5">
        <f>IFERROR(AVERAGEIFS(Q$4:Q$567,Q$4:Q$567,"&gt;0",$C$4:$C$567,$F596),"--")</f>
        <v>19655400</v>
      </c>
      <c r="R596" s="5">
        <f>IFERROR(AVERAGEIFS(R$4:R$567,R$4:R$567,"&gt;0",$C$4:$C$567,$F596),"--")</f>
        <v>344528.23930215894</v>
      </c>
      <c r="S596" s="18">
        <f>IFERROR(AVERAGEIFS(S$4:S$567,S$4:S$567,"&gt;0",$C$4:$C$567,$F596),"--")</f>
        <v>5.8</v>
      </c>
      <c r="T596" s="5">
        <f>IFERROR(AVERAGEIFS(T$4:T$567,T$4:T$567,"&gt;0",$C$4:$C$567,$F596),"--")</f>
        <v>532807.79200000002</v>
      </c>
      <c r="U596" s="5">
        <f>IFERROR(AVERAGEIFS(U$4:U$567,U$4:U$567,"&gt;0",$C$4:$C$567,$F596),"--")</f>
        <v>49520828.777777776</v>
      </c>
      <c r="V596" s="5">
        <f>IFERROR(AVERAGEIFS(V$4:V$567,V$4:V$567,"&gt;0",$C$4:$C$567,$F596),"--")</f>
        <v>1087742.6610903428</v>
      </c>
      <c r="W596" s="5">
        <f>AVERAGEIFS(W$4:W$567,W$4:W$567,"&gt;0",$C$4:$C$567,$F596)</f>
        <v>3629862760.878788</v>
      </c>
      <c r="X596" s="8">
        <f>AVERAGEIFS(X$4:X$567,X$4:X$567,"&gt;0",$C$4:$C$567,$F596)</f>
        <v>2.0076117174460597</v>
      </c>
      <c r="Y596" s="7">
        <f>AVERAGEIFS(Y$4:Y$567,Y$4:Y$567,"&gt;0",$C$4:$C$567,$F596)</f>
        <v>0.31267023838982755</v>
      </c>
      <c r="Z596" s="5">
        <f>AVERAGEIFS(Z$4:Z$567,Z$4:Z$567,"&gt;0",$C$4:$C$567,$F596)</f>
        <v>172824.32916870312</v>
      </c>
      <c r="AA596" s="9">
        <f>AVERAGEIFS(AA$4:AA$567,AA$4:AA$567,"&gt;0",$C$4:$C$567,$F596)</f>
        <v>1.0283171695085422E-2</v>
      </c>
      <c r="AB596" s="5">
        <f>AVERAGEIFS(AB$4:AB$567,AB$4:AB$567,"&gt;0",$C$4:$C$567,$F596)</f>
        <v>28184216.676666666</v>
      </c>
      <c r="AC596" s="7">
        <f>AVERAGEIFS(AC$4:AC$567,AC$4:AC$567,"&gt;0",$C$4:$C$567,$F596)</f>
        <v>4.3652443285788958E-3</v>
      </c>
    </row>
    <row r="597" spans="6:29" x14ac:dyDescent="0.3">
      <c r="F597" s="16" t="s">
        <v>1185</v>
      </c>
      <c r="G597" s="18">
        <f>IFERROR(AVERAGEIFS(G$4:G$567,G$4:G$567,"&gt;0",$C$4:$C$567,$F597),"--")</f>
        <v>5.833333333333333</v>
      </c>
      <c r="H597" s="5">
        <f>IFERROR(AVERAGEIFS(H$4:H$567,H$4:H$567,"&gt;0",$C$4:$C$567,$F597),"--")</f>
        <v>838687.12599999993</v>
      </c>
      <c r="I597" s="5">
        <f>IFERROR(AVERAGEIFS(I$4:I$567,I$4:I$567,"&gt;0",$C$4:$C$567,$F597),"--")</f>
        <v>64100916.666666664</v>
      </c>
      <c r="J597" s="5">
        <f>IFERROR(AVERAGEIFS(J$4:J$567,J$4:J$567,"&gt;0",$C$4:$C$567,$F597),"--")</f>
        <v>3218313.4163189572</v>
      </c>
      <c r="K597" s="18">
        <f>IFERROR(AVERAGEIFS(K$4:K$567,K$4:K$567,"&gt;0",$C$4:$C$567,$F597),"--")</f>
        <v>3.6</v>
      </c>
      <c r="L597" s="5">
        <f>IFERROR(AVERAGEIFS(L$4:L$567,L$4:L$567,"&gt;0",$C$4:$C$567,$F597),"--")</f>
        <v>953071.09666666668</v>
      </c>
      <c r="M597" s="5">
        <f>IFERROR(AVERAGEIFS(M$4:M$567,M$4:M$567,"&gt;0",$C$4:$C$567,$F597),"--")</f>
        <v>34392710</v>
      </c>
      <c r="N597" s="5">
        <f>IFERROR(AVERAGEIFS(N$4:N$567,N$4:N$567,"&gt;0",$C$4:$C$567,$F597),"--")</f>
        <v>1669961.8896028055</v>
      </c>
      <c r="O597" s="18">
        <f>IFERROR(AVERAGEIFS(O$4:O$567,O$4:O$567,"&gt;0",$C$4:$C$567,$F597),"--")</f>
        <v>10.6</v>
      </c>
      <c r="P597" s="5">
        <f>IFERROR(AVERAGEIFS(P$4:P$567,P$4:P$567,"&gt;0",$C$4:$C$567,$F597),"--")</f>
        <v>143741.32</v>
      </c>
      <c r="Q597" s="5">
        <f>IFERROR(AVERAGEIFS(Q$4:Q$567,Q$4:Q$567,"&gt;0",$C$4:$C$567,$F597),"--")</f>
        <v>9232840</v>
      </c>
      <c r="R597" s="5">
        <f>IFERROR(AVERAGEIFS(R$4:R$567,R$4:R$567,"&gt;0",$C$4:$C$567,$F597),"--")</f>
        <v>466898.05669328663</v>
      </c>
      <c r="S597" s="18">
        <f>IFERROR(AVERAGEIFS(S$4:S$567,S$4:S$567,"&gt;0",$C$4:$C$567,$F597),"--")</f>
        <v>13.25</v>
      </c>
      <c r="T597" s="5">
        <f>IFERROR(AVERAGEIFS(T$4:T$567,T$4:T$567,"&gt;0",$C$4:$C$567,$F597),"--")</f>
        <v>1089659.1714285712</v>
      </c>
      <c r="U597" s="5">
        <f>IFERROR(AVERAGEIFS(U$4:U$567,U$4:U$567,"&gt;0",$C$4:$C$567,$F597),"--")</f>
        <v>75341656.25</v>
      </c>
      <c r="V597" s="5">
        <f>IFERROR(AVERAGEIFS(V$4:V$567,V$4:V$567,"&gt;0",$C$4:$C$567,$F597),"--")</f>
        <v>3749272.5286742756</v>
      </c>
      <c r="W597" s="5">
        <f>AVERAGEIFS(W$4:W$567,W$4:W$567,"&gt;0",$C$4:$C$567,$F597)</f>
        <v>2739750237.9375</v>
      </c>
      <c r="X597" s="8">
        <f>AVERAGEIFS(X$4:X$567,X$4:X$567,"&gt;0",$C$4:$C$567,$F597)</f>
        <v>4.173812331755113</v>
      </c>
      <c r="Y597" s="7">
        <f>AVERAGEIFS(Y$4:Y$567,Y$4:Y$567,"&gt;0",$C$4:$C$567,$F597)</f>
        <v>0.31539085131860817</v>
      </c>
      <c r="Z597" s="5">
        <f>AVERAGEIFS(Z$4:Z$567,Z$4:Z$567,"&gt;0",$C$4:$C$567,$F597)</f>
        <v>1521338.4722134215</v>
      </c>
      <c r="AA597" s="9">
        <f>AVERAGEIFS(AA$4:AA$567,AA$4:AA$567,"&gt;0",$C$4:$C$567,$F597)</f>
        <v>1.3394526843193717E-2</v>
      </c>
      <c r="AB597" s="5">
        <f>AVERAGEIFS(AB$4:AB$567,AB$4:AB$567,"&gt;0",$C$4:$C$567,$F597)</f>
        <v>53637459.448124997</v>
      </c>
      <c r="AC597" s="7">
        <f>AVERAGEIFS(AC$4:AC$567,AC$4:AC$567,"&gt;0",$C$4:$C$567,$F597)</f>
        <v>9.0945989576080803E-3</v>
      </c>
    </row>
    <row r="598" spans="6:29" x14ac:dyDescent="0.3">
      <c r="F598" s="16" t="s">
        <v>1198</v>
      </c>
      <c r="G598" s="18">
        <f>IFERROR(AVERAGEIFS(G$4:G$567,G$4:G$567,"&gt;0",$C$4:$C$567,$F598),"--")</f>
        <v>2.2000000000000002</v>
      </c>
      <c r="H598" s="5">
        <f>IFERROR(AVERAGEIFS(H$4:H$567,H$4:H$567,"&gt;0",$C$4:$C$567,$F598),"--")</f>
        <v>184742.606</v>
      </c>
      <c r="I598" s="5">
        <f>IFERROR(AVERAGEIFS(I$4:I$567,I$4:I$567,"&gt;0",$C$4:$C$567,$F598),"--")</f>
        <v>12700560</v>
      </c>
      <c r="J598" s="5">
        <f>IFERROR(AVERAGEIFS(J$4:J$567,J$4:J$567,"&gt;0",$C$4:$C$567,$F598),"--")</f>
        <v>721868.41866669222</v>
      </c>
      <c r="K598" s="18">
        <f>IFERROR(AVERAGEIFS(K$4:K$567,K$4:K$567,"&gt;0",$C$4:$C$567,$F598),"--")</f>
        <v>3</v>
      </c>
      <c r="L598" s="5">
        <f>IFERROR(AVERAGEIFS(L$4:L$567,L$4:L$567,"&gt;0",$C$4:$C$567,$F598),"--")</f>
        <v>496420.1766666667</v>
      </c>
      <c r="M598" s="5">
        <f>IFERROR(AVERAGEIFS(M$4:M$567,M$4:M$567,"&gt;0",$C$4:$C$567,$F598),"--")</f>
        <v>50949166.666666664</v>
      </c>
      <c r="N598" s="5">
        <f>IFERROR(AVERAGEIFS(N$4:N$567,N$4:N$567,"&gt;0",$C$4:$C$567,$F598),"--")</f>
        <v>1455858.1151279986</v>
      </c>
      <c r="O598" s="18" t="str">
        <f>IFERROR(AVERAGEIFS(O$4:O$567,O$4:O$567,"&gt;0",$C$4:$C$567,$F598),"--")</f>
        <v>--</v>
      </c>
      <c r="P598" s="5" t="str">
        <f>IFERROR(AVERAGEIFS(P$4:P$567,P$4:P$567,"&gt;0",$C$4:$C$567,$F598),"--")</f>
        <v>--</v>
      </c>
      <c r="Q598" s="5" t="str">
        <f>IFERROR(AVERAGEIFS(Q$4:Q$567,Q$4:Q$567,"&gt;0",$C$4:$C$567,$F598),"--")</f>
        <v>--</v>
      </c>
      <c r="R598" s="5" t="str">
        <f>IFERROR(AVERAGEIFS(R$4:R$567,R$4:R$567,"&gt;0",$C$4:$C$567,$F598),"--")</f>
        <v>--</v>
      </c>
      <c r="S598" s="18">
        <f>IFERROR(AVERAGEIFS(S$4:S$567,S$4:S$567,"&gt;0",$C$4:$C$567,$F598),"--")</f>
        <v>3.3333333333333335</v>
      </c>
      <c r="T598" s="5">
        <f>IFERROR(AVERAGEIFS(T$4:T$567,T$4:T$567,"&gt;0",$C$4:$C$567,$F598),"--")</f>
        <v>402162.26</v>
      </c>
      <c r="U598" s="5">
        <f>IFERROR(AVERAGEIFS(U$4:U$567,U$4:U$567,"&gt;0",$C$4:$C$567,$F598),"--")</f>
        <v>36058383.333333336</v>
      </c>
      <c r="V598" s="5">
        <f>IFERROR(AVERAGEIFS(V$4:V$567,V$4:V$567,"&gt;0",$C$4:$C$567,$F598),"--")</f>
        <v>1329486.0731195763</v>
      </c>
      <c r="W598" s="5">
        <f>AVERAGEIFS(W$4:W$567,W$4:W$567,"&gt;0",$C$4:$C$567,$F598)</f>
        <v>412529333.19999999</v>
      </c>
      <c r="X598" s="8">
        <f>AVERAGEIFS(X$4:X$567,X$4:X$567,"&gt;0",$C$4:$C$567,$F598)</f>
        <v>3.84531210802926</v>
      </c>
      <c r="Y598" s="7">
        <f>AVERAGEIFS(Y$4:Y$567,Y$4:Y$567,"&gt;0",$C$4:$C$567,$F598)</f>
        <v>0.18142050859320885</v>
      </c>
      <c r="Z598" s="5">
        <f>AVERAGEIFS(Z$4:Z$567,Z$4:Z$567,"&gt;0",$C$4:$C$567,$F598)</f>
        <v>265158.19135754358</v>
      </c>
      <c r="AA598" s="9">
        <f>AVERAGEIFS(AA$4:AA$567,AA$4:AA$567,"&gt;0",$C$4:$C$567,$F598)</f>
        <v>8.4911029187975592E-2</v>
      </c>
      <c r="AB598" s="5">
        <f>AVERAGEIFS(AB$4:AB$567,AB$4:AB$567,"&gt;0",$C$4:$C$567,$F598)</f>
        <v>5751678.4006666681</v>
      </c>
      <c r="AC598" s="7">
        <f>AVERAGEIFS(AC$4:AC$567,AC$4:AC$567,"&gt;0",$C$4:$C$567,$F598)</f>
        <v>3.5248525276291812E-2</v>
      </c>
    </row>
    <row r="599" spans="6:29" x14ac:dyDescent="0.3">
      <c r="F599" s="16" t="s">
        <v>512</v>
      </c>
      <c r="G599" s="18">
        <f>IFERROR(AVERAGEIFS(G$4:G$567,G$4:G$567,"&gt;0",$C$4:$C$567,$F599),"--")</f>
        <v>2</v>
      </c>
      <c r="H599" s="5">
        <f>IFERROR(AVERAGEIFS(H$4:H$567,H$4:H$567,"&gt;0",$C$4:$C$567,$F599),"--")</f>
        <v>141877.56399999995</v>
      </c>
      <c r="I599" s="5">
        <f>IFERROR(AVERAGEIFS(I$4:I$567,I$4:I$567,"&gt;0",$C$4:$C$567,$F599),"--")</f>
        <v>11734428.83</v>
      </c>
      <c r="J599" s="5">
        <f>IFERROR(AVERAGEIFS(J$4:J$567,J$4:J$567,"&gt;0",$C$4:$C$567,$F599),"--")</f>
        <v>251683.82418986844</v>
      </c>
      <c r="K599" s="18">
        <f>IFERROR(AVERAGEIFS(K$4:K$567,K$4:K$567,"&gt;0",$C$4:$C$567,$F599),"--")</f>
        <v>1</v>
      </c>
      <c r="L599" s="5">
        <f>IFERROR(AVERAGEIFS(L$4:L$567,L$4:L$567,"&gt;0",$C$4:$C$567,$F599),"--")</f>
        <v>42718.33</v>
      </c>
      <c r="M599" s="5">
        <f>IFERROR(AVERAGEIFS(M$4:M$567,M$4:M$567,"&gt;0",$C$4:$C$567,$F599),"--")</f>
        <v>5670750</v>
      </c>
      <c r="N599" s="5">
        <f>IFERROR(AVERAGEIFS(N$4:N$567,N$4:N$567,"&gt;0",$C$4:$C$567,$F599),"--")</f>
        <v>124733.41998732023</v>
      </c>
      <c r="O599" s="18">
        <f>IFERROR(AVERAGEIFS(O$4:O$567,O$4:O$567,"&gt;0",$C$4:$C$567,$F599),"--")</f>
        <v>3.8333333333333335</v>
      </c>
      <c r="P599" s="5">
        <f>IFERROR(AVERAGEIFS(P$4:P$567,P$4:P$567,"&gt;0",$C$4:$C$567,$F599),"--")</f>
        <v>889871.61499999987</v>
      </c>
      <c r="Q599" s="5">
        <f>IFERROR(AVERAGEIFS(Q$4:Q$567,Q$4:Q$567,"&gt;0",$C$4:$C$567,$F599),"--")</f>
        <v>54032421.669999994</v>
      </c>
      <c r="R599" s="5">
        <f>IFERROR(AVERAGEIFS(R$4:R$567,R$4:R$567,"&gt;0",$C$4:$C$567,$F599),"--")</f>
        <v>1586042.9244830206</v>
      </c>
      <c r="S599" s="18">
        <f>IFERROR(AVERAGEIFS(S$4:S$567,S$4:S$567,"&gt;0",$C$4:$C$567,$F599),"--")</f>
        <v>3.3636363636363638</v>
      </c>
      <c r="T599" s="5">
        <f>IFERROR(AVERAGEIFS(T$4:T$567,T$4:T$567,"&gt;0",$C$4:$C$567,$F599),"--")</f>
        <v>613405.41700000013</v>
      </c>
      <c r="U599" s="5">
        <f>IFERROR(AVERAGEIFS(U$4:U$567,U$4:U$567,"&gt;0",$C$4:$C$567,$F599),"--")</f>
        <v>36903873</v>
      </c>
      <c r="V599" s="5">
        <f>IFERROR(AVERAGEIFS(V$4:V$567,V$4:V$567,"&gt;0",$C$4:$C$567,$F599),"--")</f>
        <v>1025075.2120010889</v>
      </c>
      <c r="W599" s="5">
        <f>AVERAGEIFS(W$4:W$567,W$4:W$567,"&gt;0",$C$4:$C$567,$F599)</f>
        <v>3556638999.5714288</v>
      </c>
      <c r="X599" s="8">
        <f>AVERAGEIFS(X$4:X$567,X$4:X$567,"&gt;0",$C$4:$C$567,$F599)</f>
        <v>2.3480425684919721</v>
      </c>
      <c r="Y599" s="7">
        <f>AVERAGEIFS(Y$4:Y$567,Y$4:Y$567,"&gt;0",$C$4:$C$567,$F599)</f>
        <v>0.25083718938442268</v>
      </c>
      <c r="Z599" s="5">
        <f>AVERAGEIFS(Z$4:Z$567,Z$4:Z$567,"&gt;0",$C$4:$C$567,$F599)</f>
        <v>141155.66866552149</v>
      </c>
      <c r="AA599" s="9">
        <f>AVERAGEIFS(AA$4:AA$567,AA$4:AA$567,"&gt;0",$C$4:$C$567,$F599)</f>
        <v>2.7350750157680501E-2</v>
      </c>
      <c r="AB599" s="5">
        <f>AVERAGEIFS(AB$4:AB$567,AB$4:AB$567,"&gt;0",$C$4:$C$567,$F599)</f>
        <v>21705339.05761905</v>
      </c>
      <c r="AC599" s="7">
        <f>AVERAGEIFS(AC$4:AC$567,AC$4:AC$567,"&gt;0",$C$4:$C$567,$F599)</f>
        <v>1.0093921901124519E-2</v>
      </c>
    </row>
    <row r="600" spans="6:29" x14ac:dyDescent="0.3">
      <c r="F600" s="16" t="s">
        <v>1219</v>
      </c>
      <c r="G600" s="18">
        <f>IFERROR(AVERAGEIFS(G$4:G$567,G$4:G$567,"&gt;0",$C$4:$C$567,$F600),"--")</f>
        <v>4</v>
      </c>
      <c r="H600" s="5">
        <f>IFERROR(AVERAGEIFS(H$4:H$567,H$4:H$567,"&gt;0",$C$4:$C$567,$F600),"--")</f>
        <v>255454.30000000002</v>
      </c>
      <c r="I600" s="5">
        <f>IFERROR(AVERAGEIFS(I$4:I$567,I$4:I$567,"&gt;0",$C$4:$C$567,$F600),"--")</f>
        <v>12892250</v>
      </c>
      <c r="J600" s="5">
        <f>IFERROR(AVERAGEIFS(J$4:J$567,J$4:J$567,"&gt;0",$C$4:$C$567,$F600),"--")</f>
        <v>560591.9343377226</v>
      </c>
      <c r="K600" s="18">
        <f>IFERROR(AVERAGEIFS(K$4:K$567,K$4:K$567,"&gt;0",$C$4:$C$567,$F600),"--")</f>
        <v>1</v>
      </c>
      <c r="L600" s="5">
        <f>IFERROR(AVERAGEIFS(L$4:L$567,L$4:L$567,"&gt;0",$C$4:$C$567,$F600),"--")</f>
        <v>608275</v>
      </c>
      <c r="M600" s="5">
        <f>IFERROR(AVERAGEIFS(M$4:M$567,M$4:M$567,"&gt;0",$C$4:$C$567,$F600),"--")</f>
        <v>12127700</v>
      </c>
      <c r="N600" s="5">
        <f>IFERROR(AVERAGEIFS(N$4:N$567,N$4:N$567,"&gt;0",$C$4:$C$567,$F600),"--")</f>
        <v>544906.1182806046</v>
      </c>
      <c r="O600" s="18">
        <f>IFERROR(AVERAGEIFS(O$4:O$567,O$4:O$567,"&gt;0",$C$4:$C$567,$F600),"--")</f>
        <v>5</v>
      </c>
      <c r="P600" s="5">
        <f>IFERROR(AVERAGEIFS(P$4:P$567,P$4:P$567,"&gt;0",$C$4:$C$567,$F600),"--")</f>
        <v>380405.63</v>
      </c>
      <c r="Q600" s="5">
        <f>IFERROR(AVERAGEIFS(Q$4:Q$567,Q$4:Q$567,"&gt;0",$C$4:$C$567,$F600),"--")</f>
        <v>147085900</v>
      </c>
      <c r="R600" s="5">
        <f>IFERROR(AVERAGEIFS(R$4:R$567,R$4:R$567,"&gt;0",$C$4:$C$567,$F600),"--")</f>
        <v>6608673.2705137152</v>
      </c>
      <c r="S600" s="18">
        <f>IFERROR(AVERAGEIFS(S$4:S$567,S$4:S$567,"&gt;0",$C$4:$C$567,$F600),"--")</f>
        <v>7</v>
      </c>
      <c r="T600" s="5">
        <f>IFERROR(AVERAGEIFS(T$4:T$567,T$4:T$567,"&gt;0",$C$4:$C$567,$F600),"--")</f>
        <v>749794.61499999999</v>
      </c>
      <c r="U600" s="5">
        <f>IFERROR(AVERAGEIFS(U$4:U$567,U$4:U$567,"&gt;0",$C$4:$C$567,$F600),"--")</f>
        <v>92499050</v>
      </c>
      <c r="V600" s="5">
        <f>IFERROR(AVERAGEIFS(V$4:V$567,V$4:V$567,"&gt;0",$C$4:$C$567,$F600),"--")</f>
        <v>4137381.6287348825</v>
      </c>
      <c r="W600" s="5">
        <f>AVERAGEIFS(W$4:W$567,W$4:W$567,"&gt;0",$C$4:$C$567,$F600)</f>
        <v>805360691.20833337</v>
      </c>
      <c r="X600" s="8">
        <f>AVERAGEIFS(X$4:X$567,X$4:X$567,"&gt;0",$C$4:$C$567,$F600)</f>
        <v>3.2840777554335596</v>
      </c>
      <c r="Y600" s="7">
        <f>AVERAGEIFS(Y$4:Y$567,Y$4:Y$567,"&gt;0",$C$4:$C$567,$F600)</f>
        <v>0.20582012005025824</v>
      </c>
      <c r="Z600" s="5">
        <f>AVERAGEIFS(Z$4:Z$567,Z$4:Z$567,"&gt;0",$C$4:$C$567,$F600)</f>
        <v>1167866.572556003</v>
      </c>
      <c r="AA600" s="9">
        <f>AVERAGEIFS(AA$4:AA$567,AA$4:AA$567,"&gt;0",$C$4:$C$567,$F600)</f>
        <v>0.10045712192180924</v>
      </c>
      <c r="AB600" s="5">
        <f>AVERAGEIFS(AB$4:AB$567,AB$4:AB$567,"&gt;0",$C$4:$C$567,$F600)</f>
        <v>8381461.9941666657</v>
      </c>
      <c r="AC600" s="7">
        <f>AVERAGEIFS(AC$4:AC$567,AC$4:AC$567,"&gt;0",$C$4:$C$567,$F600)</f>
        <v>7.1020578629654246E-2</v>
      </c>
    </row>
    <row r="601" spans="6:29" x14ac:dyDescent="0.3">
      <c r="F601" s="16" t="s">
        <v>1241</v>
      </c>
      <c r="G601" s="18">
        <f>IFERROR(AVERAGEIFS(G$4:G$567,G$4:G$567,"&gt;0",$C$4:$C$567,$F601),"--")</f>
        <v>6.666666666666667</v>
      </c>
      <c r="H601" s="5">
        <f>IFERROR(AVERAGEIFS(H$4:H$567,H$4:H$567,"&gt;0",$C$4:$C$567,$F601),"--")</f>
        <v>619435.08833333338</v>
      </c>
      <c r="I601" s="5">
        <f>IFERROR(AVERAGEIFS(I$4:I$567,I$4:I$567,"&gt;0",$C$4:$C$567,$F601),"--")</f>
        <v>18799416.666666668</v>
      </c>
      <c r="J601" s="5">
        <f>IFERROR(AVERAGEIFS(J$4:J$567,J$4:J$567,"&gt;0",$C$4:$C$567,$F601),"--")</f>
        <v>2054114.4874881755</v>
      </c>
      <c r="K601" s="18">
        <f>IFERROR(AVERAGEIFS(K$4:K$567,K$4:K$567,"&gt;0",$C$4:$C$567,$F601),"--")</f>
        <v>6.333333333333333</v>
      </c>
      <c r="L601" s="5">
        <f>IFERROR(AVERAGEIFS(L$4:L$567,L$4:L$567,"&gt;0",$C$4:$C$567,$F601),"--")</f>
        <v>2306106.23</v>
      </c>
      <c r="M601" s="5">
        <f>IFERROR(AVERAGEIFS(M$4:M$567,M$4:M$567,"&gt;0",$C$4:$C$567,$F601),"--")</f>
        <v>51039738.333333336</v>
      </c>
      <c r="N601" s="5">
        <f>IFERROR(AVERAGEIFS(N$4:N$567,N$4:N$567,"&gt;0",$C$4:$C$567,$F601),"--")</f>
        <v>5938310.8888748912</v>
      </c>
      <c r="O601" s="18">
        <f>IFERROR(AVERAGEIFS(O$4:O$567,O$4:O$567,"&gt;0",$C$4:$C$567,$F601),"--")</f>
        <v>4.5</v>
      </c>
      <c r="P601" s="5">
        <f>IFERROR(AVERAGEIFS(P$4:P$567,P$4:P$567,"&gt;0",$C$4:$C$567,$F601),"--")</f>
        <v>839651.20444444439</v>
      </c>
      <c r="Q601" s="5">
        <f>IFERROR(AVERAGEIFS(Q$4:Q$567,Q$4:Q$567,"&gt;0",$C$4:$C$567,$F601),"--")</f>
        <v>27970970</v>
      </c>
      <c r="R601" s="5">
        <f>IFERROR(AVERAGEIFS(R$4:R$567,R$4:R$567,"&gt;0",$C$4:$C$567,$F601),"--")</f>
        <v>3066006.7445719177</v>
      </c>
      <c r="S601" s="18">
        <f>IFERROR(AVERAGEIFS(S$4:S$567,S$4:S$567,"&gt;0",$C$4:$C$567,$F601),"--")</f>
        <v>10.25</v>
      </c>
      <c r="T601" s="5">
        <f>IFERROR(AVERAGEIFS(T$4:T$567,T$4:T$567,"&gt;0",$C$4:$C$567,$F601),"--")</f>
        <v>2282737.1590909092</v>
      </c>
      <c r="U601" s="5">
        <f>IFERROR(AVERAGEIFS(U$4:U$567,U$4:U$567,"&gt;0",$C$4:$C$567,$F601),"--")</f>
        <v>58228719.166666664</v>
      </c>
      <c r="V601" s="5">
        <f>IFERROR(AVERAGEIFS(V$4:V$567,V$4:V$567,"&gt;0",$C$4:$C$567,$F601),"--")</f>
        <v>6551218.3086581314</v>
      </c>
      <c r="W601" s="5">
        <f>AVERAGEIFS(W$4:W$567,W$4:W$567,"&gt;0",$C$4:$C$567,$F601)</f>
        <v>2176438666.3333335</v>
      </c>
      <c r="X601" s="8">
        <f>AVERAGEIFS(X$4:X$567,X$4:X$567,"&gt;0",$C$4:$C$567,$F601)</f>
        <v>8.1081219204659636</v>
      </c>
      <c r="Y601" s="7">
        <f>AVERAGEIFS(Y$4:Y$567,Y$4:Y$567,"&gt;0",$C$4:$C$567,$F601)</f>
        <v>0.33846504960058027</v>
      </c>
      <c r="Z601" s="5">
        <f>AVERAGEIFS(Z$4:Z$567,Z$4:Z$567,"&gt;0",$C$4:$C$567,$F601)</f>
        <v>2345954.3308271607</v>
      </c>
      <c r="AA601" s="9">
        <f>AVERAGEIFS(AA$4:AA$567,AA$4:AA$567,"&gt;0",$C$4:$C$567,$F601)</f>
        <v>3.8149882374163592E-2</v>
      </c>
      <c r="AB601" s="5">
        <f>AVERAGEIFS(AB$4:AB$567,AB$4:AB$567,"&gt;0",$C$4:$C$567,$F601)</f>
        <v>55737917.976190455</v>
      </c>
      <c r="AC601" s="7">
        <f>AVERAGEIFS(AC$4:AC$567,AC$4:AC$567,"&gt;0",$C$4:$C$567,$F601)</f>
        <v>2.3588613329662337E-2</v>
      </c>
    </row>
    <row r="602" spans="6:29" x14ac:dyDescent="0.3">
      <c r="F602" s="16" t="s">
        <v>1253</v>
      </c>
      <c r="G602" s="18">
        <f>IFERROR(AVERAGEIFS(G$4:G$567,G$4:G$567,"&gt;0",$C$4:$C$567,$F602),"--")</f>
        <v>1</v>
      </c>
      <c r="H602" s="5">
        <f>IFERROR(AVERAGEIFS(H$4:H$567,H$4:H$567,"&gt;0",$C$4:$C$567,$F602),"--")</f>
        <v>30251.33</v>
      </c>
      <c r="I602" s="5">
        <f>IFERROR(AVERAGEIFS(I$4:I$567,I$4:I$567,"&gt;0",$C$4:$C$567,$F602),"--")</f>
        <v>2983950</v>
      </c>
      <c r="J602" s="5">
        <f>IFERROR(AVERAGEIFS(J$4:J$567,J$4:J$567,"&gt;0",$C$4:$C$567,$F602),"--")</f>
        <v>90711.721158541419</v>
      </c>
      <c r="K602" s="18">
        <f>IFERROR(AVERAGEIFS(K$4:K$567,K$4:K$567,"&gt;0",$C$4:$C$567,$F602),"--")</f>
        <v>3</v>
      </c>
      <c r="L602" s="5">
        <f>IFERROR(AVERAGEIFS(L$4:L$567,L$4:L$567,"&gt;0",$C$4:$C$567,$F602),"--")</f>
        <v>286429.36</v>
      </c>
      <c r="M602" s="5">
        <f>IFERROR(AVERAGEIFS(M$4:M$567,M$4:M$567,"&gt;0",$C$4:$C$567,$F602),"--")</f>
        <v>6794700</v>
      </c>
      <c r="N602" s="5">
        <f>IFERROR(AVERAGEIFS(N$4:N$567,N$4:N$567,"&gt;0",$C$4:$C$567,$F602),"--")</f>
        <v>285094.85792807216</v>
      </c>
      <c r="O602" s="18">
        <f>IFERROR(AVERAGEIFS(O$4:O$567,O$4:O$567,"&gt;0",$C$4:$C$567,$F602),"--")</f>
        <v>2</v>
      </c>
      <c r="P602" s="5">
        <f>IFERROR(AVERAGEIFS(P$4:P$567,P$4:P$567,"&gt;0",$C$4:$C$567,$F602),"--")</f>
        <v>397680.44666666671</v>
      </c>
      <c r="Q602" s="5">
        <f>IFERROR(AVERAGEIFS(Q$4:Q$567,Q$4:Q$567,"&gt;0",$C$4:$C$567,$F602),"--")</f>
        <v>20639524.333333332</v>
      </c>
      <c r="R602" s="5">
        <f>IFERROR(AVERAGEIFS(R$4:R$567,R$4:R$567,"&gt;0",$C$4:$C$567,$F602),"--")</f>
        <v>797273.20330465271</v>
      </c>
      <c r="S602" s="18">
        <f>IFERROR(AVERAGEIFS(S$4:S$567,S$4:S$567,"&gt;0",$C$4:$C$567,$F602),"--")</f>
        <v>2.2000000000000002</v>
      </c>
      <c r="T602" s="5">
        <f>IFERROR(AVERAGEIFS(T$4:T$567,T$4:T$567,"&gt;0",$C$4:$C$567,$F602),"--")</f>
        <v>307994.67199999996</v>
      </c>
      <c r="U602" s="5">
        <f>IFERROR(AVERAGEIFS(U$4:U$567,U$4:U$567,"&gt;0",$C$4:$C$567,$F602),"--")</f>
        <v>14936234.6</v>
      </c>
      <c r="V602" s="5">
        <f>IFERROR(AVERAGEIFS(V$4:V$567,V$4:V$567,"&gt;0",$C$4:$C$567,$F602),"--")</f>
        <v>571667.58203182265</v>
      </c>
      <c r="W602" s="5">
        <f>AVERAGEIFS(W$4:W$567,W$4:W$567,"&gt;0",$C$4:$C$567,$F602)</f>
        <v>552966059.4545455</v>
      </c>
      <c r="X602" s="8">
        <f>AVERAGEIFS(X$4:X$567,X$4:X$567,"&gt;0",$C$4:$C$567,$F602)</f>
        <v>3.4678601877232977</v>
      </c>
      <c r="Y602" s="7">
        <f>AVERAGEIFS(Y$4:Y$567,Y$4:Y$567,"&gt;0",$C$4:$C$567,$F602)</f>
        <v>0.18647417625645754</v>
      </c>
      <c r="Z602" s="5">
        <f>AVERAGEIFS(Z$4:Z$567,Z$4:Z$567,"&gt;0",$C$4:$C$567,$F602)</f>
        <v>54767.947177390961</v>
      </c>
      <c r="AA602" s="9">
        <f>AVERAGEIFS(AA$4:AA$567,AA$4:AA$567,"&gt;0",$C$4:$C$567,$F602)</f>
        <v>1.7401199610383965E-2</v>
      </c>
      <c r="AB602" s="5">
        <f>AVERAGEIFS(AB$4:AB$567,AB$4:AB$567,"&gt;0",$C$4:$C$567,$F602)</f>
        <v>5946543.7081818189</v>
      </c>
      <c r="AC602" s="7">
        <f>AVERAGEIFS(AC$4:AC$567,AC$4:AC$567,"&gt;0",$C$4:$C$567,$F602)</f>
        <v>4.6529738310722071E-3</v>
      </c>
    </row>
    <row r="604" spans="6:29" x14ac:dyDescent="0.3">
      <c r="F604" s="1" t="s">
        <v>1827</v>
      </c>
      <c r="G604" s="10">
        <f>SUM(G4:G567)</f>
        <v>1389</v>
      </c>
      <c r="H604" s="10">
        <f>SUM(H4:H567)</f>
        <v>65029615.094999984</v>
      </c>
      <c r="I604" s="10">
        <f>SUM(I4:I567)</f>
        <v>6113196503.3095322</v>
      </c>
      <c r="J604" s="10">
        <f>SUM(J4:J567)</f>
        <v>198902267.15984076</v>
      </c>
      <c r="K604" s="10">
        <f>SUM(K4:K567)</f>
        <v>442</v>
      </c>
      <c r="L604" s="10">
        <f>SUM(L4:L567)</f>
        <v>137504881.75350001</v>
      </c>
      <c r="M604" s="10">
        <f>SUM(M4:M567)</f>
        <v>12172655663</v>
      </c>
      <c r="N604" s="10">
        <f>SUM(N4:N567)</f>
        <v>328572412.15575135</v>
      </c>
      <c r="O604" s="10">
        <f>SUM(O4:O567)</f>
        <v>847</v>
      </c>
      <c r="P604" s="10">
        <f>SUM(P4:P567)</f>
        <v>224051478.7899999</v>
      </c>
      <c r="Q604" s="10">
        <f>SUM(Q4:Q567)</f>
        <v>11669627969.470001</v>
      </c>
      <c r="R604" s="10">
        <f>SUM(R4:R567)</f>
        <v>355247191.59967995</v>
      </c>
      <c r="S604" s="10">
        <f>SUM(S4:S567)</f>
        <v>2678</v>
      </c>
      <c r="T604" s="10">
        <f>SUM(T4:T567)</f>
        <v>426585975.6384998</v>
      </c>
      <c r="U604" s="10">
        <f>SUM(U4:U567)</f>
        <v>29955480135.779533</v>
      </c>
      <c r="V604" s="10">
        <f>SUM(V4:V567)</f>
        <v>882721870.91527164</v>
      </c>
      <c r="W604" s="10">
        <f>SUM(W4:W567)</f>
        <v>1443762689527</v>
      </c>
      <c r="X604" s="11"/>
      <c r="Y604" s="12"/>
      <c r="Z604" s="10">
        <f>SUM(Z4:Z567)</f>
        <v>176472501.03815284</v>
      </c>
      <c r="AA604" s="13"/>
      <c r="AB604" s="10">
        <f>SUM(AB4:AB567)</f>
        <v>16367734536.679979</v>
      </c>
      <c r="AC604" s="12"/>
    </row>
    <row r="606" spans="6:29" x14ac:dyDescent="0.3">
      <c r="F606" s="16" t="s">
        <v>1815</v>
      </c>
      <c r="G606" s="5">
        <f>SUMIFS(G$4:G$567,G$4:G$567,"&gt;0",$F$4:$F$567,$F606)</f>
        <v>133</v>
      </c>
      <c r="H606" s="5">
        <f>SUMIFS(H$4:H$567,H$4:H$567,"&gt;0",$F$4:$F$567,$F606)</f>
        <v>8570509.4200000018</v>
      </c>
      <c r="I606" s="5">
        <f>SUMIFS(I$4:I$567,I$4:I$567,"&gt;0",$F$4:$F$567,$F606)</f>
        <v>1075957530.1495328</v>
      </c>
      <c r="J606" s="5">
        <f>SUMIFS(J$4:J$567,J$4:J$567,"&gt;0",$F$4:$F$567,$F606)</f>
        <v>34603440.616630852</v>
      </c>
      <c r="K606" s="5">
        <f>SUMIFS(K$4:K$567,K$4:K$567,"&gt;0",$F$4:$F$567,$F606)</f>
        <v>85</v>
      </c>
      <c r="L606" s="5">
        <f>SUMIFS(L$4:L$567,L$4:L$567,"&gt;0",$F$4:$F$567,$F606)</f>
        <v>33243514.510000002</v>
      </c>
      <c r="M606" s="5">
        <f>SUMIFS(M$4:M$567,M$4:M$567,"&gt;0",$F$4:$F$567,$F606)</f>
        <v>1195040069</v>
      </c>
      <c r="N606" s="5">
        <f>SUMIFS(N$4:N$567,N$4:N$567,"&gt;0",$F$4:$F$567,$F606)</f>
        <v>57001097.066009305</v>
      </c>
      <c r="O606" s="5">
        <f>SUMIFS(O$4:O$567,O$4:O$567,"&gt;0",$F$4:$F$567,$F606)</f>
        <v>141</v>
      </c>
      <c r="P606" s="5">
        <f>SUMIFS(P$4:P$567,P$4:P$567,"&gt;0",$F$4:$F$567,$F606)</f>
        <v>20661031.200000003</v>
      </c>
      <c r="Q606" s="5">
        <f>SUMIFS(Q$4:Q$567,Q$4:Q$567,"&gt;0",$F$4:$F$567,$F606)</f>
        <v>1614924192</v>
      </c>
      <c r="R606" s="5">
        <f>SUMIFS(R$4:R$567,R$4:R$567,"&gt;0",$F$4:$F$567,$F606)</f>
        <v>60828064.921257056</v>
      </c>
      <c r="S606" s="5">
        <f>SUMIFS(S$4:S$567,S$4:S$567,"&gt;0",$F$4:$F$567,$F606)</f>
        <v>359</v>
      </c>
      <c r="T606" s="5">
        <f>SUMIFS(T$4:T$567,T$4:T$567,"&gt;0",$F$4:$F$567,$F606)</f>
        <v>62475055.13000001</v>
      </c>
      <c r="U606" s="5">
        <f>SUMIFS(U$4:U$567,U$4:U$567,"&gt;0",$F$4:$F$567,$F606)</f>
        <v>3885921791.1495328</v>
      </c>
      <c r="V606" s="5">
        <f>SUMIFS(V$4:V$567,V$4:V$567,"&gt;0",$F$4:$F$567,$F606)</f>
        <v>152432602.60389724</v>
      </c>
      <c r="W606" s="5">
        <f>SUMIFS(W$4:W$567,W$4:W$567,"&gt;0",$F$4:$F$567,$F606)</f>
        <v>474843482420</v>
      </c>
      <c r="X606" s="8"/>
      <c r="Y606" s="7"/>
      <c r="Z606" s="5">
        <f>SUMIFS(Z$4:Z$567,Z$4:Z$567,"&gt;0",$F$4:$F$567,$F606)</f>
        <v>29385101.111512203</v>
      </c>
      <c r="AA606" s="9">
        <f t="shared" ref="AA606:AA637" si="99">T606/W606</f>
        <v>1.3156978550405942E-4</v>
      </c>
      <c r="AB606" s="5">
        <f>SUMIFS(AB$4:AB$567,AB$4:AB$567,"&gt;0",$F$4:$F$567,$F606)</f>
        <v>4630710062.0100031</v>
      </c>
      <c r="AC606" s="7">
        <f t="shared" ref="AC606:AC611" si="100">Z606/AB606</f>
        <v>6.3457009223240645E-3</v>
      </c>
    </row>
    <row r="607" spans="6:29" x14ac:dyDescent="0.3">
      <c r="F607" s="16" t="s">
        <v>1816</v>
      </c>
      <c r="G607" s="5">
        <f>SUMIFS(G$4:G$567,G$4:G$567,"&gt;0",$F$4:$F$567,$F607)</f>
        <v>833</v>
      </c>
      <c r="H607" s="5">
        <f>SUMIFS(H$4:H$567,H$4:H$567,"&gt;0",$F$4:$F$567,$F607)</f>
        <v>14955345.139999988</v>
      </c>
      <c r="I607" s="5">
        <f>SUMIFS(I$4:I$567,I$4:I$567,"&gt;0",$F$4:$F$567,$F607)</f>
        <v>1527908100</v>
      </c>
      <c r="J607" s="5">
        <f>SUMIFS(J$4:J$567,J$4:J$567,"&gt;0",$F$4:$F$567,$F607)</f>
        <v>47320242.730150625</v>
      </c>
      <c r="K607" s="5">
        <f>SUMIFS(K$4:K$567,K$4:K$567,"&gt;0",$F$4:$F$567,$F607)</f>
        <v>112</v>
      </c>
      <c r="L607" s="5">
        <f>SUMIFS(L$4:L$567,L$4:L$567,"&gt;0",$F$4:$F$567,$F607)</f>
        <v>15905964.762999998</v>
      </c>
      <c r="M607" s="5">
        <f>SUMIFS(M$4:M$567,M$4:M$567,"&gt;0",$F$4:$F$567,$F607)</f>
        <v>1547327300</v>
      </c>
      <c r="N607" s="5">
        <f>SUMIFS(N$4:N$567,N$4:N$567,"&gt;0",$F$4:$F$567,$F607)</f>
        <v>44460282.10142909</v>
      </c>
      <c r="O607" s="5">
        <f>SUMIFS(O$4:O$567,O$4:O$567,"&gt;0",$F$4:$F$567,$F607)</f>
        <v>407</v>
      </c>
      <c r="P607" s="5">
        <f>SUMIFS(P$4:P$567,P$4:P$567,"&gt;0",$F$4:$F$567,$F607)</f>
        <v>53731982.409999974</v>
      </c>
      <c r="Q607" s="5">
        <f>SUMIFS(Q$4:Q$567,Q$4:Q$567,"&gt;0",$F$4:$F$567,$F607)</f>
        <v>3980548167</v>
      </c>
      <c r="R607" s="5">
        <f>SUMIFS(R$4:R$567,R$4:R$567,"&gt;0",$F$4:$F$567,$F607)</f>
        <v>97876605.328053504</v>
      </c>
      <c r="S607" s="5">
        <f>SUMIFS(S$4:S$567,S$4:S$567,"&gt;0",$F$4:$F$567,$F607)</f>
        <v>1352</v>
      </c>
      <c r="T607" s="5">
        <f>SUMIFS(T$4:T$567,T$4:T$567,"&gt;0",$F$4:$F$567,$F607)</f>
        <v>84593292.312999949</v>
      </c>
      <c r="U607" s="5">
        <f>SUMIFS(U$4:U$567,U$4:U$567,"&gt;0",$F$4:$F$567,$F607)</f>
        <v>7055783567</v>
      </c>
      <c r="V607" s="5">
        <f>SUMIFS(V$4:V$567,V$4:V$567,"&gt;0",$F$4:$F$567,$F607)</f>
        <v>189657130.15963322</v>
      </c>
      <c r="W607" s="5">
        <f>SUMIFS(W$4:W$567,W$4:W$567,"&gt;0",$F$4:$F$567,$F607)</f>
        <v>143404738201</v>
      </c>
      <c r="X607" s="8"/>
      <c r="Y607" s="7"/>
      <c r="Z607" s="5">
        <f>SUMIFS(Z$4:Z$567,Z$4:Z$567,"&gt;0",$F$4:$F$567,$F607)</f>
        <v>48829659.223290615</v>
      </c>
      <c r="AA607" s="9">
        <f t="shared" si="99"/>
        <v>5.8989189181763075E-4</v>
      </c>
      <c r="AB607" s="5">
        <f>SUMIFS(AB$4:AB$567,AB$4:AB$567,"&gt;0",$F$4:$F$567,$F607)</f>
        <v>2682924042.3099999</v>
      </c>
      <c r="AC607" s="7">
        <f t="shared" si="100"/>
        <v>1.8200164616381846E-2</v>
      </c>
    </row>
    <row r="608" spans="6:29" x14ac:dyDescent="0.3">
      <c r="F608" s="16" t="s">
        <v>1817</v>
      </c>
      <c r="G608" s="5">
        <f>SUMIFS(G$4:G$567,G$4:G$567,"&gt;0",$F$4:$F$567,$F608)</f>
        <v>110</v>
      </c>
      <c r="H608" s="5">
        <f>SUMIFS(H$4:H$567,H$4:H$567,"&gt;0",$F$4:$F$567,$F608)</f>
        <v>7737571.2420000006</v>
      </c>
      <c r="I608" s="5">
        <f>SUMIFS(I$4:I$567,I$4:I$567,"&gt;0",$F$4:$F$567,$F608)</f>
        <v>691018600</v>
      </c>
      <c r="J608" s="5">
        <f>SUMIFS(J$4:J$567,J$4:J$567,"&gt;0",$F$4:$F$567,$F608)</f>
        <v>19725774.222561814</v>
      </c>
      <c r="K608" s="5">
        <f>SUMIFS(K$4:K$567,K$4:K$567,"&gt;0",$F$4:$F$567,$F608)</f>
        <v>74</v>
      </c>
      <c r="L608" s="5">
        <f>SUMIFS(L$4:L$567,L$4:L$567,"&gt;0",$F$4:$F$567,$F608)</f>
        <v>22448781.899999999</v>
      </c>
      <c r="M608" s="5">
        <f>SUMIFS(M$4:M$567,M$4:M$567,"&gt;0",$F$4:$F$567,$F608)</f>
        <v>1424151355</v>
      </c>
      <c r="N608" s="5">
        <f>SUMIFS(N$4:N$567,N$4:N$567,"&gt;0",$F$4:$F$567,$F608)</f>
        <v>39350514.848030955</v>
      </c>
      <c r="O608" s="5">
        <f>SUMIFS(O$4:O$567,O$4:O$567,"&gt;0",$F$4:$F$567,$F608)</f>
        <v>22</v>
      </c>
      <c r="P608" s="5">
        <f>SUMIFS(P$4:P$567,P$4:P$567,"&gt;0",$F$4:$F$567,$F608)</f>
        <v>54091621.689999998</v>
      </c>
      <c r="Q608" s="5">
        <f>SUMIFS(Q$4:Q$567,Q$4:Q$567,"&gt;0",$F$4:$F$567,$F608)</f>
        <v>449709740.44999999</v>
      </c>
      <c r="R608" s="5">
        <f>SUMIFS(R$4:R$567,R$4:R$567,"&gt;0",$F$4:$F$567,$F608)</f>
        <v>9544883.0131372903</v>
      </c>
      <c r="S608" s="5">
        <f>SUMIFS(S$4:S$567,S$4:S$567,"&gt;0",$F$4:$F$567,$F608)</f>
        <v>206</v>
      </c>
      <c r="T608" s="5">
        <f>SUMIFS(T$4:T$567,T$4:T$567,"&gt;0",$F$4:$F$567,$F608)</f>
        <v>84277974.832000032</v>
      </c>
      <c r="U608" s="5">
        <f>SUMIFS(U$4:U$567,U$4:U$567,"&gt;0",$F$4:$F$567,$F608)</f>
        <v>2564879695.4499998</v>
      </c>
      <c r="V608" s="5">
        <f>SUMIFS(V$4:V$567,V$4:V$567,"&gt;0",$F$4:$F$567,$F608)</f>
        <v>68621172.083730042</v>
      </c>
      <c r="W608" s="5">
        <f>SUMIFS(W$4:W$567,W$4:W$567,"&gt;0",$F$4:$F$567,$F608)</f>
        <v>303333756577</v>
      </c>
      <c r="X608" s="8"/>
      <c r="Y608" s="7"/>
      <c r="Z608" s="5">
        <f>SUMIFS(Z$4:Z$567,Z$4:Z$567,"&gt;0",$F$4:$F$567,$F608)</f>
        <v>8207644.5149295935</v>
      </c>
      <c r="AA608" s="9">
        <f t="shared" si="99"/>
        <v>2.7783908979680746E-4</v>
      </c>
      <c r="AB608" s="5">
        <f>SUMIFS(AB$4:AB$567,AB$4:AB$567,"&gt;0",$F$4:$F$567,$F608)</f>
        <v>2322986413.8399997</v>
      </c>
      <c r="AC608" s="7">
        <f t="shared" si="100"/>
        <v>3.5332296676509581E-3</v>
      </c>
    </row>
    <row r="609" spans="6:29" x14ac:dyDescent="0.3">
      <c r="F609" s="16" t="s">
        <v>1818</v>
      </c>
      <c r="G609" s="5">
        <f>SUMIFS(G$4:G$567,G$4:G$567,"&gt;0",$F$4:$F$567,$F609)</f>
        <v>49</v>
      </c>
      <c r="H609" s="5">
        <f>SUMIFS(H$4:H$567,H$4:H$567,"&gt;0",$F$4:$F$567,$F609)</f>
        <v>1820114.93</v>
      </c>
      <c r="I609" s="5">
        <f>SUMIFS(I$4:I$567,I$4:I$567,"&gt;0",$F$4:$F$567,$F609)</f>
        <v>312223500</v>
      </c>
      <c r="J609" s="5">
        <f>SUMIFS(J$4:J$567,J$4:J$567,"&gt;0",$F$4:$F$567,$F609)</f>
        <v>9152772.7578055225</v>
      </c>
      <c r="K609" s="5">
        <f>SUMIFS(K$4:K$567,K$4:K$567,"&gt;0",$F$4:$F$567,$F609)</f>
        <v>23</v>
      </c>
      <c r="L609" s="5">
        <f>SUMIFS(L$4:L$567,L$4:L$567,"&gt;0",$F$4:$F$567,$F609)</f>
        <v>3288709.07</v>
      </c>
      <c r="M609" s="5">
        <f>SUMIFS(M$4:M$567,M$4:M$567,"&gt;0",$F$4:$F$567,$F609)</f>
        <v>342344259</v>
      </c>
      <c r="N609" s="5">
        <f>SUMIFS(N$4:N$567,N$4:N$567,"&gt;0",$F$4:$F$567,$F609)</f>
        <v>10385590.107520554</v>
      </c>
      <c r="O609" s="5">
        <f>SUMIFS(O$4:O$567,O$4:O$567,"&gt;0",$F$4:$F$567,$F609)</f>
        <v>12</v>
      </c>
      <c r="P609" s="5">
        <f>SUMIFS(P$4:P$567,P$4:P$567,"&gt;0",$F$4:$F$567,$F609)</f>
        <v>2992157.81</v>
      </c>
      <c r="Q609" s="5">
        <f>SUMIFS(Q$4:Q$567,Q$4:Q$567,"&gt;0",$F$4:$F$567,$F609)</f>
        <v>261637473</v>
      </c>
      <c r="R609" s="5">
        <f>SUMIFS(R$4:R$567,R$4:R$567,"&gt;0",$F$4:$F$567,$F609)</f>
        <v>8080091.9610262606</v>
      </c>
      <c r="S609" s="5">
        <f>SUMIFS(S$4:S$567,S$4:S$567,"&gt;0",$F$4:$F$567,$F609)</f>
        <v>84</v>
      </c>
      <c r="T609" s="5">
        <f>SUMIFS(T$4:T$567,T$4:T$567,"&gt;0",$F$4:$F$567,$F609)</f>
        <v>8100981.8099999996</v>
      </c>
      <c r="U609" s="5">
        <f>SUMIFS(U$4:U$567,U$4:U$567,"&gt;0",$F$4:$F$567,$F609)</f>
        <v>916205232</v>
      </c>
      <c r="V609" s="5">
        <f>SUMIFS(V$4:V$567,V$4:V$567,"&gt;0",$F$4:$F$567,$F609)</f>
        <v>27618454.826352336</v>
      </c>
      <c r="W609" s="5">
        <f>SUMIFS(W$4:W$567,W$4:W$567,"&gt;0",$F$4:$F$567,$F609)</f>
        <v>156066824229</v>
      </c>
      <c r="X609" s="8"/>
      <c r="Y609" s="7"/>
      <c r="Z609" s="5">
        <f>SUMIFS(Z$4:Z$567,Z$4:Z$567,"&gt;0",$F$4:$F$567,$F609)</f>
        <v>3978718.1641769707</v>
      </c>
      <c r="AA609" s="9">
        <f t="shared" si="99"/>
        <v>5.1907135613352812E-5</v>
      </c>
      <c r="AB609" s="5">
        <f>SUMIFS(AB$4:AB$567,AB$4:AB$567,"&gt;0",$F$4:$F$567,$F609)</f>
        <v>1373370173.9900005</v>
      </c>
      <c r="AC609" s="7">
        <f t="shared" si="100"/>
        <v>2.8970471614493789E-3</v>
      </c>
    </row>
    <row r="610" spans="6:29" x14ac:dyDescent="0.3">
      <c r="F610" s="16" t="s">
        <v>1819</v>
      </c>
      <c r="G610" s="5">
        <f>SUMIFS(G$4:G$567,G$4:G$567,"&gt;0",$F$4:$F$567,$F610)</f>
        <v>245</v>
      </c>
      <c r="H610" s="5">
        <f>SUMIFS(H$4:H$567,H$4:H$567,"&gt;0",$F$4:$F$567,$F610)</f>
        <v>30376814.033000004</v>
      </c>
      <c r="I610" s="5">
        <f>SUMIFS(I$4:I$567,I$4:I$567,"&gt;0",$F$4:$F$567,$F610)</f>
        <v>2413199673.1600003</v>
      </c>
      <c r="J610" s="5">
        <f>SUMIFS(J$4:J$567,J$4:J$567,"&gt;0",$F$4:$F$567,$F610)</f>
        <v>84586532.93176119</v>
      </c>
      <c r="K610" s="5">
        <f>SUMIFS(K$4:K$567,K$4:K$567,"&gt;0",$F$4:$F$567,$F610)</f>
        <v>147</v>
      </c>
      <c r="L610" s="5">
        <f>SUMIFS(L$4:L$567,L$4:L$567,"&gt;0",$F$4:$F$567,$F610)</f>
        <v>62009636.510499999</v>
      </c>
      <c r="M610" s="5">
        <f>SUMIFS(M$4:M$567,M$4:M$567,"&gt;0",$F$4:$F$567,$F610)</f>
        <v>7651664980</v>
      </c>
      <c r="N610" s="5">
        <f>SUMIFS(N$4:N$567,N$4:N$567,"&gt;0",$F$4:$F$567,$F610)</f>
        <v>176830021.91448069</v>
      </c>
      <c r="O610" s="5">
        <f>SUMIFS(O$4:O$567,O$4:O$567,"&gt;0",$F$4:$F$567,$F610)</f>
        <v>260</v>
      </c>
      <c r="P610" s="5">
        <f>SUMIFS(P$4:P$567,P$4:P$567,"&gt;0",$F$4:$F$567,$F610)</f>
        <v>92194280.049999982</v>
      </c>
      <c r="Q610" s="5">
        <f>SUMIFS(Q$4:Q$567,Q$4:Q$567,"&gt;0",$F$4:$F$567,$F610)</f>
        <v>5215722497.0200005</v>
      </c>
      <c r="R610" s="5">
        <f>SUMIFS(R$4:R$567,R$4:R$567,"&gt;0",$F$4:$F$567,$F610)</f>
        <v>172308873.10569203</v>
      </c>
      <c r="S610" s="5">
        <f>SUMIFS(S$4:S$567,S$4:S$567,"&gt;0",$F$4:$F$567,$F610)</f>
        <v>652</v>
      </c>
      <c r="T610" s="5">
        <f>SUMIFS(T$4:T$567,T$4:T$567,"&gt;0",$F$4:$F$567,$F610)</f>
        <v>184580730.59350008</v>
      </c>
      <c r="U610" s="5">
        <f>SUMIFS(U$4:U$567,U$4:U$567,"&gt;0",$F$4:$F$567,$F610)</f>
        <v>15280587150.18</v>
      </c>
      <c r="V610" s="5">
        <f>SUMIFS(V$4:V$567,V$4:V$567,"&gt;0",$F$4:$F$567,$F610)</f>
        <v>433725427.95193416</v>
      </c>
      <c r="W610" s="5">
        <f>SUMIFS(W$4:W$567,W$4:W$567,"&gt;0",$F$4:$F$567,$F610)</f>
        <v>320026649517</v>
      </c>
      <c r="X610" s="8"/>
      <c r="Y610" s="7"/>
      <c r="Z610" s="5">
        <f>SUMIFS(Z$4:Z$567,Z$4:Z$567,"&gt;0",$F$4:$F$567,$F610)</f>
        <v>105590261.9876208</v>
      </c>
      <c r="AA610" s="9">
        <f t="shared" si="99"/>
        <v>5.7676675011933669E-4</v>
      </c>
      <c r="AB610" s="5">
        <f>SUMIFS(AB$4:AB$567,AB$4:AB$567,"&gt;0",$F$4:$F$567,$F610)</f>
        <v>5006562711.3199997</v>
      </c>
      <c r="AC610" s="7">
        <f t="shared" si="100"/>
        <v>2.1090370395017287E-2</v>
      </c>
    </row>
    <row r="611" spans="6:29" x14ac:dyDescent="0.3">
      <c r="F611" s="16" t="s">
        <v>1820</v>
      </c>
      <c r="G611" s="5">
        <f>SUMIFS(G$4:G$567,G$4:G$567,"&gt;0",$F$4:$F$567,$F611)</f>
        <v>19</v>
      </c>
      <c r="H611" s="5">
        <f>SUMIFS(H$4:H$567,H$4:H$567,"&gt;0",$F$4:$F$567,$F611)</f>
        <v>1569260.33</v>
      </c>
      <c r="I611" s="5">
        <f>SUMIFS(I$4:I$567,I$4:I$567,"&gt;0",$F$4:$F$567,$F611)</f>
        <v>92889100</v>
      </c>
      <c r="J611" s="5">
        <f>SUMIFS(J$4:J$567,J$4:J$567,"&gt;0",$F$4:$F$567,$F611)</f>
        <v>3513503.9009308983</v>
      </c>
      <c r="K611" s="5">
        <f>SUMIFS(K$4:K$567,K$4:K$567,"&gt;0",$F$4:$F$567,$F611)</f>
        <v>1</v>
      </c>
      <c r="L611" s="5">
        <f>SUMIFS(L$4:L$567,L$4:L$567,"&gt;0",$F$4:$F$567,$F611)</f>
        <v>608275</v>
      </c>
      <c r="M611" s="5">
        <f>SUMIFS(M$4:M$567,M$4:M$567,"&gt;0",$F$4:$F$567,$F611)</f>
        <v>12127700</v>
      </c>
      <c r="N611" s="5">
        <f>SUMIFS(N$4:N$567,N$4:N$567,"&gt;0",$F$4:$F$567,$F611)</f>
        <v>544906.1182806046</v>
      </c>
      <c r="O611" s="5">
        <f>SUMIFS(O$4:O$567,O$4:O$567,"&gt;0",$F$4:$F$567,$F611)</f>
        <v>5</v>
      </c>
      <c r="P611" s="5">
        <f>SUMIFS(P$4:P$567,P$4:P$567,"&gt;0",$F$4:$F$567,$F611)</f>
        <v>380405.63</v>
      </c>
      <c r="Q611" s="5">
        <f>SUMIFS(Q$4:Q$567,Q$4:Q$567,"&gt;0",$F$4:$F$567,$F611)</f>
        <v>147085900</v>
      </c>
      <c r="R611" s="5">
        <f>SUMIFS(R$4:R$567,R$4:R$567,"&gt;0",$F$4:$F$567,$F611)</f>
        <v>6608673.2705137152</v>
      </c>
      <c r="S611" s="5">
        <f>SUMIFS(S$4:S$567,S$4:S$567,"&gt;0",$F$4:$F$567,$F611)</f>
        <v>25</v>
      </c>
      <c r="T611" s="5">
        <f>SUMIFS(T$4:T$567,T$4:T$567,"&gt;0",$F$4:$F$567,$F611)</f>
        <v>2557940.96</v>
      </c>
      <c r="U611" s="5">
        <f>SUMIFS(U$4:U$567,U$4:U$567,"&gt;0",$F$4:$F$567,$F611)</f>
        <v>252102700</v>
      </c>
      <c r="V611" s="5">
        <f>SUMIFS(V$4:V$567,V$4:V$567,"&gt;0",$F$4:$F$567,$F611)</f>
        <v>10667083.289725218</v>
      </c>
      <c r="W611" s="5">
        <f>SUMIFS(W$4:W$567,W$4:W$567,"&gt;0",$F$4:$F$567,$F611)</f>
        <v>46087238583</v>
      </c>
      <c r="X611" s="8"/>
      <c r="Y611" s="7"/>
      <c r="Z611" s="5">
        <f>SUMIFS(Z$4:Z$567,Z$4:Z$567,"&gt;0",$F$4:$F$567,$F611)</f>
        <v>2973758.3343569851</v>
      </c>
      <c r="AA611" s="9">
        <f t="shared" si="99"/>
        <v>5.5502152844183129E-5</v>
      </c>
      <c r="AB611" s="5">
        <f>SUMIFS(AB$4:AB$567,AB$4:AB$567,"&gt;0",$F$4:$F$567,$F611)</f>
        <v>351181133.21000004</v>
      </c>
      <c r="AC611" s="7">
        <f t="shared" si="100"/>
        <v>8.4678761275558921E-3</v>
      </c>
    </row>
    <row r="612" spans="6:29" x14ac:dyDescent="0.3">
      <c r="F612" s="16"/>
      <c r="AA612" s="9"/>
    </row>
    <row r="613" spans="6:29" x14ac:dyDescent="0.3">
      <c r="F613" s="16" t="s">
        <v>1828</v>
      </c>
      <c r="G613" s="5">
        <f>SUMIFS(G$4:G$567,G$4:G$567,"&gt;0",$E$4:$E$567,$F613)</f>
        <v>915</v>
      </c>
      <c r="H613" s="5">
        <f>SUMIFS(H$4:H$567,H$4:H$567,"&gt;0",$E$4:$E$567,$F613)</f>
        <v>36946509.112999998</v>
      </c>
      <c r="I613" s="5">
        <f>SUMIFS(I$4:I$567,I$4:I$567,"&gt;0",$E$4:$E$567,$F613)</f>
        <v>3246332400</v>
      </c>
      <c r="J613" s="5">
        <f>SUMIFS(J$4:J$567,J$4:J$567,"&gt;0",$E$4:$E$567,$F613)</f>
        <v>106149322.62201442</v>
      </c>
      <c r="K613" s="5">
        <f>SUMIFS(K$4:K$567,K$4:K$567,"&gt;0",$E$4:$E$567,$F613)</f>
        <v>132</v>
      </c>
      <c r="L613" s="5">
        <f>SUMIFS(L$4:L$567,L$4:L$567,"&gt;0",$E$4:$E$567,$F613)</f>
        <v>61261885.869999997</v>
      </c>
      <c r="M613" s="5">
        <f>SUMIFS(M$4:M$567,M$4:M$567,"&gt;0",$E$4:$E$567,$F613)</f>
        <v>7881996080</v>
      </c>
      <c r="N613" s="5">
        <f>SUMIFS(N$4:N$567,N$4:N$567,"&gt;0",$E$4:$E$567,$F613)</f>
        <v>182508190.95737541</v>
      </c>
      <c r="O613" s="5">
        <f>SUMIFS(O$4:O$567,O$4:O$567,"&gt;0",$E$4:$E$567,$F613)</f>
        <v>678</v>
      </c>
      <c r="P613" s="5">
        <f>SUMIFS(P$4:P$567,P$4:P$567,"&gt;0",$E$4:$E$567,$F613)</f>
        <v>138682136.19999999</v>
      </c>
      <c r="Q613" s="5">
        <f>SUMIFS(Q$4:Q$567,Q$4:Q$567,"&gt;0",$E$4:$E$567,$F613)</f>
        <v>8590770343</v>
      </c>
      <c r="R613" s="5">
        <f>SUMIFS(R$4:R$567,R$4:R$567,"&gt;0",$E$4:$E$567,$F613)</f>
        <v>274636133.44498032</v>
      </c>
      <c r="S613" s="5">
        <f>SUMIFS(S$4:S$567,S$4:S$567,"&gt;0",$E$4:$E$567,$F613)</f>
        <v>1725</v>
      </c>
      <c r="T613" s="5">
        <f>SUMIFS(T$4:T$567,T$4:T$567,"&gt;0",$E$4:$E$567,$F613)</f>
        <v>236890531.183</v>
      </c>
      <c r="U613" s="5">
        <f>SUMIFS(U$4:U$567,U$4:U$567,"&gt;0",$E$4:$E$567,$F613)</f>
        <v>19719098823</v>
      </c>
      <c r="V613" s="5">
        <f>SUMIFS(V$4:V$567,V$4:V$567,"&gt;0",$E$4:$E$567,$F613)</f>
        <v>563293647.02437019</v>
      </c>
      <c r="W613" s="5">
        <f>SUMIFS(W$4:W$567,W$4:W$567,"&gt;0",$E$4:$E$567,$F613)</f>
        <v>658081903663</v>
      </c>
      <c r="X613" s="8"/>
      <c r="Y613" s="7"/>
      <c r="Z613" s="5">
        <f>SUMIFS(Z$4:Z$567,Z$4:Z$567,"&gt;0",$E$4:$E$567,$F613)</f>
        <v>136286083.07930928</v>
      </c>
      <c r="AA613" s="9">
        <f t="shared" si="99"/>
        <v>3.5997119790777638E-4</v>
      </c>
      <c r="AB613" s="5">
        <f>SUMIFS(AB$4:AB$567,AB$4:AB$567,"&gt;0",$E$4:$E$567,$F613)</f>
        <v>8887603860.4199963</v>
      </c>
      <c r="AC613" s="7">
        <f t="shared" ref="AC613:AC637" si="101">Z613/AB613</f>
        <v>1.5334401174904401E-2</v>
      </c>
    </row>
    <row r="614" spans="6:29" x14ac:dyDescent="0.3">
      <c r="F614" s="16" t="s">
        <v>1829</v>
      </c>
      <c r="G614" s="5">
        <f>SUMIFS(G$4:G$567,G$4:G$567,"&gt;0",$E$4:$E$567,$F614)</f>
        <v>239</v>
      </c>
      <c r="H614" s="5">
        <f>SUMIFS(H$4:H$567,H$4:H$567,"&gt;0",$E$4:$E$567,$F614)</f>
        <v>11424201.502</v>
      </c>
      <c r="I614" s="5">
        <f>SUMIFS(I$4:I$567,I$4:I$567,"&gt;0",$E$4:$E$567,$F614)</f>
        <v>1343146591.1600001</v>
      </c>
      <c r="J614" s="5">
        <f>SUMIFS(J$4:J$567,J$4:J$567,"&gt;0",$E$4:$E$567,$F614)</f>
        <v>39789654.882706009</v>
      </c>
      <c r="K614" s="5">
        <f>SUMIFS(K$4:K$567,K$4:K$567,"&gt;0",$E$4:$E$567,$F614)</f>
        <v>114</v>
      </c>
      <c r="L614" s="5">
        <f>SUMIFS(L$4:L$567,L$4:L$567,"&gt;0",$E$4:$E$567,$F614)</f>
        <v>45896380.930500008</v>
      </c>
      <c r="M614" s="5">
        <f>SUMIFS(M$4:M$567,M$4:M$567,"&gt;0",$E$4:$E$567,$F614)</f>
        <v>2226376600</v>
      </c>
      <c r="N614" s="5">
        <f>SUMIFS(N$4:N$567,N$4:N$567,"&gt;0",$E$4:$E$567,$F614)</f>
        <v>80483602.768531621</v>
      </c>
      <c r="O614" s="5">
        <f>SUMIFS(O$4:O$567,O$4:O$567,"&gt;0",$E$4:$E$567,$F614)</f>
        <v>122</v>
      </c>
      <c r="P614" s="5">
        <f>SUMIFS(P$4:P$567,P$4:P$567,"&gt;0",$E$4:$E$567,$F614)</f>
        <v>26952761.010000005</v>
      </c>
      <c r="Q614" s="5">
        <f>SUMIFS(Q$4:Q$567,Q$4:Q$567,"&gt;0",$E$4:$E$567,$F614)</f>
        <v>2524370397.02</v>
      </c>
      <c r="R614" s="5">
        <f>SUMIFS(R$4:R$567,R$4:R$567,"&gt;0",$E$4:$E$567,$F614)</f>
        <v>60520380.680995665</v>
      </c>
      <c r="S614" s="5">
        <f>SUMIFS(S$4:S$567,S$4:S$567,"&gt;0",$E$4:$E$567,$F614)</f>
        <v>475</v>
      </c>
      <c r="T614" s="5">
        <f>SUMIFS(T$4:T$567,T$4:T$567,"&gt;0",$E$4:$E$567,$F614)</f>
        <v>84273343.44250001</v>
      </c>
      <c r="U614" s="5">
        <f>SUMIFS(U$4:U$567,U$4:U$567,"&gt;0",$E$4:$E$567,$F614)</f>
        <v>6093893588.1800003</v>
      </c>
      <c r="V614" s="5">
        <f>SUMIFS(V$4:V$567,V$4:V$567,"&gt;0",$E$4:$E$567,$F614)</f>
        <v>180793638.33223322</v>
      </c>
      <c r="W614" s="5">
        <f>SUMIFS(W$4:W$567,W$4:W$567,"&gt;0",$E$4:$E$567,$F614)</f>
        <v>420683746068</v>
      </c>
      <c r="X614" s="8"/>
      <c r="Y614" s="7"/>
      <c r="Z614" s="5">
        <f>SUMIFS(Z$4:Z$567,Z$4:Z$567,"&gt;0",$E$4:$E$567,$F614)</f>
        <v>34139950.942948483</v>
      </c>
      <c r="AA614" s="9">
        <f t="shared" si="99"/>
        <v>2.0032469576059621E-4</v>
      </c>
      <c r="AB614" s="5">
        <f>SUMIFS(AB$4:AB$567,AB$4:AB$567,"&gt;0",$E$4:$E$567,$F614)</f>
        <v>3599734099.6900015</v>
      </c>
      <c r="AC614" s="7">
        <f t="shared" si="101"/>
        <v>9.4840202074615767E-3</v>
      </c>
    </row>
    <row r="615" spans="6:29" x14ac:dyDescent="0.3">
      <c r="F615" s="16" t="s">
        <v>1830</v>
      </c>
      <c r="G615" s="5">
        <f>SUMIFS(G$4:G$567,G$4:G$567,"&gt;0",$E$4:$E$567,$F615)</f>
        <v>235</v>
      </c>
      <c r="H615" s="5">
        <f>SUMIFS(H$4:H$567,H$4:H$567,"&gt;0",$E$4:$E$567,$F615)</f>
        <v>16658904.480000006</v>
      </c>
      <c r="I615" s="5">
        <f>SUMIFS(I$4:I$567,I$4:I$567,"&gt;0",$E$4:$E$567,$F615)</f>
        <v>1523717512.1495328</v>
      </c>
      <c r="J615" s="5">
        <f>SUMIFS(J$4:J$567,J$4:J$567,"&gt;0",$E$4:$E$567,$F615)</f>
        <v>52963289.65512047</v>
      </c>
      <c r="K615" s="5">
        <f>SUMIFS(K$4:K$567,K$4:K$567,"&gt;0",$E$4:$E$567,$F615)</f>
        <v>196</v>
      </c>
      <c r="L615" s="5">
        <f>SUMIFS(L$4:L$567,L$4:L$567,"&gt;0",$E$4:$E$567,$F615)</f>
        <v>30346614.952999998</v>
      </c>
      <c r="M615" s="5">
        <f>SUMIFS(M$4:M$567,M$4:M$567,"&gt;0",$E$4:$E$567,$F615)</f>
        <v>2064282983</v>
      </c>
      <c r="N615" s="5">
        <f>SUMIFS(N$4:N$567,N$4:N$567,"&gt;0",$E$4:$E$567,$F615)</f>
        <v>65580618.429844178</v>
      </c>
      <c r="O615" s="5">
        <f>SUMIFS(O$4:O$567,O$4:O$567,"&gt;0",$E$4:$E$567,$F615)</f>
        <v>47</v>
      </c>
      <c r="P615" s="5">
        <f>SUMIFS(P$4:P$567,P$4:P$567,"&gt;0",$E$4:$E$567,$F615)</f>
        <v>58416581.579999998</v>
      </c>
      <c r="Q615" s="5">
        <f>SUMIFS(Q$4:Q$567,Q$4:Q$567,"&gt;0",$E$4:$E$567,$F615)</f>
        <v>554487229.45000005</v>
      </c>
      <c r="R615" s="5">
        <f>SUMIFS(R$4:R$567,R$4:R$567,"&gt;0",$E$4:$E$567,$F615)</f>
        <v>20090677.473703917</v>
      </c>
      <c r="S615" s="5">
        <f>SUMIFS(S$4:S$567,S$4:S$567,"&gt;0",$E$4:$E$567,$F615)</f>
        <v>478</v>
      </c>
      <c r="T615" s="5">
        <f>SUMIFS(T$4:T$567,T$4:T$567,"&gt;0",$E$4:$E$567,$F615)</f>
        <v>105422101.013</v>
      </c>
      <c r="U615" s="5">
        <f>SUMIFS(U$4:U$567,U$4:U$567,"&gt;0",$E$4:$E$567,$F615)</f>
        <v>4142487724.5995326</v>
      </c>
      <c r="V615" s="5">
        <f>SUMIFS(V$4:V$567,V$4:V$567,"&gt;0",$E$4:$E$567,$F615)</f>
        <v>138634585.55866861</v>
      </c>
      <c r="W615" s="5">
        <f>SUMIFS(W$4:W$567,W$4:W$567,"&gt;0",$E$4:$E$567,$F615)</f>
        <v>364997039796</v>
      </c>
      <c r="X615" s="8"/>
      <c r="Y615" s="7"/>
      <c r="Z615" s="5">
        <f>SUMIFS(Z$4:Z$567,Z$4:Z$567,"&gt;0",$E$4:$E$567,$F615)</f>
        <v>28539109.313629404</v>
      </c>
      <c r="AA615" s="9">
        <f t="shared" si="99"/>
        <v>2.8883001646238371E-4</v>
      </c>
      <c r="AB615" s="5">
        <f>SUMIFS(AB$4:AB$567,AB$4:AB$567,"&gt;0",$E$4:$E$567,$F615)</f>
        <v>3880396576.5700035</v>
      </c>
      <c r="AC615" s="7">
        <f t="shared" si="101"/>
        <v>7.3546888186505821E-3</v>
      </c>
    </row>
    <row r="617" spans="6:29" x14ac:dyDescent="0.3">
      <c r="F617" s="16" t="s">
        <v>921</v>
      </c>
      <c r="G617" s="5">
        <f>SUMIFS(G$4:G$567,G$4:G$567,"&gt;0",$C$4:$C$567,$F617)</f>
        <v>33</v>
      </c>
      <c r="H617" s="5">
        <f>SUMIFS(H$4:H$567,H$4:H$567,"&gt;0",$C$4:$C$567,$F617)</f>
        <v>2550663.4300000002</v>
      </c>
      <c r="I617" s="5">
        <f>SUMIFS(I$4:I$567,I$4:I$567,"&gt;0",$C$4:$C$567,$F617)</f>
        <v>230498000</v>
      </c>
      <c r="J617" s="5">
        <f>SUMIFS(J$4:J$567,J$4:J$567,"&gt;0",$C$4:$C$567,$F617)</f>
        <v>8862729.2764919549</v>
      </c>
      <c r="K617" s="5">
        <f>SUMIFS(K$4:K$567,K$4:K$567,"&gt;0",$C$4:$C$567,$F617)</f>
        <v>22</v>
      </c>
      <c r="L617" s="5">
        <f>SUMIFS(L$4:L$567,L$4:L$567,"&gt;0",$C$4:$C$567,$F617)</f>
        <v>3029101.67</v>
      </c>
      <c r="M617" s="5">
        <f>SUMIFS(M$4:M$567,M$4:M$567,"&gt;0",$C$4:$C$567,$F617)</f>
        <v>161442100</v>
      </c>
      <c r="N617" s="5">
        <f>SUMIFS(N$4:N$567,N$4:N$567,"&gt;0",$C$4:$C$567,$F617)</f>
        <v>5517312.4196940931</v>
      </c>
      <c r="O617" s="5">
        <f>SUMIFS(O$4:O$567,O$4:O$567,"&gt;0",$C$4:$C$567,$F617)</f>
        <v>2</v>
      </c>
      <c r="P617" s="5">
        <f>SUMIFS(P$4:P$567,P$4:P$567,"&gt;0",$C$4:$C$567,$F617)</f>
        <v>258078.64</v>
      </c>
      <c r="Q617" s="5">
        <f>SUMIFS(Q$4:Q$567,Q$4:Q$567,"&gt;0",$C$4:$C$567,$F617)</f>
        <v>62213000</v>
      </c>
      <c r="R617" s="5">
        <f>SUMIFS(R$4:R$567,R$4:R$567,"&gt;0",$C$4:$C$567,$F617)</f>
        <v>2209409.5205744184</v>
      </c>
      <c r="S617" s="5">
        <f>SUMIFS(S$4:S$567,S$4:S$567,"&gt;0",$C$4:$C$567,$F617)</f>
        <v>57</v>
      </c>
      <c r="T617" s="5">
        <f>SUMIFS(T$4:T$567,T$4:T$567,"&gt;0",$C$4:$C$567,$F617)</f>
        <v>5837843.7400000002</v>
      </c>
      <c r="U617" s="5">
        <f>SUMIFS(U$4:U$567,U$4:U$567,"&gt;0",$C$4:$C$567,$F617)</f>
        <v>454153100</v>
      </c>
      <c r="V617" s="5">
        <f>SUMIFS(V$4:V$567,V$4:V$567,"&gt;0",$C$4:$C$567,$F617)</f>
        <v>16589451.21676047</v>
      </c>
      <c r="W617" s="5">
        <f>SUMIFS(W$4:W$567,W$4:W$567,"&gt;0",$C$4:$C$567,$F617)</f>
        <v>39936728295</v>
      </c>
      <c r="Z617" s="5">
        <f>SUMIFS(Z$4:Z$567,Z$4:Z$567,"&gt;0",$C$4:$C$567,$F617)</f>
        <v>4587604.631620219</v>
      </c>
      <c r="AA617" s="9">
        <f t="shared" si="99"/>
        <v>1.4617731569991642E-4</v>
      </c>
      <c r="AB617" s="5">
        <f>SUMIFS(AB$4:AB$567,AB$4:AB$567,"&gt;0",$C$4:$C$567,$F617)</f>
        <v>604155390.26999998</v>
      </c>
      <c r="AC617" s="7">
        <f t="shared" si="101"/>
        <v>7.593418358098231E-3</v>
      </c>
    </row>
    <row r="618" spans="6:29" x14ac:dyDescent="0.3">
      <c r="F618" s="16" t="s">
        <v>936</v>
      </c>
      <c r="G618" s="5">
        <f>SUMIFS(G$4:G$567,G$4:G$567,"&gt;0",$C$4:$C$567,$F618)</f>
        <v>31</v>
      </c>
      <c r="H618" s="5">
        <f>SUMIFS(H$4:H$567,H$4:H$567,"&gt;0",$C$4:$C$567,$F618)</f>
        <v>3544580.5800000005</v>
      </c>
      <c r="I618" s="5">
        <f>SUMIFS(I$4:I$567,I$4:I$567,"&gt;0",$C$4:$C$567,$F618)</f>
        <v>284054100</v>
      </c>
      <c r="J618" s="5">
        <f>SUMIFS(J$4:J$567,J$4:J$567,"&gt;0",$C$4:$C$567,$F618)</f>
        <v>8042120.2321882732</v>
      </c>
      <c r="K618" s="5">
        <f>SUMIFS(K$4:K$567,K$4:K$567,"&gt;0",$C$4:$C$567,$F618)</f>
        <v>27</v>
      </c>
      <c r="L618" s="5">
        <f>SUMIFS(L$4:L$567,L$4:L$567,"&gt;0",$C$4:$C$567,$F618)</f>
        <v>16950206.800000001</v>
      </c>
      <c r="M618" s="5">
        <f>SUMIFS(M$4:M$567,M$4:M$567,"&gt;0",$C$4:$C$567,$F618)</f>
        <v>5420086200</v>
      </c>
      <c r="N618" s="5">
        <f>SUMIFS(N$4:N$567,N$4:N$567,"&gt;0",$C$4:$C$567,$F618)</f>
        <v>95459890.674176276</v>
      </c>
      <c r="O618" s="5">
        <f>SUMIFS(O$4:O$567,O$4:O$567,"&gt;0",$C$4:$C$567,$F618)</f>
        <v>22</v>
      </c>
      <c r="P618" s="5">
        <f>SUMIFS(P$4:P$567,P$4:P$567,"&gt;0",$C$4:$C$567,$F618)</f>
        <v>4397237.790000001</v>
      </c>
      <c r="Q618" s="5">
        <f>SUMIFS(Q$4:Q$567,Q$4:Q$567,"&gt;0",$C$4:$C$567,$F618)</f>
        <v>341969000</v>
      </c>
      <c r="R618" s="5">
        <f>SUMIFS(R$4:R$567,R$4:R$567,"&gt;0",$C$4:$C$567,$F618)</f>
        <v>9813854.5437792502</v>
      </c>
      <c r="S618" s="5">
        <f>SUMIFS(S$4:S$567,S$4:S$567,"&gt;0",$C$4:$C$567,$F618)</f>
        <v>80</v>
      </c>
      <c r="T618" s="5">
        <f>SUMIFS(T$4:T$567,T$4:T$567,"&gt;0",$C$4:$C$567,$F618)</f>
        <v>24892025.170000002</v>
      </c>
      <c r="U618" s="5">
        <f>SUMIFS(U$4:U$567,U$4:U$567,"&gt;0",$C$4:$C$567,$F618)</f>
        <v>6046109300</v>
      </c>
      <c r="V618" s="5">
        <f>SUMIFS(V$4:V$567,V$4:V$567,"&gt;0",$C$4:$C$567,$F618)</f>
        <v>113315865.4501438</v>
      </c>
      <c r="W618" s="5">
        <f>SUMIFS(W$4:W$567,W$4:W$567,"&gt;0",$C$4:$C$567,$F618)</f>
        <v>206210380816</v>
      </c>
      <c r="Z618" s="5">
        <f>SUMIFS(Z$4:Z$567,Z$4:Z$567,"&gt;0",$C$4:$C$567,$F618)</f>
        <v>27601613.850131005</v>
      </c>
      <c r="AA618" s="9">
        <f t="shared" si="99"/>
        <v>1.2071179477725213E-4</v>
      </c>
      <c r="AB618" s="5">
        <f>SUMIFS(AB$4:AB$567,AB$4:AB$567,"&gt;0",$C$4:$C$567,$F618)</f>
        <v>1891827481.5200005</v>
      </c>
      <c r="AC618" s="7">
        <f t="shared" si="101"/>
        <v>1.4589921184543908E-2</v>
      </c>
    </row>
    <row r="619" spans="6:29" x14ac:dyDescent="0.3">
      <c r="F619" s="16" t="s">
        <v>977</v>
      </c>
      <c r="G619" s="5">
        <f>SUMIFS(G$4:G$567,G$4:G$567,"&gt;0",$C$4:$C$567,$F619)</f>
        <v>37</v>
      </c>
      <c r="H619" s="5">
        <f>SUMIFS(H$4:H$567,H$4:H$567,"&gt;0",$C$4:$C$567,$F619)</f>
        <v>3581235.0500000007</v>
      </c>
      <c r="I619" s="5">
        <f>SUMIFS(I$4:I$567,I$4:I$567,"&gt;0",$C$4:$C$567,$F619)</f>
        <v>251531100</v>
      </c>
      <c r="J619" s="5">
        <f>SUMIFS(J$4:J$567,J$4:J$567,"&gt;0",$C$4:$C$567,$F619)</f>
        <v>7687854.6010663649</v>
      </c>
      <c r="K619" s="5">
        <f>SUMIFS(K$4:K$567,K$4:K$567,"&gt;0",$C$4:$C$567,$F619)</f>
        <v>36</v>
      </c>
      <c r="L619" s="5">
        <f>SUMIFS(L$4:L$567,L$4:L$567,"&gt;0",$C$4:$C$567,$F619)</f>
        <v>7578748.4100000001</v>
      </c>
      <c r="M619" s="5">
        <f>SUMIFS(M$4:M$567,M$4:M$567,"&gt;0",$C$4:$C$567,$F619)</f>
        <v>567989775</v>
      </c>
      <c r="N619" s="5">
        <f>SUMIFS(N$4:N$567,N$4:N$567,"&gt;0",$C$4:$C$567,$F619)</f>
        <v>16830186.96138458</v>
      </c>
      <c r="O619" s="5">
        <f>SUMIFS(O$4:O$567,O$4:O$567,"&gt;0",$C$4:$C$567,$F619)</f>
        <v>11</v>
      </c>
      <c r="P619" s="5">
        <f>SUMIFS(P$4:P$567,P$4:P$567,"&gt;0",$C$4:$C$567,$F619)</f>
        <v>1367983.05</v>
      </c>
      <c r="Q619" s="5">
        <f>SUMIFS(Q$4:Q$567,Q$4:Q$567,"&gt;0",$C$4:$C$567,$F619)</f>
        <v>101130200</v>
      </c>
      <c r="R619" s="5">
        <f>SUMIFS(R$4:R$567,R$4:R$567,"&gt;0",$C$4:$C$567,$F619)</f>
        <v>3024433.5262005334</v>
      </c>
      <c r="S619" s="5">
        <f>SUMIFS(S$4:S$567,S$4:S$567,"&gt;0",$C$4:$C$567,$F619)</f>
        <v>84</v>
      </c>
      <c r="T619" s="5">
        <f>SUMIFS(T$4:T$567,T$4:T$567,"&gt;0",$C$4:$C$567,$F619)</f>
        <v>12527966.509999998</v>
      </c>
      <c r="U619" s="5">
        <f>SUMIFS(U$4:U$567,U$4:U$567,"&gt;0",$C$4:$C$567,$F619)</f>
        <v>920651075</v>
      </c>
      <c r="V619" s="5">
        <f>SUMIFS(V$4:V$567,V$4:V$567,"&gt;0",$C$4:$C$567,$F619)</f>
        <v>27542475.088651471</v>
      </c>
      <c r="W619" s="5">
        <f>SUMIFS(W$4:W$567,W$4:W$567,"&gt;0",$C$4:$C$567,$F619)</f>
        <v>53472483992</v>
      </c>
      <c r="Z619" s="5">
        <f>SUMIFS(Z$4:Z$567,Z$4:Z$567,"&gt;0",$C$4:$C$567,$F619)</f>
        <v>3260177.5908413716</v>
      </c>
      <c r="AA619" s="9">
        <f t="shared" si="99"/>
        <v>2.3428809688127267E-4</v>
      </c>
      <c r="AB619" s="5">
        <f>SUMIFS(AB$4:AB$567,AB$4:AB$567,"&gt;0",$C$4:$C$567,$F619)</f>
        <v>517049099.15999991</v>
      </c>
      <c r="AC619" s="7">
        <f t="shared" si="101"/>
        <v>6.3053539714852409E-3</v>
      </c>
    </row>
    <row r="620" spans="6:29" x14ac:dyDescent="0.3">
      <c r="F620" s="16" t="s">
        <v>997</v>
      </c>
      <c r="G620" s="5">
        <f>SUMIFS(G$4:G$567,G$4:G$567,"&gt;0",$C$4:$C$567,$F620)</f>
        <v>77</v>
      </c>
      <c r="H620" s="5">
        <f>SUMIFS(H$4:H$567,H$4:H$567,"&gt;0",$C$4:$C$567,$F620)</f>
        <v>5480711.7800000012</v>
      </c>
      <c r="I620" s="5">
        <f>SUMIFS(I$4:I$567,I$4:I$567,"&gt;0",$C$4:$C$567,$F620)</f>
        <v>478853912.14953274</v>
      </c>
      <c r="J620" s="5">
        <f>SUMIFS(J$4:J$567,J$4:J$567,"&gt;0",$C$4:$C$567,$F620)</f>
        <v>18260068.163625788</v>
      </c>
      <c r="K620" s="5">
        <f>SUMIFS(K$4:K$567,K$4:K$567,"&gt;0",$C$4:$C$567,$F620)</f>
        <v>24</v>
      </c>
      <c r="L620" s="5">
        <f>SUMIFS(L$4:L$567,L$4:L$567,"&gt;0",$C$4:$C$567,$F620)</f>
        <v>3499148.27</v>
      </c>
      <c r="M620" s="5">
        <f>SUMIFS(M$4:M$567,M$4:M$567,"&gt;0",$C$4:$C$567,$F620)</f>
        <v>422888200</v>
      </c>
      <c r="N620" s="5">
        <f>SUMIFS(N$4:N$567,N$4:N$567,"&gt;0",$C$4:$C$567,$F620)</f>
        <v>14720887.656761928</v>
      </c>
      <c r="O620" s="5">
        <f>SUMIFS(O$4:O$567,O$4:O$567,"&gt;0",$C$4:$C$567,$F620)</f>
        <v>18</v>
      </c>
      <c r="P620" s="5">
        <f>SUMIFS(P$4:P$567,P$4:P$567,"&gt;0",$C$4:$C$567,$F620)</f>
        <v>5933393.1399999987</v>
      </c>
      <c r="Q620" s="5">
        <f>SUMIFS(Q$4:Q$567,Q$4:Q$567,"&gt;0",$C$4:$C$567,$F620)</f>
        <v>293906200</v>
      </c>
      <c r="R620" s="5">
        <f>SUMIFS(R$4:R$567,R$4:R$567,"&gt;0",$C$4:$C$567,$F620)</f>
        <v>11770709.039435256</v>
      </c>
      <c r="S620" s="5">
        <f>SUMIFS(S$4:S$567,S$4:S$567,"&gt;0",$C$4:$C$567,$F620)</f>
        <v>119</v>
      </c>
      <c r="T620" s="5">
        <f>SUMIFS(T$4:T$567,T$4:T$567,"&gt;0",$C$4:$C$567,$F620)</f>
        <v>14913253.190000001</v>
      </c>
      <c r="U620" s="5">
        <f>SUMIFS(U$4:U$567,U$4:U$567,"&gt;0",$C$4:$C$567,$F620)</f>
        <v>1195648312.1495328</v>
      </c>
      <c r="V620" s="5">
        <f>SUMIFS(V$4:V$567,V$4:V$567,"&gt;0",$C$4:$C$567,$F620)</f>
        <v>44751664.859822966</v>
      </c>
      <c r="W620" s="5">
        <f>SUMIFS(W$4:W$567,W$4:W$567,"&gt;0",$C$4:$C$567,$F620)</f>
        <v>46167971848</v>
      </c>
      <c r="Z620" s="5">
        <f>SUMIFS(Z$4:Z$567,Z$4:Z$567,"&gt;0",$C$4:$C$567,$F620)</f>
        <v>11373096.264102817</v>
      </c>
      <c r="AA620" s="9">
        <f t="shared" si="99"/>
        <v>3.2302162284926202E-4</v>
      </c>
      <c r="AB620" s="5">
        <f>SUMIFS(AB$4:AB$567,AB$4:AB$567,"&gt;0",$C$4:$C$567,$F620)</f>
        <v>790977907.54000008</v>
      </c>
      <c r="AC620" s="7">
        <f t="shared" si="101"/>
        <v>1.4378525816825895E-2</v>
      </c>
    </row>
    <row r="621" spans="6:29" x14ac:dyDescent="0.3">
      <c r="F621" s="16" t="s">
        <v>1013</v>
      </c>
      <c r="G621" s="5">
        <f>SUMIFS(G$4:G$567,G$4:G$567,"&gt;0",$C$4:$C$567,$F621)</f>
        <v>9</v>
      </c>
      <c r="H621" s="5">
        <f>SUMIFS(H$4:H$567,H$4:H$567,"&gt;0",$C$4:$C$567,$F621)</f>
        <v>547321.12999999989</v>
      </c>
      <c r="I621" s="5">
        <f>SUMIFS(I$4:I$567,I$4:I$567,"&gt;0",$C$4:$C$567,$F621)</f>
        <v>77025400</v>
      </c>
      <c r="J621" s="5">
        <f>SUMIFS(J$4:J$567,J$4:J$567,"&gt;0",$C$4:$C$567,$F621)</f>
        <v>1517346.4683793739</v>
      </c>
      <c r="K621" s="5">
        <f>SUMIFS(K$4:K$567,K$4:K$567,"&gt;0",$C$4:$C$567,$F621)</f>
        <v>0</v>
      </c>
      <c r="L621" s="5">
        <f>SUMIFS(L$4:L$567,L$4:L$567,"&gt;0",$C$4:$C$567,$F621)</f>
        <v>0</v>
      </c>
      <c r="M621" s="5">
        <f>SUMIFS(M$4:M$567,M$4:M$567,"&gt;0",$C$4:$C$567,$F621)</f>
        <v>0</v>
      </c>
      <c r="N621" s="5">
        <f>SUMIFS(N$4:N$567,N$4:N$567,"&gt;0",$C$4:$C$567,$F621)</f>
        <v>0</v>
      </c>
      <c r="O621" s="5">
        <f>SUMIFS(O$4:O$567,O$4:O$567,"&gt;0",$C$4:$C$567,$F621)</f>
        <v>0</v>
      </c>
      <c r="P621" s="5">
        <f>SUMIFS(P$4:P$567,P$4:P$567,"&gt;0",$C$4:$C$567,$F621)</f>
        <v>0</v>
      </c>
      <c r="Q621" s="5">
        <f>SUMIFS(Q$4:Q$567,Q$4:Q$567,"&gt;0",$C$4:$C$567,$F621)</f>
        <v>0</v>
      </c>
      <c r="R621" s="5">
        <f>SUMIFS(R$4:R$567,R$4:R$567,"&gt;0",$C$4:$C$567,$F621)</f>
        <v>0</v>
      </c>
      <c r="S621" s="5">
        <f>SUMIFS(S$4:S$567,S$4:S$567,"&gt;0",$C$4:$C$567,$F621)</f>
        <v>9</v>
      </c>
      <c r="T621" s="5">
        <f>SUMIFS(T$4:T$567,T$4:T$567,"&gt;0",$C$4:$C$567,$F621)</f>
        <v>547321.12999999989</v>
      </c>
      <c r="U621" s="5">
        <f>SUMIFS(U$4:U$567,U$4:U$567,"&gt;0",$C$4:$C$567,$F621)</f>
        <v>77025400</v>
      </c>
      <c r="V621" s="5">
        <f>SUMIFS(V$4:V$567,V$4:V$567,"&gt;0",$C$4:$C$567,$F621)</f>
        <v>1517346.4683793739</v>
      </c>
      <c r="W621" s="5">
        <f>SUMIFS(W$4:W$567,W$4:W$567,"&gt;0",$C$4:$C$567,$F621)</f>
        <v>55694137344</v>
      </c>
      <c r="Z621" s="5">
        <f>SUMIFS(Z$4:Z$567,Z$4:Z$567,"&gt;0",$C$4:$C$567,$F621)</f>
        <v>389295.68560726498</v>
      </c>
      <c r="AA621" s="9">
        <f t="shared" si="99"/>
        <v>9.8272664969998584E-6</v>
      </c>
      <c r="AB621" s="5">
        <f>SUMIFS(AB$4:AB$567,AB$4:AB$567,"&gt;0",$C$4:$C$567,$F621)</f>
        <v>391508471.35000002</v>
      </c>
      <c r="AC621" s="7">
        <f t="shared" si="101"/>
        <v>9.9434805143524749E-4</v>
      </c>
    </row>
    <row r="622" spans="6:29" x14ac:dyDescent="0.3">
      <c r="F622" s="16" t="s">
        <v>1027</v>
      </c>
      <c r="G622" s="5">
        <f>SUMIFS(G$4:G$567,G$4:G$567,"&gt;0",$C$4:$C$567,$F622)</f>
        <v>10</v>
      </c>
      <c r="H622" s="5">
        <f>SUMIFS(H$4:H$567,H$4:H$567,"&gt;0",$C$4:$C$567,$F622)</f>
        <v>840445.79999999993</v>
      </c>
      <c r="I622" s="5">
        <f>SUMIFS(I$4:I$567,I$4:I$567,"&gt;0",$C$4:$C$567,$F622)</f>
        <v>66672000</v>
      </c>
      <c r="J622" s="5">
        <f>SUMIFS(J$4:J$567,J$4:J$567,"&gt;0",$C$4:$C$567,$F622)</f>
        <v>3104368.1931185042</v>
      </c>
      <c r="K622" s="5">
        <f>SUMIFS(K$4:K$567,K$4:K$567,"&gt;0",$C$4:$C$567,$F622)</f>
        <v>51</v>
      </c>
      <c r="L622" s="5">
        <f>SUMIFS(L$4:L$567,L$4:L$567,"&gt;0",$C$4:$C$567,$F622)</f>
        <v>1614067.8129999996</v>
      </c>
      <c r="M622" s="5">
        <f>SUMIFS(M$4:M$567,M$4:M$567,"&gt;0",$C$4:$C$567,$F622)</f>
        <v>174803800</v>
      </c>
      <c r="N622" s="5">
        <f>SUMIFS(N$4:N$567,N$4:N$567,"&gt;0",$C$4:$C$567,$F622)</f>
        <v>5974512.1696783276</v>
      </c>
      <c r="O622" s="5">
        <f>SUMIFS(O$4:O$567,O$4:O$567,"&gt;0",$C$4:$C$567,$F622)</f>
        <v>6</v>
      </c>
      <c r="P622" s="5">
        <f>SUMIFS(P$4:P$567,P$4:P$567,"&gt;0",$C$4:$C$567,$F622)</f>
        <v>461233.92000000004</v>
      </c>
      <c r="Q622" s="5">
        <f>SUMIFS(Q$4:Q$567,Q$4:Q$567,"&gt;0",$C$4:$C$567,$F622)</f>
        <v>14396400</v>
      </c>
      <c r="R622" s="5">
        <f>SUMIFS(R$4:R$567,R$4:R$567,"&gt;0",$C$4:$C$567,$F622)</f>
        <v>644772.10804190661</v>
      </c>
      <c r="S622" s="5">
        <f>SUMIFS(S$4:S$567,S$4:S$567,"&gt;0",$C$4:$C$567,$F622)</f>
        <v>67</v>
      </c>
      <c r="T622" s="5">
        <f>SUMIFS(T$4:T$567,T$4:T$567,"&gt;0",$C$4:$C$567,$F622)</f>
        <v>2915747.5329999994</v>
      </c>
      <c r="U622" s="5">
        <f>SUMIFS(U$4:U$567,U$4:U$567,"&gt;0",$C$4:$C$567,$F622)</f>
        <v>255872200</v>
      </c>
      <c r="V622" s="5">
        <f>SUMIFS(V$4:V$567,V$4:V$567,"&gt;0",$C$4:$C$567,$F622)</f>
        <v>9723652.4708387405</v>
      </c>
      <c r="W622" s="5">
        <f>SUMIFS(W$4:W$567,W$4:W$567,"&gt;0",$C$4:$C$567,$F622)</f>
        <v>11157534818</v>
      </c>
      <c r="Z622" s="5">
        <f>SUMIFS(Z$4:Z$567,Z$4:Z$567,"&gt;0",$C$4:$C$567,$F622)</f>
        <v>3086162.3744267905</v>
      </c>
      <c r="AA622" s="9">
        <f t="shared" si="99"/>
        <v>2.6132542542427396E-4</v>
      </c>
      <c r="AB622" s="5">
        <f>SUMIFS(AB$4:AB$567,AB$4:AB$567,"&gt;0",$C$4:$C$567,$F622)</f>
        <v>183778417.14999995</v>
      </c>
      <c r="AC622" s="7">
        <f t="shared" si="101"/>
        <v>1.6792844460662999E-2</v>
      </c>
    </row>
    <row r="623" spans="6:29" x14ac:dyDescent="0.3">
      <c r="F623" s="16" t="s">
        <v>1037</v>
      </c>
      <c r="G623" s="5">
        <f>SUMIFS(G$4:G$567,G$4:G$567,"&gt;0",$C$4:$C$567,$F623)</f>
        <v>722</v>
      </c>
      <c r="H623" s="5">
        <f>SUMIFS(H$4:H$567,H$4:H$567,"&gt;0",$C$4:$C$567,$F623)</f>
        <v>9066931.3699999861</v>
      </c>
      <c r="I623" s="5">
        <f>SUMIFS(I$4:I$567,I$4:I$567,"&gt;0",$C$4:$C$567,$F623)</f>
        <v>716125700</v>
      </c>
      <c r="J623" s="5">
        <f>SUMIFS(J$4:J$567,J$4:J$567,"&gt;0",$C$4:$C$567,$F623)</f>
        <v>27816837.861613125</v>
      </c>
      <c r="K623" s="5">
        <f>SUMIFS(K$4:K$567,K$4:K$567,"&gt;0",$C$4:$C$567,$F623)</f>
        <v>18</v>
      </c>
      <c r="L623" s="5">
        <f>SUMIFS(L$4:L$567,L$4:L$567,"&gt;0",$C$4:$C$567,$F623)</f>
        <v>6135346.4299999997</v>
      </c>
      <c r="M623" s="5">
        <f>SUMIFS(M$4:M$567,M$4:M$567,"&gt;0",$C$4:$C$567,$F623)</f>
        <v>244691500</v>
      </c>
      <c r="N623" s="5">
        <f>SUMIFS(N$4:N$567,N$4:N$567,"&gt;0",$C$4:$C$567,$F623)</f>
        <v>7960531.0152457925</v>
      </c>
      <c r="O623" s="5">
        <f>SUMIFS(O$4:O$567,O$4:O$567,"&gt;0",$C$4:$C$567,$F623)</f>
        <v>414</v>
      </c>
      <c r="P623" s="5">
        <f>SUMIFS(P$4:P$567,P$4:P$567,"&gt;0",$C$4:$C$567,$F623)</f>
        <v>38106353.479999982</v>
      </c>
      <c r="Q623" s="5">
        <f>SUMIFS(Q$4:Q$567,Q$4:Q$567,"&gt;0",$C$4:$C$567,$F623)</f>
        <v>1310681800</v>
      </c>
      <c r="R623" s="5">
        <f>SUMIFS(R$4:R$567,R$4:R$567,"&gt;0",$C$4:$C$567,$F623)</f>
        <v>45520783.384250499</v>
      </c>
      <c r="S623" s="5">
        <f>SUMIFS(S$4:S$567,S$4:S$567,"&gt;0",$C$4:$C$567,$F623)</f>
        <v>1154</v>
      </c>
      <c r="T623" s="5">
        <f>SUMIFS(T$4:T$567,T$4:T$567,"&gt;0",$C$4:$C$567,$F623)</f>
        <v>53308631.279999971</v>
      </c>
      <c r="U623" s="5">
        <f>SUMIFS(U$4:U$567,U$4:U$567,"&gt;0",$C$4:$C$567,$F623)</f>
        <v>2271499000</v>
      </c>
      <c r="V623" s="5">
        <f>SUMIFS(V$4:V$567,V$4:V$567,"&gt;0",$C$4:$C$567,$F623)</f>
        <v>81298152.261109427</v>
      </c>
      <c r="W623" s="5">
        <f>SUMIFS(W$4:W$567,W$4:W$567,"&gt;0",$C$4:$C$567,$F623)</f>
        <v>113050366816</v>
      </c>
      <c r="Z623" s="5">
        <f>SUMIFS(Z$4:Z$567,Z$4:Z$567,"&gt;0",$C$4:$C$567,$F623)</f>
        <v>16447948.558618564</v>
      </c>
      <c r="AA623" s="9">
        <f t="shared" si="99"/>
        <v>4.7154761883050529E-4</v>
      </c>
      <c r="AB623" s="5">
        <f>SUMIFS(AB$4:AB$567,AB$4:AB$567,"&gt;0",$C$4:$C$567,$F623)</f>
        <v>2010104616.2800002</v>
      </c>
      <c r="AC623" s="7">
        <f t="shared" si="101"/>
        <v>8.1826330955141816E-3</v>
      </c>
    </row>
    <row r="624" spans="6:29" x14ac:dyDescent="0.3">
      <c r="F624" s="16" t="s">
        <v>1051</v>
      </c>
      <c r="G624" s="5">
        <f>SUMIFS(G$4:G$567,G$4:G$567,"&gt;0",$C$4:$C$567,$F624)</f>
        <v>28</v>
      </c>
      <c r="H624" s="5">
        <f>SUMIFS(H$4:H$567,H$4:H$567,"&gt;0",$C$4:$C$567,$F624)</f>
        <v>1298257.79</v>
      </c>
      <c r="I624" s="5">
        <f>SUMIFS(I$4:I$567,I$4:I$567,"&gt;0",$C$4:$C$567,$F624)</f>
        <v>141929900</v>
      </c>
      <c r="J624" s="5">
        <f>SUMIFS(J$4:J$567,J$4:J$567,"&gt;0",$C$4:$C$567,$F624)</f>
        <v>5299651.8013841892</v>
      </c>
      <c r="K624" s="5">
        <f>SUMIFS(K$4:K$567,K$4:K$567,"&gt;0",$C$4:$C$567,$F624)</f>
        <v>32</v>
      </c>
      <c r="L624" s="5">
        <f>SUMIFS(L$4:L$567,L$4:L$567,"&gt;0",$C$4:$C$567,$F624)</f>
        <v>10447800.160000002</v>
      </c>
      <c r="M624" s="5">
        <f>SUMIFS(M$4:M$567,M$4:M$567,"&gt;0",$C$4:$C$567,$F624)</f>
        <v>391639349</v>
      </c>
      <c r="N624" s="5">
        <f>SUMIFS(N$4:N$567,N$4:N$567,"&gt;0",$C$4:$C$567,$F624)</f>
        <v>13691446.463453326</v>
      </c>
      <c r="O624" s="5">
        <f>SUMIFS(O$4:O$567,O$4:O$567,"&gt;0",$C$4:$C$567,$F624)</f>
        <v>4</v>
      </c>
      <c r="P624" s="5">
        <f>SUMIFS(P$4:P$567,P$4:P$567,"&gt;0",$C$4:$C$567,$F624)</f>
        <v>49192859.480000004</v>
      </c>
      <c r="Q624" s="5">
        <f>SUMIFS(Q$4:Q$567,Q$4:Q$567,"&gt;0",$C$4:$C$567,$F624)</f>
        <v>43530629.450000003</v>
      </c>
      <c r="R624" s="5">
        <f>SUMIFS(R$4:R$567,R$4:R$567,"&gt;0",$C$4:$C$567,$F624)</f>
        <v>1752296.8008474796</v>
      </c>
      <c r="S624" s="5">
        <f>SUMIFS(S$4:S$567,S$4:S$567,"&gt;0",$C$4:$C$567,$F624)</f>
        <v>64</v>
      </c>
      <c r="T624" s="5">
        <f>SUMIFS(T$4:T$567,T$4:T$567,"&gt;0",$C$4:$C$567,$F624)</f>
        <v>60938917.43</v>
      </c>
      <c r="U624" s="5">
        <f>SUMIFS(U$4:U$567,U$4:U$567,"&gt;0",$C$4:$C$567,$F624)</f>
        <v>577099878.45000005</v>
      </c>
      <c r="V624" s="5">
        <f>SUMIFS(V$4:V$567,V$4:V$567,"&gt;0",$C$4:$C$567,$F624)</f>
        <v>20743395.065684989</v>
      </c>
      <c r="W624" s="5">
        <f>SUMIFS(W$4:W$567,W$4:W$567,"&gt;0",$C$4:$C$567,$F624)</f>
        <v>32594772392</v>
      </c>
      <c r="Z624" s="5">
        <f>SUMIFS(Z$4:Z$567,Z$4:Z$567,"&gt;0",$C$4:$C$567,$F624)</f>
        <v>2961562.847724902</v>
      </c>
      <c r="AA624" s="9">
        <f t="shared" si="99"/>
        <v>1.8695917460971974E-3</v>
      </c>
      <c r="AB624" s="5">
        <f>SUMIFS(AB$4:AB$567,AB$4:AB$567,"&gt;0",$C$4:$C$567,$F624)</f>
        <v>376572964.76000005</v>
      </c>
      <c r="AC624" s="7">
        <f t="shared" si="101"/>
        <v>7.8645126572280209E-3</v>
      </c>
    </row>
    <row r="625" spans="6:29" x14ac:dyDescent="0.3">
      <c r="F625" s="16" t="s">
        <v>1065</v>
      </c>
      <c r="G625" s="5">
        <f>SUMIFS(G$4:G$567,G$4:G$567,"&gt;0",$C$4:$C$567,$F625)</f>
        <v>65</v>
      </c>
      <c r="H625" s="5">
        <f>SUMIFS(H$4:H$567,H$4:H$567,"&gt;0",$C$4:$C$567,$F625)</f>
        <v>14949859.523000002</v>
      </c>
      <c r="I625" s="5">
        <f>SUMIFS(I$4:I$567,I$4:I$567,"&gt;0",$C$4:$C$567,$F625)</f>
        <v>1625758000</v>
      </c>
      <c r="J625" s="5">
        <f>SUMIFS(J$4:J$567,J$4:J$567,"&gt;0",$C$4:$C$567,$F625)</f>
        <v>34799389.250761554</v>
      </c>
      <c r="K625" s="5">
        <f>SUMIFS(K$4:K$567,K$4:K$567,"&gt;0",$C$4:$C$567,$F625)</f>
        <v>26</v>
      </c>
      <c r="L625" s="5">
        <f>SUMIFS(L$4:L$567,L$4:L$567,"&gt;0",$C$4:$C$567,$F625)</f>
        <v>19918997.609999999</v>
      </c>
      <c r="M625" s="5">
        <f>SUMIFS(M$4:M$567,M$4:M$567,"&gt;0",$C$4:$C$567,$F625)</f>
        <v>1695335100</v>
      </c>
      <c r="N625" s="5">
        <f>SUMIFS(N$4:N$567,N$4:N$567,"&gt;0",$C$4:$C$567,$F625)</f>
        <v>33458320.157097369</v>
      </c>
      <c r="O625" s="5">
        <f>SUMIFS(O$4:O$567,O$4:O$567,"&gt;0",$C$4:$C$567,$F625)</f>
        <v>111</v>
      </c>
      <c r="P625" s="5">
        <f>SUMIFS(P$4:P$567,P$4:P$567,"&gt;0",$C$4:$C$567,$F625)</f>
        <v>82189954.999999985</v>
      </c>
      <c r="Q625" s="5">
        <f>SUMIFS(Q$4:Q$567,Q$4:Q$567,"&gt;0",$C$4:$C$567,$F625)</f>
        <v>6077375620</v>
      </c>
      <c r="R625" s="5">
        <f>SUMIFS(R$4:R$567,R$4:R$567,"&gt;0",$C$4:$C$567,$F625)</f>
        <v>168568187.52272156</v>
      </c>
      <c r="S625" s="5">
        <f>SUMIFS(S$4:S$567,S$4:S$567,"&gt;0",$C$4:$C$567,$F625)</f>
        <v>202</v>
      </c>
      <c r="T625" s="5">
        <f>SUMIFS(T$4:T$567,T$4:T$567,"&gt;0",$C$4:$C$567,$F625)</f>
        <v>117058812.133</v>
      </c>
      <c r="U625" s="5">
        <f>SUMIFS(U$4:U$567,U$4:U$567,"&gt;0",$C$4:$C$567,$F625)</f>
        <v>9398468720</v>
      </c>
      <c r="V625" s="5">
        <f>SUMIFS(V$4:V$567,V$4:V$567,"&gt;0",$C$4:$C$567,$F625)</f>
        <v>236825896.93058056</v>
      </c>
      <c r="W625" s="5">
        <f>SUMIFS(W$4:W$567,W$4:W$567,"&gt;0",$C$4:$C$567,$F625)</f>
        <v>116066826706</v>
      </c>
      <c r="Z625" s="5">
        <f>SUMIFS(Z$4:Z$567,Z$4:Z$567,"&gt;0",$C$4:$C$567,$F625)</f>
        <v>51184121.646244027</v>
      </c>
      <c r="AA625" s="9">
        <f t="shared" si="99"/>
        <v>1.0085466748351165E-3</v>
      </c>
      <c r="AB625" s="5">
        <f>SUMIFS(AB$4:AB$567,AB$4:AB$567,"&gt;0",$C$4:$C$567,$F625)</f>
        <v>1575487451.4399998</v>
      </c>
      <c r="AC625" s="7">
        <f t="shared" si="101"/>
        <v>3.2487800267442052E-2</v>
      </c>
    </row>
    <row r="626" spans="6:29" x14ac:dyDescent="0.3">
      <c r="F626" s="16" t="s">
        <v>1071</v>
      </c>
      <c r="G626" s="5">
        <f>SUMIFS(G$4:G$567,G$4:G$567,"&gt;0",$C$4:$C$567,$F626)</f>
        <v>5</v>
      </c>
      <c r="H626" s="5">
        <f>SUMIFS(H$4:H$567,H$4:H$567,"&gt;0",$C$4:$C$567,$F626)</f>
        <v>198459.02</v>
      </c>
      <c r="I626" s="5">
        <f>SUMIFS(I$4:I$567,I$4:I$567,"&gt;0",$C$4:$C$567,$F626)</f>
        <v>36507300</v>
      </c>
      <c r="J626" s="5">
        <f>SUMIFS(J$4:J$567,J$4:J$567,"&gt;0",$C$4:$C$567,$F626)</f>
        <v>944558.38819408044</v>
      </c>
      <c r="K626" s="5">
        <f>SUMIFS(K$4:K$567,K$4:K$567,"&gt;0",$C$4:$C$567,$F626)</f>
        <v>0</v>
      </c>
      <c r="L626" s="5">
        <f>SUMIFS(L$4:L$567,L$4:L$567,"&gt;0",$C$4:$C$567,$F626)</f>
        <v>0</v>
      </c>
      <c r="M626" s="5">
        <f>SUMIFS(M$4:M$567,M$4:M$567,"&gt;0",$C$4:$C$567,$F626)</f>
        <v>0</v>
      </c>
      <c r="N626" s="5">
        <f>SUMIFS(N$4:N$567,N$4:N$567,"&gt;0",$C$4:$C$567,$F626)</f>
        <v>0</v>
      </c>
      <c r="O626" s="5">
        <f>SUMIFS(O$4:O$567,O$4:O$567,"&gt;0",$C$4:$C$567,$F626)</f>
        <v>2</v>
      </c>
      <c r="P626" s="5">
        <f>SUMIFS(P$4:P$567,P$4:P$567,"&gt;0",$C$4:$C$567,$F626)</f>
        <v>15183.39</v>
      </c>
      <c r="Q626" s="5">
        <f>SUMIFS(Q$4:Q$567,Q$4:Q$567,"&gt;0",$C$4:$C$567,$F626)</f>
        <v>3969500</v>
      </c>
      <c r="R626" s="5">
        <f>SUMIFS(R$4:R$567,R$4:R$567,"&gt;0",$C$4:$C$567,$F626)</f>
        <v>103151.02367512378</v>
      </c>
      <c r="S626" s="5">
        <f>SUMIFS(S$4:S$567,S$4:S$567,"&gt;0",$C$4:$C$567,$F626)</f>
        <v>7</v>
      </c>
      <c r="T626" s="5">
        <f>SUMIFS(T$4:T$567,T$4:T$567,"&gt;0",$C$4:$C$567,$F626)</f>
        <v>213642.40999999997</v>
      </c>
      <c r="U626" s="5">
        <f>SUMIFS(U$4:U$567,U$4:U$567,"&gt;0",$C$4:$C$567,$F626)</f>
        <v>40476800</v>
      </c>
      <c r="V626" s="5">
        <f>SUMIFS(V$4:V$567,V$4:V$567,"&gt;0",$C$4:$C$567,$F626)</f>
        <v>1047709.4118692043</v>
      </c>
      <c r="W626" s="5">
        <f>SUMIFS(W$4:W$567,W$4:W$567,"&gt;0",$C$4:$C$567,$F626)</f>
        <v>23905609766</v>
      </c>
      <c r="Z626" s="5">
        <f>SUMIFS(Z$4:Z$567,Z$4:Z$567,"&gt;0",$C$4:$C$567,$F626)</f>
        <v>152080.07235678827</v>
      </c>
      <c r="AA626" s="9">
        <f t="shared" si="99"/>
        <v>8.9369153136539153E-6</v>
      </c>
      <c r="AB626" s="5">
        <f>SUMIFS(AB$4:AB$567,AB$4:AB$567,"&gt;0",$C$4:$C$567,$F626)</f>
        <v>159671292.03</v>
      </c>
      <c r="AC626" s="7">
        <f t="shared" si="101"/>
        <v>9.5245720394255065E-4</v>
      </c>
    </row>
    <row r="627" spans="6:29" x14ac:dyDescent="0.3">
      <c r="F627" s="16" t="s">
        <v>1095</v>
      </c>
      <c r="G627" s="5">
        <f>SUMIFS(G$4:G$567,G$4:G$567,"&gt;0",$C$4:$C$567,$F627)</f>
        <v>99</v>
      </c>
      <c r="H627" s="5">
        <f>SUMIFS(H$4:H$567,H$4:H$567,"&gt;0",$C$4:$C$567,$F627)</f>
        <v>1502693.8699999999</v>
      </c>
      <c r="I627" s="5">
        <f>SUMIFS(I$4:I$567,I$4:I$567,"&gt;0",$C$4:$C$567,$F627)</f>
        <v>324317000</v>
      </c>
      <c r="J627" s="5">
        <f>SUMIFS(J$4:J$567,J$4:J$567,"&gt;0",$C$4:$C$567,$F627)</f>
        <v>13860071.239822233</v>
      </c>
      <c r="K627" s="5">
        <f>SUMIFS(K$4:K$567,K$4:K$567,"&gt;0",$C$4:$C$567,$F627)</f>
        <v>19</v>
      </c>
      <c r="L627" s="5">
        <f>SUMIFS(L$4:L$567,L$4:L$567,"&gt;0",$C$4:$C$567,$F627)</f>
        <v>3682342.54</v>
      </c>
      <c r="M627" s="5">
        <f>SUMIFS(M$4:M$567,M$4:M$567,"&gt;0",$C$4:$C$567,$F627)</f>
        <v>242785400</v>
      </c>
      <c r="N627" s="5">
        <f>SUMIFS(N$4:N$567,N$4:N$567,"&gt;0",$C$4:$C$567,$F627)</f>
        <v>8387769.0638223914</v>
      </c>
      <c r="O627" s="5">
        <f>SUMIFS(O$4:O$567,O$4:O$567,"&gt;0",$C$4:$C$567,$F627)</f>
        <v>10</v>
      </c>
      <c r="P627" s="5">
        <f>SUMIFS(P$4:P$567,P$4:P$567,"&gt;0",$C$4:$C$567,$F627)</f>
        <v>1445361</v>
      </c>
      <c r="Q627" s="5">
        <f>SUMIFS(Q$4:Q$567,Q$4:Q$567,"&gt;0",$C$4:$C$567,$F627)</f>
        <v>376271500</v>
      </c>
      <c r="R627" s="5">
        <f>SUMIFS(R$4:R$567,R$4:R$567,"&gt;0",$C$4:$C$567,$F627)</f>
        <v>10275181.790703144</v>
      </c>
      <c r="S627" s="5">
        <f>SUMIFS(S$4:S$567,S$4:S$567,"&gt;0",$C$4:$C$567,$F627)</f>
        <v>128</v>
      </c>
      <c r="T627" s="5">
        <f>SUMIFS(T$4:T$567,T$4:T$567,"&gt;0",$C$4:$C$567,$F627)</f>
        <v>6630397.4100000001</v>
      </c>
      <c r="U627" s="5">
        <f>SUMIFS(U$4:U$567,U$4:U$567,"&gt;0",$C$4:$C$567,$F627)</f>
        <v>943373900</v>
      </c>
      <c r="V627" s="5">
        <f>SUMIFS(V$4:V$567,V$4:V$567,"&gt;0",$C$4:$C$567,$F627)</f>
        <v>32523022.094347771</v>
      </c>
      <c r="W627" s="5">
        <f>SUMIFS(W$4:W$567,W$4:W$567,"&gt;0",$C$4:$C$567,$F627)</f>
        <v>54353120865</v>
      </c>
      <c r="Z627" s="5">
        <f>SUMIFS(Z$4:Z$567,Z$4:Z$567,"&gt;0",$C$4:$C$567,$F627)</f>
        <v>9816214.520686755</v>
      </c>
      <c r="AA627" s="9">
        <f t="shared" si="99"/>
        <v>1.2198742785107599E-4</v>
      </c>
      <c r="AB627" s="5">
        <f>SUMIFS(AB$4:AB$567,AB$4:AB$567,"&gt;0",$C$4:$C$567,$F627)</f>
        <v>757806694.0200001</v>
      </c>
      <c r="AC627" s="7">
        <f t="shared" si="101"/>
        <v>1.2953454486676367E-2</v>
      </c>
    </row>
    <row r="628" spans="6:29" x14ac:dyDescent="0.3">
      <c r="F628" s="16" t="s">
        <v>1100</v>
      </c>
      <c r="G628" s="5">
        <f>SUMIFS(G$4:G$567,G$4:G$567,"&gt;0",$C$4:$C$567,$F628)</f>
        <v>60</v>
      </c>
      <c r="H628" s="5">
        <f>SUMIFS(H$4:H$567,H$4:H$567,"&gt;0",$C$4:$C$567,$F628)</f>
        <v>4875591.8900000006</v>
      </c>
      <c r="I628" s="5">
        <f>SUMIFS(I$4:I$567,I$4:I$567,"&gt;0",$C$4:$C$567,$F628)</f>
        <v>301247318.18000001</v>
      </c>
      <c r="J628" s="5">
        <f>SUMIFS(J$4:J$567,J$4:J$567,"&gt;0",$C$4:$C$567,$F628)</f>
        <v>12352691.8712728</v>
      </c>
      <c r="K628" s="5">
        <f>SUMIFS(K$4:K$567,K$4:K$567,"&gt;0",$C$4:$C$567,$F628)</f>
        <v>77</v>
      </c>
      <c r="L628" s="5">
        <f>SUMIFS(L$4:L$567,L$4:L$567,"&gt;0",$C$4:$C$567,$F628)</f>
        <v>37793856.590499997</v>
      </c>
      <c r="M628" s="5">
        <f>SUMIFS(M$4:M$567,M$4:M$567,"&gt;0",$C$4:$C$567,$F628)</f>
        <v>1588543600</v>
      </c>
      <c r="N628" s="5">
        <f>SUMIFS(N$4:N$567,N$4:N$567,"&gt;0",$C$4:$C$567,$F628)</f>
        <v>65728944.006218717</v>
      </c>
      <c r="O628" s="5">
        <f>SUMIFS(O$4:O$567,O$4:O$567,"&gt;0",$C$4:$C$567,$F628)</f>
        <v>31</v>
      </c>
      <c r="P628" s="5">
        <f>SUMIFS(P$4:P$567,P$4:P$567,"&gt;0",$C$4:$C$567,$F628)</f>
        <v>8447226.2199999988</v>
      </c>
      <c r="Q628" s="5">
        <f>SUMIFS(Q$4:Q$567,Q$4:Q$567,"&gt;0",$C$4:$C$567,$F628)</f>
        <v>718793067</v>
      </c>
      <c r="R628" s="5">
        <f>SUMIFS(R$4:R$567,R$4:R$567,"&gt;0",$C$4:$C$567,$F628)</f>
        <v>22142929.807015099</v>
      </c>
      <c r="S628" s="5">
        <f>SUMIFS(S$4:S$567,S$4:S$567,"&gt;0",$C$4:$C$567,$F628)</f>
        <v>168</v>
      </c>
      <c r="T628" s="5">
        <f>SUMIFS(T$4:T$567,T$4:T$567,"&gt;0",$C$4:$C$567,$F628)</f>
        <v>51116674.700499997</v>
      </c>
      <c r="U628" s="5">
        <f>SUMIFS(U$4:U$567,U$4:U$567,"&gt;0",$C$4:$C$567,$F628)</f>
        <v>2608583985.1800003</v>
      </c>
      <c r="V628" s="5">
        <f>SUMIFS(V$4:V$567,V$4:V$567,"&gt;0",$C$4:$C$567,$F628)</f>
        <v>100224565.68450661</v>
      </c>
      <c r="W628" s="5">
        <f>SUMIFS(W$4:W$567,W$4:W$567,"&gt;0",$C$4:$C$567,$F628)</f>
        <v>85378074113</v>
      </c>
      <c r="Z628" s="5">
        <f>SUMIFS(Z$4:Z$567,Z$4:Z$567,"&gt;0",$C$4:$C$567,$F628)</f>
        <v>17537439.735136162</v>
      </c>
      <c r="AA628" s="9">
        <f t="shared" si="99"/>
        <v>5.9870962459103742E-4</v>
      </c>
      <c r="AB628" s="5">
        <f>SUMIFS(AB$4:AB$567,AB$4:AB$567,"&gt;0",$C$4:$C$567,$F628)</f>
        <v>1146395315.0900002</v>
      </c>
      <c r="AC628" s="7">
        <f t="shared" si="101"/>
        <v>1.5297898991988945E-2</v>
      </c>
    </row>
    <row r="629" spans="6:29" x14ac:dyDescent="0.3">
      <c r="F629" s="16" t="s">
        <v>1107</v>
      </c>
      <c r="G629" s="5">
        <f>SUMIFS(G$4:G$567,G$4:G$567,"&gt;0",$C$4:$C$567,$F629)</f>
        <v>63</v>
      </c>
      <c r="H629" s="5">
        <f>SUMIFS(H$4:H$567,H$4:H$567,"&gt;0",$C$4:$C$567,$F629)</f>
        <v>4138068.9020000002</v>
      </c>
      <c r="I629" s="5">
        <f>SUMIFS(I$4:I$567,I$4:I$567,"&gt;0",$C$4:$C$567,$F629)</f>
        <v>610668400</v>
      </c>
      <c r="J629" s="5">
        <f>SUMIFS(J$4:J$567,J$4:J$567,"&gt;0",$C$4:$C$567,$F629)</f>
        <v>11122230.438277686</v>
      </c>
      <c r="K629" s="5">
        <f>SUMIFS(K$4:K$567,K$4:K$567,"&gt;0",$C$4:$C$567,$F629)</f>
        <v>16</v>
      </c>
      <c r="L629" s="5">
        <f>SUMIFS(L$4:L$567,L$4:L$567,"&gt;0",$C$4:$C$567,$F629)</f>
        <v>4334745.1400000006</v>
      </c>
      <c r="M629" s="5">
        <f>SUMIFS(M$4:M$567,M$4:M$567,"&gt;0",$C$4:$C$567,$F629)</f>
        <v>383706100</v>
      </c>
      <c r="N629" s="5">
        <f>SUMIFS(N$4:N$567,N$4:N$567,"&gt;0",$C$4:$C$567,$F629)</f>
        <v>6117422.8585158642</v>
      </c>
      <c r="O629" s="5">
        <f>SUMIFS(O$4:O$567,O$4:O$567,"&gt;0",$C$4:$C$567,$F629)</f>
        <v>56</v>
      </c>
      <c r="P629" s="5">
        <f>SUMIFS(P$4:P$567,P$4:P$567,"&gt;0",$C$4:$C$567,$F629)</f>
        <v>11705760.709999999</v>
      </c>
      <c r="Q629" s="5">
        <f>SUMIFS(Q$4:Q$567,Q$4:Q$567,"&gt;0",$C$4:$C$567,$F629)</f>
        <v>1101141800</v>
      </c>
      <c r="R629" s="5">
        <f>SUMIFS(R$4:R$567,R$4:R$567,"&gt;0",$C$4:$C$567,$F629)</f>
        <v>18482860.512704179</v>
      </c>
      <c r="S629" s="5">
        <f>SUMIFS(S$4:S$567,S$4:S$567,"&gt;0",$C$4:$C$567,$F629)</f>
        <v>135</v>
      </c>
      <c r="T629" s="5">
        <f>SUMIFS(T$4:T$567,T$4:T$567,"&gt;0",$C$4:$C$567,$F629)</f>
        <v>20178574.752</v>
      </c>
      <c r="U629" s="5">
        <f>SUMIFS(U$4:U$567,U$4:U$567,"&gt;0",$C$4:$C$567,$F629)</f>
        <v>2095516300</v>
      </c>
      <c r="V629" s="5">
        <f>SUMIFS(V$4:V$567,V$4:V$567,"&gt;0",$C$4:$C$567,$F629)</f>
        <v>35722513.809497721</v>
      </c>
      <c r="W629" s="5">
        <f>SUMIFS(W$4:W$567,W$4:W$567,"&gt;0",$C$4:$C$567,$F629)</f>
        <v>182357522333</v>
      </c>
      <c r="Z629" s="5">
        <f>SUMIFS(Z$4:Z$567,Z$4:Z$567,"&gt;0",$C$4:$C$567,$F629)</f>
        <v>5222659.9281135648</v>
      </c>
      <c r="AA629" s="9">
        <f t="shared" si="99"/>
        <v>1.10653920352966E-4</v>
      </c>
      <c r="AB629" s="5">
        <f>SUMIFS(AB$4:AB$567,AB$4:AB$567,"&gt;0",$C$4:$C$567,$F629)</f>
        <v>1080048678.3399999</v>
      </c>
      <c r="AC629" s="7">
        <f t="shared" si="101"/>
        <v>4.8355782779537539E-3</v>
      </c>
    </row>
    <row r="630" spans="6:29" x14ac:dyDescent="0.3">
      <c r="F630" s="16" t="s">
        <v>1136</v>
      </c>
      <c r="G630" s="5">
        <f>SUMIFS(G$4:G$567,G$4:G$567,"&gt;0",$C$4:$C$567,$F630)</f>
        <v>12</v>
      </c>
      <c r="H630" s="5">
        <f>SUMIFS(H$4:H$567,H$4:H$567,"&gt;0",$C$4:$C$567,$F630)</f>
        <v>903680.22000000009</v>
      </c>
      <c r="I630" s="5">
        <f>SUMIFS(I$4:I$567,I$4:I$567,"&gt;0",$C$4:$C$567,$F630)</f>
        <v>91240200</v>
      </c>
      <c r="J630" s="5">
        <f>SUMIFS(J$4:J$567,J$4:J$567,"&gt;0",$C$4:$C$567,$F630)</f>
        <v>2553800.5436161305</v>
      </c>
      <c r="K630" s="5">
        <f>SUMIFS(K$4:K$567,K$4:K$567,"&gt;0",$C$4:$C$567,$F630)</f>
        <v>1</v>
      </c>
      <c r="L630" s="5">
        <f>SUMIFS(L$4:L$567,L$4:L$567,"&gt;0",$C$4:$C$567,$F630)</f>
        <v>666780</v>
      </c>
      <c r="M630" s="5">
        <f>SUMIFS(M$4:M$567,M$4:M$567,"&gt;0",$C$4:$C$567,$F630)</f>
        <v>24758900</v>
      </c>
      <c r="N630" s="5">
        <f>SUMIFS(N$4:N$567,N$4:N$567,"&gt;0",$C$4:$C$567,$F630)</f>
        <v>819773.35338392726</v>
      </c>
      <c r="O630" s="5">
        <f>SUMIFS(O$4:O$567,O$4:O$567,"&gt;0",$C$4:$C$567,$F630)</f>
        <v>22</v>
      </c>
      <c r="P630" s="5">
        <f>SUMIFS(P$4:P$567,P$4:P$567,"&gt;0",$C$4:$C$567,$F630)</f>
        <v>4283316.84</v>
      </c>
      <c r="Q630" s="5">
        <f>SUMIFS(Q$4:Q$567,Q$4:Q$567,"&gt;0",$C$4:$C$567,$F630)</f>
        <v>325865550</v>
      </c>
      <c r="R630" s="5">
        <f>SUMIFS(R$4:R$567,R$4:R$567,"&gt;0",$C$4:$C$567,$F630)</f>
        <v>8738257.38461571</v>
      </c>
      <c r="S630" s="5">
        <f>SUMIFS(S$4:S$567,S$4:S$567,"&gt;0",$C$4:$C$567,$F630)</f>
        <v>35</v>
      </c>
      <c r="T630" s="5">
        <f>SUMIFS(T$4:T$567,T$4:T$567,"&gt;0",$C$4:$C$567,$F630)</f>
        <v>5853777.0599999987</v>
      </c>
      <c r="U630" s="5">
        <f>SUMIFS(U$4:U$567,U$4:U$567,"&gt;0",$C$4:$C$567,$F630)</f>
        <v>441864650</v>
      </c>
      <c r="V630" s="5">
        <f>SUMIFS(V$4:V$567,V$4:V$567,"&gt;0",$C$4:$C$567,$F630)</f>
        <v>12111831.281615768</v>
      </c>
      <c r="W630" s="5">
        <f>SUMIFS(W$4:W$567,W$4:W$567,"&gt;0",$C$4:$C$567,$F630)</f>
        <v>101719203628</v>
      </c>
      <c r="Z630" s="5">
        <f>SUMIFS(Z$4:Z$567,Z$4:Z$567,"&gt;0",$C$4:$C$567,$F630)</f>
        <v>1987959.1987240303</v>
      </c>
      <c r="AA630" s="9">
        <f t="shared" si="99"/>
        <v>5.7548396479862368E-5</v>
      </c>
      <c r="AB630" s="5">
        <f>SUMIFS(AB$4:AB$567,AB$4:AB$567,"&gt;0",$C$4:$C$567,$F630)</f>
        <v>1049509633.0700001</v>
      </c>
      <c r="AC630" s="7">
        <f t="shared" si="101"/>
        <v>1.894179087150349E-3</v>
      </c>
    </row>
    <row r="631" spans="6:29" x14ac:dyDescent="0.3">
      <c r="F631" s="16" t="s">
        <v>1162</v>
      </c>
      <c r="G631" s="5">
        <f>SUMIFS(G$4:G$567,G$4:G$567,"&gt;0",$C$4:$C$567,$F631)</f>
        <v>30</v>
      </c>
      <c r="H631" s="5">
        <f>SUMIFS(H$4:H$567,H$4:H$567,"&gt;0",$C$4:$C$567,$F631)</f>
        <v>1436556.4700000002</v>
      </c>
      <c r="I631" s="5">
        <f>SUMIFS(I$4:I$567,I$4:I$567,"&gt;0",$C$4:$C$567,$F631)</f>
        <v>213704400</v>
      </c>
      <c r="J631" s="5">
        <f>SUMIFS(J$4:J$567,J$4:J$567,"&gt;0",$C$4:$C$567,$F631)</f>
        <v>4621929.0577208428</v>
      </c>
      <c r="K631" s="5">
        <f>SUMIFS(K$4:K$567,K$4:K$567,"&gt;0",$C$4:$C$567,$F631)</f>
        <v>22</v>
      </c>
      <c r="L631" s="5">
        <f>SUMIFS(L$4:L$567,L$4:L$567,"&gt;0",$C$4:$C$567,$F631)</f>
        <v>2688488.0999999996</v>
      </c>
      <c r="M631" s="5">
        <f>SUMIFS(M$4:M$567,M$4:M$567,"&gt;0",$C$4:$C$567,$F631)</f>
        <v>192672259</v>
      </c>
      <c r="N631" s="5">
        <f>SUMIFS(N$4:N$567,N$4:N$567,"&gt;0",$C$4:$C$567,$F631)</f>
        <v>4478698.4134879243</v>
      </c>
      <c r="O631" s="5">
        <f>SUMIFS(O$4:O$567,O$4:O$567,"&gt;0",$C$4:$C$567,$F631)</f>
        <v>6</v>
      </c>
      <c r="P631" s="5">
        <f>SUMIFS(P$4:P$567,P$4:P$567,"&gt;0",$C$4:$C$567,$F631)</f>
        <v>1203033.3500000001</v>
      </c>
      <c r="Q631" s="5">
        <f>SUMIFS(Q$4:Q$567,Q$4:Q$567,"&gt;0",$C$4:$C$567,$F631)</f>
        <v>39310800</v>
      </c>
      <c r="R631" s="5">
        <f>SUMIFS(R$4:R$567,R$4:R$567,"&gt;0",$C$4:$C$567,$F631)</f>
        <v>689056.47860431788</v>
      </c>
      <c r="S631" s="5">
        <f>SUMIFS(S$4:S$567,S$4:S$567,"&gt;0",$C$4:$C$567,$F631)</f>
        <v>58</v>
      </c>
      <c r="T631" s="5">
        <f>SUMIFS(T$4:T$567,T$4:T$567,"&gt;0",$C$4:$C$567,$F631)</f>
        <v>5328077.92</v>
      </c>
      <c r="U631" s="5">
        <f>SUMIFS(U$4:U$567,U$4:U$567,"&gt;0",$C$4:$C$567,$F631)</f>
        <v>445687459</v>
      </c>
      <c r="V631" s="5">
        <f>SUMIFS(V$4:V$567,V$4:V$567,"&gt;0",$C$4:$C$567,$F631)</f>
        <v>9789683.9498130847</v>
      </c>
      <c r="W631" s="5">
        <f>SUMIFS(W$4:W$567,W$4:W$567,"&gt;0",$C$4:$C$567,$F631)</f>
        <v>119785471109</v>
      </c>
      <c r="Z631" s="5">
        <f>SUMIFS(Z$4:Z$567,Z$4:Z$567,"&gt;0",$C$4:$C$567,$F631)</f>
        <v>1555418.9625183281</v>
      </c>
      <c r="AA631" s="9">
        <f t="shared" si="99"/>
        <v>4.4480168343218029E-5</v>
      </c>
      <c r="AB631" s="5">
        <f>SUMIFS(AB$4:AB$567,AB$4:AB$567,"&gt;0",$C$4:$C$567,$F631)</f>
        <v>930079150.32999992</v>
      </c>
      <c r="AC631" s="7">
        <f t="shared" si="101"/>
        <v>1.6723511778179872E-3</v>
      </c>
    </row>
    <row r="632" spans="6:29" x14ac:dyDescent="0.3">
      <c r="F632" s="16" t="s">
        <v>1185</v>
      </c>
      <c r="G632" s="5">
        <f>SUMIFS(G$4:G$567,G$4:G$567,"&gt;0",$C$4:$C$567,$F632)</f>
        <v>35</v>
      </c>
      <c r="H632" s="5">
        <f>SUMIFS(H$4:H$567,H$4:H$567,"&gt;0",$C$4:$C$567,$F632)</f>
        <v>4193435.63</v>
      </c>
      <c r="I632" s="5">
        <f>SUMIFS(I$4:I$567,I$4:I$567,"&gt;0",$C$4:$C$567,$F632)</f>
        <v>384605500</v>
      </c>
      <c r="J632" s="5">
        <f>SUMIFS(J$4:J$567,J$4:J$567,"&gt;0",$C$4:$C$567,$F632)</f>
        <v>19309880.497913744</v>
      </c>
      <c r="K632" s="5">
        <f>SUMIFS(K$4:K$567,K$4:K$567,"&gt;0",$C$4:$C$567,$F632)</f>
        <v>18</v>
      </c>
      <c r="L632" s="5">
        <f>SUMIFS(L$4:L$567,L$4:L$567,"&gt;0",$C$4:$C$567,$F632)</f>
        <v>2859213.29</v>
      </c>
      <c r="M632" s="5">
        <f>SUMIFS(M$4:M$567,M$4:M$567,"&gt;0",$C$4:$C$567,$F632)</f>
        <v>171963550</v>
      </c>
      <c r="N632" s="5">
        <f>SUMIFS(N$4:N$567,N$4:N$567,"&gt;0",$C$4:$C$567,$F632)</f>
        <v>8349809.4480140274</v>
      </c>
      <c r="O632" s="5">
        <f>SUMIFS(O$4:O$567,O$4:O$567,"&gt;0",$C$4:$C$567,$F632)</f>
        <v>53</v>
      </c>
      <c r="P632" s="5">
        <f>SUMIFS(P$4:P$567,P$4:P$567,"&gt;0",$C$4:$C$567,$F632)</f>
        <v>574965.28</v>
      </c>
      <c r="Q632" s="5">
        <f>SUMIFS(Q$4:Q$567,Q$4:Q$567,"&gt;0",$C$4:$C$567,$F632)</f>
        <v>46164200</v>
      </c>
      <c r="R632" s="5">
        <f>SUMIFS(R$4:R$567,R$4:R$567,"&gt;0",$C$4:$C$567,$F632)</f>
        <v>2334490.2834664332</v>
      </c>
      <c r="S632" s="5">
        <f>SUMIFS(S$4:S$567,S$4:S$567,"&gt;0",$C$4:$C$567,$F632)</f>
        <v>106</v>
      </c>
      <c r="T632" s="5">
        <f>SUMIFS(T$4:T$567,T$4:T$567,"&gt;0",$C$4:$C$567,$F632)</f>
        <v>7627614.1999999993</v>
      </c>
      <c r="U632" s="5">
        <f>SUMIFS(U$4:U$567,U$4:U$567,"&gt;0",$C$4:$C$567,$F632)</f>
        <v>602733250</v>
      </c>
      <c r="V632" s="5">
        <f>SUMIFS(V$4:V$567,V$4:V$567,"&gt;0",$C$4:$C$567,$F632)</f>
        <v>29994180.229394205</v>
      </c>
      <c r="W632" s="5">
        <f>SUMIFS(W$4:W$567,W$4:W$567,"&gt;0",$C$4:$C$567,$F632)</f>
        <v>43836003807</v>
      </c>
      <c r="Z632" s="5">
        <f>SUMIFS(Z$4:Z$567,Z$4:Z$567,"&gt;0",$C$4:$C$567,$F632)</f>
        <v>10649369.305493951</v>
      </c>
      <c r="AA632" s="9">
        <f t="shared" si="99"/>
        <v>1.7400341129594426E-4</v>
      </c>
      <c r="AB632" s="5">
        <f>SUMIFS(AB$4:AB$567,AB$4:AB$567,"&gt;0",$C$4:$C$567,$F632)</f>
        <v>858199351.16999996</v>
      </c>
      <c r="AC632" s="7">
        <f t="shared" si="101"/>
        <v>1.2408969187608284E-2</v>
      </c>
    </row>
    <row r="633" spans="6:29" x14ac:dyDescent="0.3">
      <c r="F633" s="16" t="s">
        <v>1198</v>
      </c>
      <c r="G633" s="5">
        <f>SUMIFS(G$4:G$567,G$4:G$567,"&gt;0",$C$4:$C$567,$F633)</f>
        <v>11</v>
      </c>
      <c r="H633" s="5">
        <f>SUMIFS(H$4:H$567,H$4:H$567,"&gt;0",$C$4:$C$567,$F633)</f>
        <v>923713.03</v>
      </c>
      <c r="I633" s="5">
        <f>SUMIFS(I$4:I$567,I$4:I$567,"&gt;0",$C$4:$C$567,$F633)</f>
        <v>63502800</v>
      </c>
      <c r="J633" s="5">
        <f>SUMIFS(J$4:J$567,J$4:J$567,"&gt;0",$C$4:$C$567,$F633)</f>
        <v>3609342.0933334609</v>
      </c>
      <c r="K633" s="5">
        <f>SUMIFS(K$4:K$567,K$4:K$567,"&gt;0",$C$4:$C$567,$F633)</f>
        <v>9</v>
      </c>
      <c r="L633" s="5">
        <f>SUMIFS(L$4:L$567,L$4:L$567,"&gt;0",$C$4:$C$567,$F633)</f>
        <v>1489260.53</v>
      </c>
      <c r="M633" s="5">
        <f>SUMIFS(M$4:M$567,M$4:M$567,"&gt;0",$C$4:$C$567,$F633)</f>
        <v>152847500</v>
      </c>
      <c r="N633" s="5">
        <f>SUMIFS(N$4:N$567,N$4:N$567,"&gt;0",$C$4:$C$567,$F633)</f>
        <v>4367574.3453839961</v>
      </c>
      <c r="O633" s="5">
        <f>SUMIFS(O$4:O$567,O$4:O$567,"&gt;0",$C$4:$C$567,$F633)</f>
        <v>0</v>
      </c>
      <c r="P633" s="5">
        <f>SUMIFS(P$4:P$567,P$4:P$567,"&gt;0",$C$4:$C$567,$F633)</f>
        <v>0</v>
      </c>
      <c r="Q633" s="5">
        <f>SUMIFS(Q$4:Q$567,Q$4:Q$567,"&gt;0",$C$4:$C$567,$F633)</f>
        <v>0</v>
      </c>
      <c r="R633" s="5">
        <f>SUMIFS(R$4:R$567,R$4:R$567,"&gt;0",$C$4:$C$567,$F633)</f>
        <v>0</v>
      </c>
      <c r="S633" s="5">
        <f>SUMIFS(S$4:S$567,S$4:S$567,"&gt;0",$C$4:$C$567,$F633)</f>
        <v>20</v>
      </c>
      <c r="T633" s="5">
        <f>SUMIFS(T$4:T$567,T$4:T$567,"&gt;0",$C$4:$C$567,$F633)</f>
        <v>2412973.56</v>
      </c>
      <c r="U633" s="5">
        <f>SUMIFS(U$4:U$567,U$4:U$567,"&gt;0",$C$4:$C$567,$F633)</f>
        <v>216350300</v>
      </c>
      <c r="V633" s="5">
        <f>SUMIFS(V$4:V$567,V$4:V$567,"&gt;0",$C$4:$C$567,$F633)</f>
        <v>7976916.4387174575</v>
      </c>
      <c r="W633" s="5">
        <f>SUMIFS(W$4:W$567,W$4:W$567,"&gt;0",$C$4:$C$567,$F633)</f>
        <v>6187939998</v>
      </c>
      <c r="Z633" s="5">
        <f>SUMIFS(Z$4:Z$567,Z$4:Z$567,"&gt;0",$C$4:$C$567,$F633)</f>
        <v>1325790.9567877178</v>
      </c>
      <c r="AA633" s="9">
        <f t="shared" si="99"/>
        <v>3.8994779535352569E-4</v>
      </c>
      <c r="AB633" s="5">
        <f>SUMIFS(AB$4:AB$567,AB$4:AB$567,"&gt;0",$C$4:$C$567,$F633)</f>
        <v>86275176.01000002</v>
      </c>
      <c r="AC633" s="7">
        <f t="shared" si="101"/>
        <v>1.536700379068537E-2</v>
      </c>
    </row>
    <row r="634" spans="6:29" x14ac:dyDescent="0.3">
      <c r="F634" s="16" t="s">
        <v>512</v>
      </c>
      <c r="G634" s="5">
        <f>SUMIFS(G$4:G$567,G$4:G$567,"&gt;0",$C$4:$C$567,$F634)</f>
        <v>12</v>
      </c>
      <c r="H634" s="5">
        <f>SUMIFS(H$4:H$567,H$4:H$567,"&gt;0",$C$4:$C$567,$F634)</f>
        <v>709387.81999999983</v>
      </c>
      <c r="I634" s="5">
        <f>SUMIFS(I$4:I$567,I$4:I$567,"&gt;0",$C$4:$C$567,$F634)</f>
        <v>70406572.980000004</v>
      </c>
      <c r="J634" s="5">
        <f>SUMIFS(J$4:J$567,J$4:J$567,"&gt;0",$C$4:$C$567,$F634)</f>
        <v>1510102.9451392107</v>
      </c>
      <c r="K634" s="5">
        <f>SUMIFS(K$4:K$567,K$4:K$567,"&gt;0",$C$4:$C$567,$F634)</f>
        <v>2</v>
      </c>
      <c r="L634" s="5">
        <f>SUMIFS(L$4:L$567,L$4:L$567,"&gt;0",$C$4:$C$567,$F634)</f>
        <v>85436.66</v>
      </c>
      <c r="M634" s="5">
        <f>SUMIFS(M$4:M$567,M$4:M$567,"&gt;0",$C$4:$C$567,$F634)</f>
        <v>11341500</v>
      </c>
      <c r="N634" s="5">
        <f>SUMIFS(N$4:N$567,N$4:N$567,"&gt;0",$C$4:$C$567,$F634)</f>
        <v>249466.83997464046</v>
      </c>
      <c r="O634" s="5">
        <f>SUMIFS(O$4:O$567,O$4:O$567,"&gt;0",$C$4:$C$567,$F634)</f>
        <v>23</v>
      </c>
      <c r="P634" s="5">
        <f>SUMIFS(P$4:P$567,P$4:P$567,"&gt;0",$C$4:$C$567,$F634)</f>
        <v>5339229.6899999995</v>
      </c>
      <c r="Q634" s="5">
        <f>SUMIFS(Q$4:Q$567,Q$4:Q$567,"&gt;0",$C$4:$C$567,$F634)</f>
        <v>324194530.01999998</v>
      </c>
      <c r="R634" s="5">
        <f>SUMIFS(R$4:R$567,R$4:R$567,"&gt;0",$C$4:$C$567,$F634)</f>
        <v>9516257.5468981229</v>
      </c>
      <c r="S634" s="5">
        <f>SUMIFS(S$4:S$567,S$4:S$567,"&gt;0",$C$4:$C$567,$F634)</f>
        <v>37</v>
      </c>
      <c r="T634" s="5">
        <f>SUMIFS(T$4:T$567,T$4:T$567,"&gt;0",$C$4:$C$567,$F634)</f>
        <v>6134054.1700000009</v>
      </c>
      <c r="U634" s="5">
        <f>SUMIFS(U$4:U$567,U$4:U$567,"&gt;0",$C$4:$C$567,$F634)</f>
        <v>405942603</v>
      </c>
      <c r="V634" s="5">
        <f>SUMIFS(V$4:V$567,V$4:V$567,"&gt;0",$C$4:$C$567,$F634)</f>
        <v>11275827.332011977</v>
      </c>
      <c r="W634" s="5">
        <f>SUMIFS(W$4:W$567,W$4:W$567,"&gt;0",$C$4:$C$567,$F634)</f>
        <v>74689418991</v>
      </c>
      <c r="Z634" s="5">
        <f>SUMIFS(Z$4:Z$567,Z$4:Z$567,"&gt;0",$C$4:$C$567,$F634)</f>
        <v>1411556.6866552148</v>
      </c>
      <c r="AA634" s="9">
        <f t="shared" si="99"/>
        <v>8.2127485430555407E-5</v>
      </c>
      <c r="AB634" s="5">
        <f>SUMIFS(AB$4:AB$567,AB$4:AB$567,"&gt;0",$C$4:$C$567,$F634)</f>
        <v>455812120.21000004</v>
      </c>
      <c r="AC634" s="7">
        <f t="shared" si="101"/>
        <v>3.0967949821187023E-3</v>
      </c>
    </row>
    <row r="635" spans="6:29" x14ac:dyDescent="0.3">
      <c r="F635" s="16" t="s">
        <v>1219</v>
      </c>
      <c r="G635" s="5">
        <f>SUMIFS(G$4:G$567,G$4:G$567,"&gt;0",$C$4:$C$567,$F635)</f>
        <v>8</v>
      </c>
      <c r="H635" s="5">
        <f>SUMIFS(H$4:H$567,H$4:H$567,"&gt;0",$C$4:$C$567,$F635)</f>
        <v>510908.60000000003</v>
      </c>
      <c r="I635" s="5">
        <f>SUMIFS(I$4:I$567,I$4:I$567,"&gt;0",$C$4:$C$567,$F635)</f>
        <v>25784500</v>
      </c>
      <c r="J635" s="5">
        <f>SUMIFS(J$4:J$567,J$4:J$567,"&gt;0",$C$4:$C$567,$F635)</f>
        <v>1121183.8686754452</v>
      </c>
      <c r="K635" s="5">
        <f>SUMIFS(K$4:K$567,K$4:K$567,"&gt;0",$C$4:$C$567,$F635)</f>
        <v>1</v>
      </c>
      <c r="L635" s="5">
        <f>SUMIFS(L$4:L$567,L$4:L$567,"&gt;0",$C$4:$C$567,$F635)</f>
        <v>608275</v>
      </c>
      <c r="M635" s="5">
        <f>SUMIFS(M$4:M$567,M$4:M$567,"&gt;0",$C$4:$C$567,$F635)</f>
        <v>12127700</v>
      </c>
      <c r="N635" s="5">
        <f>SUMIFS(N$4:N$567,N$4:N$567,"&gt;0",$C$4:$C$567,$F635)</f>
        <v>544906.1182806046</v>
      </c>
      <c r="O635" s="5">
        <f>SUMIFS(O$4:O$567,O$4:O$567,"&gt;0",$C$4:$C$567,$F635)</f>
        <v>5</v>
      </c>
      <c r="P635" s="5">
        <f>SUMIFS(P$4:P$567,P$4:P$567,"&gt;0",$C$4:$C$567,$F635)</f>
        <v>380405.63</v>
      </c>
      <c r="Q635" s="5">
        <f>SUMIFS(Q$4:Q$567,Q$4:Q$567,"&gt;0",$C$4:$C$567,$F635)</f>
        <v>147085900</v>
      </c>
      <c r="R635" s="5">
        <f>SUMIFS(R$4:R$567,R$4:R$567,"&gt;0",$C$4:$C$567,$F635)</f>
        <v>6608673.2705137152</v>
      </c>
      <c r="S635" s="5">
        <f>SUMIFS(S$4:S$567,S$4:S$567,"&gt;0",$C$4:$C$567,$F635)</f>
        <v>14</v>
      </c>
      <c r="T635" s="5">
        <f>SUMIFS(T$4:T$567,T$4:T$567,"&gt;0",$C$4:$C$567,$F635)</f>
        <v>1499589.23</v>
      </c>
      <c r="U635" s="5">
        <f>SUMIFS(U$4:U$567,U$4:U$567,"&gt;0",$C$4:$C$567,$F635)</f>
        <v>184998100</v>
      </c>
      <c r="V635" s="5">
        <f>SUMIFS(V$4:V$567,V$4:V$567,"&gt;0",$C$4:$C$567,$F635)</f>
        <v>8274763.2574697649</v>
      </c>
      <c r="W635" s="5">
        <f>SUMIFS(W$4:W$567,W$4:W$567,"&gt;0",$C$4:$C$567,$F635)</f>
        <v>19328656589</v>
      </c>
      <c r="Z635" s="5">
        <f>SUMIFS(Z$4:Z$567,Z$4:Z$567,"&gt;0",$C$4:$C$567,$F635)</f>
        <v>2335733.145112006</v>
      </c>
      <c r="AA635" s="9">
        <f t="shared" si="99"/>
        <v>7.7583727720291801E-5</v>
      </c>
      <c r="AB635" s="5">
        <f>SUMIFS(AB$4:AB$567,AB$4:AB$567,"&gt;0",$C$4:$C$567,$F635)</f>
        <v>201155087.85999998</v>
      </c>
      <c r="AC635" s="7">
        <f t="shared" si="101"/>
        <v>1.1611603613713368E-2</v>
      </c>
    </row>
    <row r="636" spans="6:29" x14ac:dyDescent="0.3">
      <c r="F636" s="16" t="s">
        <v>1241</v>
      </c>
      <c r="G636" s="5">
        <f>SUMIFS(G$4:G$567,G$4:G$567,"&gt;0",$C$4:$C$567,$F636)</f>
        <v>40</v>
      </c>
      <c r="H636" s="5">
        <f>SUMIFS(H$4:H$567,H$4:H$567,"&gt;0",$C$4:$C$567,$F636)</f>
        <v>3716610.5300000003</v>
      </c>
      <c r="I636" s="5">
        <f>SUMIFS(I$4:I$567,I$4:I$567,"&gt;0",$C$4:$C$567,$F636)</f>
        <v>112796500</v>
      </c>
      <c r="J636" s="5">
        <f>SUMIFS(J$4:J$567,J$4:J$567,"&gt;0",$C$4:$C$567,$F636)</f>
        <v>12324686.924929053</v>
      </c>
      <c r="K636" s="5">
        <f>SUMIFS(K$4:K$567,K$4:K$567,"&gt;0",$C$4:$C$567,$F636)</f>
        <v>38</v>
      </c>
      <c r="L636" s="5">
        <f>SUMIFS(L$4:L$567,L$4:L$567,"&gt;0",$C$4:$C$567,$F636)</f>
        <v>13836637.380000001</v>
      </c>
      <c r="M636" s="5">
        <f>SUMIFS(M$4:M$567,M$4:M$567,"&gt;0",$C$4:$C$567,$F636)</f>
        <v>306238430</v>
      </c>
      <c r="N636" s="5">
        <f>SUMIFS(N$4:N$567,N$4:N$567,"&gt;0",$C$4:$C$567,$F636)</f>
        <v>35629865.333249345</v>
      </c>
      <c r="O636" s="5">
        <f>SUMIFS(O$4:O$567,O$4:O$567,"&gt;0",$C$4:$C$567,$F636)</f>
        <v>45</v>
      </c>
      <c r="P636" s="5">
        <f>SUMIFS(P$4:P$567,P$4:P$567,"&gt;0",$C$4:$C$567,$F636)</f>
        <v>7556860.8399999999</v>
      </c>
      <c r="Q636" s="5">
        <f>SUMIFS(Q$4:Q$567,Q$4:Q$567,"&gt;0",$C$4:$C$567,$F636)</f>
        <v>279709700</v>
      </c>
      <c r="R636" s="5">
        <f>SUMIFS(R$4:R$567,R$4:R$567,"&gt;0",$C$4:$C$567,$F636)</f>
        <v>30660067.445719179</v>
      </c>
      <c r="S636" s="5">
        <f>SUMIFS(S$4:S$567,S$4:S$567,"&gt;0",$C$4:$C$567,$F636)</f>
        <v>123</v>
      </c>
      <c r="T636" s="5">
        <f>SUMIFS(T$4:T$567,T$4:T$567,"&gt;0",$C$4:$C$567,$F636)</f>
        <v>25110108.75</v>
      </c>
      <c r="U636" s="5">
        <f>SUMIFS(U$4:U$567,U$4:U$567,"&gt;0",$C$4:$C$567,$F636)</f>
        <v>698744630</v>
      </c>
      <c r="V636" s="5">
        <f>SUMIFS(V$4:V$567,V$4:V$567,"&gt;0",$C$4:$C$567,$F636)</f>
        <v>78614619.703897581</v>
      </c>
      <c r="W636" s="5">
        <f>SUMIFS(W$4:W$567,W$4:W$567,"&gt;0",$C$4:$C$567,$F636)</f>
        <v>45705211993</v>
      </c>
      <c r="Z636" s="5">
        <f>SUMIFS(Z$4:Z$567,Z$4:Z$567,"&gt;0",$C$4:$C$567,$F636)</f>
        <v>25805497.639098767</v>
      </c>
      <c r="AA636" s="9">
        <f t="shared" si="99"/>
        <v>5.4939267656926632E-4</v>
      </c>
      <c r="AB636" s="5">
        <f>SUMIFS(AB$4:AB$567,AB$4:AB$567,"&gt;0",$C$4:$C$567,$F636)</f>
        <v>1170496277.4999995</v>
      </c>
      <c r="AC636" s="7">
        <f t="shared" si="101"/>
        <v>2.2046629395708419E-2</v>
      </c>
    </row>
    <row r="637" spans="6:29" x14ac:dyDescent="0.3">
      <c r="F637" s="16" t="s">
        <v>1253</v>
      </c>
      <c r="G637" s="5">
        <f>SUMIFS(G$4:G$567,G$4:G$567,"&gt;0",$C$4:$C$567,$F637)</f>
        <v>2</v>
      </c>
      <c r="H637" s="5">
        <f>SUMIFS(H$4:H$567,H$4:H$567,"&gt;0",$C$4:$C$567,$F637)</f>
        <v>60502.66</v>
      </c>
      <c r="I637" s="5">
        <f>SUMIFS(I$4:I$567,I$4:I$567,"&gt;0",$C$4:$C$567,$F637)</f>
        <v>5967900</v>
      </c>
      <c r="J637" s="5">
        <f>SUMIFS(J$4:J$567,J$4:J$567,"&gt;0",$C$4:$C$567,$F637)</f>
        <v>181423.44231708284</v>
      </c>
      <c r="K637" s="5">
        <f>SUMIFS(K$4:K$567,K$4:K$567,"&gt;0",$C$4:$C$567,$F637)</f>
        <v>3</v>
      </c>
      <c r="L637" s="5">
        <f>SUMIFS(L$4:L$567,L$4:L$567,"&gt;0",$C$4:$C$567,$F637)</f>
        <v>286429.36</v>
      </c>
      <c r="M637" s="5">
        <f>SUMIFS(M$4:M$567,M$4:M$567,"&gt;0",$C$4:$C$567,$F637)</f>
        <v>6794700</v>
      </c>
      <c r="N637" s="5">
        <f>SUMIFS(N$4:N$567,N$4:N$567,"&gt;0",$C$4:$C$567,$F637)</f>
        <v>285094.85792807216</v>
      </c>
      <c r="O637" s="5">
        <f>SUMIFS(O$4:O$567,O$4:O$567,"&gt;0",$C$4:$C$567,$F637)</f>
        <v>6</v>
      </c>
      <c r="P637" s="5">
        <f>SUMIFS(P$4:P$567,P$4:P$567,"&gt;0",$C$4:$C$567,$F637)</f>
        <v>1193041.3400000001</v>
      </c>
      <c r="Q637" s="5">
        <f>SUMIFS(Q$4:Q$567,Q$4:Q$567,"&gt;0",$C$4:$C$567,$F637)</f>
        <v>61918573</v>
      </c>
      <c r="R637" s="5">
        <f>SUMIFS(R$4:R$567,R$4:R$567,"&gt;0",$C$4:$C$567,$F637)</f>
        <v>2391819.6099139582</v>
      </c>
      <c r="S637" s="5">
        <f>SUMIFS(S$4:S$567,S$4:S$567,"&gt;0",$C$4:$C$567,$F637)</f>
        <v>11</v>
      </c>
      <c r="T637" s="5">
        <f>SUMIFS(T$4:T$567,T$4:T$567,"&gt;0",$C$4:$C$567,$F637)</f>
        <v>1539973.3599999999</v>
      </c>
      <c r="U637" s="5">
        <f>SUMIFS(U$4:U$567,U$4:U$567,"&gt;0",$C$4:$C$567,$F637)</f>
        <v>74681173</v>
      </c>
      <c r="V637" s="5">
        <f>SUMIFS(V$4:V$567,V$4:V$567,"&gt;0",$C$4:$C$567,$F637)</f>
        <v>2858337.9101591134</v>
      </c>
      <c r="W637" s="5">
        <f>SUMIFS(W$4:W$567,W$4:W$567,"&gt;0",$C$4:$C$567,$F637)</f>
        <v>12165253308</v>
      </c>
      <c r="Z637" s="5">
        <f>SUMIFS(Z$4:Z$567,Z$4:Z$567,"&gt;0",$C$4:$C$567,$F637)</f>
        <v>273839.73588695482</v>
      </c>
      <c r="AA637" s="9">
        <f t="shared" si="99"/>
        <v>1.2658785814079982E-4</v>
      </c>
      <c r="AB637" s="5">
        <f>SUMIFS(AB$4:AB$567,AB$4:AB$567,"&gt;0",$C$4:$C$567,$F637)</f>
        <v>130823961.58000001</v>
      </c>
      <c r="AC637" s="7">
        <f t="shared" si="101"/>
        <v>2.0931925052544704E-3</v>
      </c>
    </row>
  </sheetData>
  <sheetProtection autoFilter="0"/>
  <autoFilter ref="A3:AC567" xr:uid="{1E49D6E3-51D0-4E1C-8AAD-15714DBE58D6}"/>
  <mergeCells count="4">
    <mergeCell ref="K2:N2"/>
    <mergeCell ref="G2:J2"/>
    <mergeCell ref="O2:R2"/>
    <mergeCell ref="S2:V2"/>
  </mergeCells>
  <pageMargins left="0.7" right="0.7" top="0.75" bottom="0.75" header="0.3" footer="0.3"/>
  <pageSetup scale="77" orientation="portrait" r:id="rId1"/>
  <rowBreaks count="2" manualBreakCount="2">
    <brk id="515" max="28" man="1"/>
    <brk id="56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3AA8-4BD1-483F-854A-7E711164E25A}">
  <sheetPr codeName="Sheet1"/>
  <dimension ref="A1:BD268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RowHeight="14.4" x14ac:dyDescent="0.3"/>
  <cols>
    <col min="1" max="1" width="10" bestFit="1" customWidth="1"/>
    <col min="2" max="2" width="29.109375" bestFit="1" customWidth="1"/>
    <col min="3" max="3" width="16.33203125" customWidth="1"/>
    <col min="4" max="4" width="61.109375" bestFit="1" customWidth="1"/>
    <col min="5" max="5" width="14.44140625" bestFit="1" customWidth="1"/>
    <col min="6" max="6" width="16.77734375" style="3" customWidth="1"/>
    <col min="7" max="7" width="19.88671875" style="3" customWidth="1"/>
    <col min="8" max="8" width="24.88671875" style="3" bestFit="1" customWidth="1"/>
    <col min="9" max="9" width="16.88671875" customWidth="1"/>
    <col min="10" max="10" width="12.5546875" bestFit="1" customWidth="1"/>
    <col min="11" max="11" width="11.5546875" bestFit="1" customWidth="1"/>
  </cols>
  <sheetData>
    <row r="1" spans="1:56" ht="50.25" customHeight="1" x14ac:dyDescent="0.3">
      <c r="A1" s="87" t="s">
        <v>3112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</row>
    <row r="2" spans="1:56" s="1" customFormat="1" ht="30" x14ac:dyDescent="0.3">
      <c r="A2" s="86" t="s">
        <v>3109</v>
      </c>
      <c r="B2" s="86" t="s">
        <v>0</v>
      </c>
      <c r="C2" s="86" t="s">
        <v>1822</v>
      </c>
      <c r="D2" s="86" t="s">
        <v>1</v>
      </c>
      <c r="E2" s="86" t="s">
        <v>2</v>
      </c>
      <c r="F2" s="86" t="s">
        <v>3</v>
      </c>
      <c r="G2" s="86" t="s">
        <v>4</v>
      </c>
      <c r="H2" s="86" t="s">
        <v>2997</v>
      </c>
      <c r="I2" s="86" t="s">
        <v>3110</v>
      </c>
      <c r="S2"/>
    </row>
    <row r="3" spans="1:56" x14ac:dyDescent="0.3">
      <c r="A3" s="79">
        <v>102</v>
      </c>
      <c r="B3" t="s">
        <v>719</v>
      </c>
      <c r="C3" t="s">
        <v>921</v>
      </c>
      <c r="D3" t="s">
        <v>8</v>
      </c>
      <c r="E3" t="s">
        <v>7</v>
      </c>
      <c r="F3" s="3">
        <v>192000</v>
      </c>
      <c r="G3" s="3">
        <v>7000000</v>
      </c>
      <c r="H3" s="3">
        <v>264390</v>
      </c>
      <c r="I3" s="61">
        <v>2023</v>
      </c>
    </row>
    <row r="4" spans="1:56" x14ac:dyDescent="0.3">
      <c r="A4" s="79">
        <v>102</v>
      </c>
      <c r="B4" t="s">
        <v>719</v>
      </c>
      <c r="C4" t="s">
        <v>921</v>
      </c>
      <c r="D4" t="s">
        <v>3114</v>
      </c>
      <c r="E4" t="s">
        <v>7</v>
      </c>
      <c r="F4" s="3">
        <v>450000</v>
      </c>
      <c r="G4" s="3">
        <v>6750000</v>
      </c>
      <c r="H4" s="3">
        <v>254947.5</v>
      </c>
      <c r="I4" s="61">
        <v>2023</v>
      </c>
    </row>
    <row r="5" spans="1:56" x14ac:dyDescent="0.3">
      <c r="A5" s="79">
        <v>102</v>
      </c>
      <c r="B5" t="s">
        <v>719</v>
      </c>
      <c r="C5" t="s">
        <v>921</v>
      </c>
      <c r="D5" t="s">
        <v>3115</v>
      </c>
      <c r="E5" t="s">
        <v>42</v>
      </c>
      <c r="F5" s="3">
        <v>114000</v>
      </c>
      <c r="G5" s="3">
        <v>53378000</v>
      </c>
      <c r="H5" s="3">
        <v>2016087.06</v>
      </c>
      <c r="I5" s="61">
        <v>2023</v>
      </c>
      <c r="X5" s="2"/>
    </row>
    <row r="6" spans="1:56" x14ac:dyDescent="0.3">
      <c r="A6" s="79">
        <v>102</v>
      </c>
      <c r="B6" t="s">
        <v>719</v>
      </c>
      <c r="C6" t="s">
        <v>921</v>
      </c>
      <c r="D6" t="s">
        <v>3766</v>
      </c>
      <c r="E6" t="s">
        <v>7</v>
      </c>
      <c r="F6" s="3">
        <v>125000</v>
      </c>
      <c r="G6" s="3">
        <v>6400000</v>
      </c>
      <c r="H6" s="3">
        <v>241728</v>
      </c>
      <c r="I6" s="61">
        <v>2023</v>
      </c>
    </row>
    <row r="7" spans="1:56" x14ac:dyDescent="0.3">
      <c r="A7" s="79">
        <v>102</v>
      </c>
      <c r="B7" t="s">
        <v>719</v>
      </c>
      <c r="C7" t="s">
        <v>921</v>
      </c>
      <c r="D7" t="s">
        <v>9</v>
      </c>
      <c r="E7" t="s">
        <v>7</v>
      </c>
      <c r="F7" s="3">
        <v>100000</v>
      </c>
      <c r="G7" s="3">
        <v>6760000</v>
      </c>
      <c r="H7" s="3">
        <v>255325.2</v>
      </c>
      <c r="I7" s="61">
        <v>2023</v>
      </c>
    </row>
    <row r="8" spans="1:56" x14ac:dyDescent="0.3">
      <c r="A8" s="79">
        <v>102</v>
      </c>
      <c r="B8" t="s">
        <v>719</v>
      </c>
      <c r="C8" t="s">
        <v>921</v>
      </c>
      <c r="D8" t="s">
        <v>10</v>
      </c>
      <c r="E8" t="s">
        <v>7</v>
      </c>
      <c r="F8" s="3">
        <v>11350</v>
      </c>
      <c r="G8" s="3">
        <v>6633200</v>
      </c>
      <c r="H8" s="3">
        <v>250535.96400000004</v>
      </c>
      <c r="I8" s="61">
        <v>2023</v>
      </c>
    </row>
    <row r="9" spans="1:56" x14ac:dyDescent="0.3">
      <c r="A9" s="79">
        <v>102</v>
      </c>
      <c r="B9" t="s">
        <v>719</v>
      </c>
      <c r="C9" t="s">
        <v>921</v>
      </c>
      <c r="D9" t="s">
        <v>11</v>
      </c>
      <c r="E9" t="s">
        <v>7</v>
      </c>
      <c r="F9" s="3">
        <v>54000</v>
      </c>
      <c r="G9" s="3">
        <v>2880000</v>
      </c>
      <c r="H9" s="3">
        <v>108777.60000000001</v>
      </c>
      <c r="I9" s="61">
        <v>2023</v>
      </c>
    </row>
    <row r="10" spans="1:56" x14ac:dyDescent="0.3">
      <c r="A10" s="79">
        <v>102</v>
      </c>
      <c r="B10" t="s">
        <v>719</v>
      </c>
      <c r="C10" t="s">
        <v>921</v>
      </c>
      <c r="D10" t="s">
        <v>12</v>
      </c>
      <c r="E10" t="s">
        <v>7</v>
      </c>
      <c r="F10" s="3">
        <v>52000</v>
      </c>
      <c r="G10" s="3">
        <v>5340000</v>
      </c>
      <c r="H10" s="3">
        <v>201691.8</v>
      </c>
      <c r="I10" s="61">
        <v>2023</v>
      </c>
    </row>
    <row r="11" spans="1:56" x14ac:dyDescent="0.3">
      <c r="A11" s="79">
        <v>102</v>
      </c>
      <c r="B11" t="s">
        <v>719</v>
      </c>
      <c r="C11" t="s">
        <v>921</v>
      </c>
      <c r="D11" t="s">
        <v>13</v>
      </c>
      <c r="E11" t="s">
        <v>7</v>
      </c>
      <c r="F11" s="3">
        <v>400000</v>
      </c>
      <c r="G11" s="3">
        <v>10640000</v>
      </c>
      <c r="H11" s="3">
        <v>401872.8</v>
      </c>
      <c r="I11" s="61">
        <v>2023</v>
      </c>
    </row>
    <row r="12" spans="1:56" x14ac:dyDescent="0.3">
      <c r="A12" s="79">
        <v>102</v>
      </c>
      <c r="B12" t="s">
        <v>719</v>
      </c>
      <c r="C12" t="s">
        <v>921</v>
      </c>
      <c r="D12" t="s">
        <v>3116</v>
      </c>
      <c r="E12" t="s">
        <v>7</v>
      </c>
      <c r="F12" s="3" t="s">
        <v>3765</v>
      </c>
      <c r="G12" s="3">
        <v>5000000</v>
      </c>
      <c r="H12" s="3">
        <v>188850</v>
      </c>
      <c r="I12" s="61">
        <v>2023</v>
      </c>
    </row>
    <row r="13" spans="1:56" x14ac:dyDescent="0.3">
      <c r="A13" s="79">
        <v>102</v>
      </c>
      <c r="B13" t="s">
        <v>719</v>
      </c>
      <c r="C13" t="s">
        <v>921</v>
      </c>
      <c r="D13" t="s">
        <v>14</v>
      </c>
      <c r="E13" t="s">
        <v>7</v>
      </c>
      <c r="F13" s="3">
        <v>70000</v>
      </c>
      <c r="G13" s="3">
        <v>2640000</v>
      </c>
      <c r="H13" s="3">
        <v>99712.8</v>
      </c>
      <c r="I13" s="61">
        <v>2023</v>
      </c>
    </row>
    <row r="14" spans="1:56" x14ac:dyDescent="0.3">
      <c r="A14" s="79">
        <v>102</v>
      </c>
      <c r="B14" t="s">
        <v>719</v>
      </c>
      <c r="C14" t="s">
        <v>921</v>
      </c>
      <c r="D14" t="s">
        <v>15</v>
      </c>
      <c r="E14" t="s">
        <v>7</v>
      </c>
      <c r="F14" s="3">
        <v>90000</v>
      </c>
      <c r="G14" s="3">
        <v>4097300</v>
      </c>
      <c r="H14" s="3">
        <v>154755.02100000001</v>
      </c>
      <c r="I14" s="61">
        <v>2023</v>
      </c>
    </row>
    <row r="15" spans="1:56" x14ac:dyDescent="0.3">
      <c r="A15" s="79">
        <v>102</v>
      </c>
      <c r="B15" t="s">
        <v>719</v>
      </c>
      <c r="C15" t="s">
        <v>921</v>
      </c>
      <c r="D15" t="s">
        <v>16</v>
      </c>
      <c r="E15" t="s">
        <v>7</v>
      </c>
      <c r="F15" s="3">
        <v>30000</v>
      </c>
      <c r="G15" s="3">
        <v>7244700</v>
      </c>
      <c r="H15" s="3">
        <v>273632.31900000002</v>
      </c>
      <c r="I15" s="61">
        <v>2023</v>
      </c>
    </row>
    <row r="16" spans="1:56" x14ac:dyDescent="0.3">
      <c r="A16" s="79">
        <v>102</v>
      </c>
      <c r="B16" t="s">
        <v>719</v>
      </c>
      <c r="C16" t="s">
        <v>921</v>
      </c>
      <c r="D16" t="s">
        <v>17</v>
      </c>
      <c r="E16" t="s">
        <v>7</v>
      </c>
      <c r="F16" s="3">
        <v>100000</v>
      </c>
      <c r="G16" s="3">
        <v>6040000</v>
      </c>
      <c r="H16" s="3">
        <v>228130.8</v>
      </c>
      <c r="I16" s="61">
        <v>2023</v>
      </c>
    </row>
    <row r="17" spans="1:9" x14ac:dyDescent="0.3">
      <c r="A17" s="79">
        <v>102</v>
      </c>
      <c r="B17" t="s">
        <v>719</v>
      </c>
      <c r="C17" t="s">
        <v>921</v>
      </c>
      <c r="D17" t="s">
        <v>3767</v>
      </c>
      <c r="E17" t="s">
        <v>7</v>
      </c>
      <c r="F17" s="3">
        <v>23000</v>
      </c>
      <c r="G17" s="3">
        <v>6459900</v>
      </c>
      <c r="H17" s="3">
        <v>243990.42300000001</v>
      </c>
      <c r="I17" s="61">
        <v>2023</v>
      </c>
    </row>
    <row r="18" spans="1:9" x14ac:dyDescent="0.3">
      <c r="A18" s="79">
        <v>102</v>
      </c>
      <c r="B18" t="s">
        <v>719</v>
      </c>
      <c r="C18" t="s">
        <v>921</v>
      </c>
      <c r="D18" t="s">
        <v>3117</v>
      </c>
      <c r="E18" t="s">
        <v>7</v>
      </c>
      <c r="F18" s="3">
        <v>74000</v>
      </c>
      <c r="G18" s="3">
        <v>9080000</v>
      </c>
      <c r="H18" s="3">
        <v>342951.6</v>
      </c>
      <c r="I18" s="61">
        <v>2023</v>
      </c>
    </row>
    <row r="19" spans="1:9" x14ac:dyDescent="0.3">
      <c r="A19" s="79">
        <v>102</v>
      </c>
      <c r="B19" t="s">
        <v>719</v>
      </c>
      <c r="C19" t="s">
        <v>921</v>
      </c>
      <c r="D19" t="s">
        <v>18</v>
      </c>
      <c r="E19" t="s">
        <v>19</v>
      </c>
      <c r="F19" s="3">
        <v>648000</v>
      </c>
      <c r="G19" s="3">
        <v>18494400</v>
      </c>
      <c r="H19" s="3">
        <v>698533.48800000001</v>
      </c>
      <c r="I19" s="61">
        <v>2023</v>
      </c>
    </row>
    <row r="20" spans="1:9" x14ac:dyDescent="0.3">
      <c r="A20" s="79">
        <v>102</v>
      </c>
      <c r="B20" t="s">
        <v>719</v>
      </c>
      <c r="C20" t="s">
        <v>921</v>
      </c>
      <c r="D20" t="s">
        <v>20</v>
      </c>
      <c r="E20" t="s">
        <v>19</v>
      </c>
      <c r="F20" s="3">
        <v>258000</v>
      </c>
      <c r="G20" s="3">
        <v>7177300</v>
      </c>
      <c r="H20" s="3">
        <v>271086.62100000004</v>
      </c>
      <c r="I20" s="61">
        <v>2023</v>
      </c>
    </row>
    <row r="21" spans="1:9" x14ac:dyDescent="0.3">
      <c r="A21" s="79">
        <v>102</v>
      </c>
      <c r="B21" t="s">
        <v>719</v>
      </c>
      <c r="C21" t="s">
        <v>921</v>
      </c>
      <c r="D21" t="s">
        <v>3768</v>
      </c>
      <c r="E21" t="s">
        <v>19</v>
      </c>
      <c r="F21" s="3">
        <v>91000</v>
      </c>
      <c r="G21" s="3">
        <v>5656000</v>
      </c>
      <c r="H21" s="3">
        <v>213627.12</v>
      </c>
      <c r="I21" s="61">
        <v>2023</v>
      </c>
    </row>
    <row r="22" spans="1:9" x14ac:dyDescent="0.3">
      <c r="A22" s="79">
        <v>102</v>
      </c>
      <c r="B22" t="s">
        <v>719</v>
      </c>
      <c r="C22" t="s">
        <v>921</v>
      </c>
      <c r="D22" t="s">
        <v>21</v>
      </c>
      <c r="E22" t="s">
        <v>19</v>
      </c>
      <c r="F22" s="3">
        <v>165000</v>
      </c>
      <c r="G22" s="3">
        <v>10919500</v>
      </c>
      <c r="H22" s="3">
        <v>412429.51500000001</v>
      </c>
      <c r="I22" s="61">
        <v>2023</v>
      </c>
    </row>
    <row r="23" spans="1:9" x14ac:dyDescent="0.3">
      <c r="A23" s="79">
        <v>102</v>
      </c>
      <c r="B23" t="s">
        <v>719</v>
      </c>
      <c r="C23" t="s">
        <v>921</v>
      </c>
      <c r="D23" t="s">
        <v>22</v>
      </c>
      <c r="E23" t="s">
        <v>7</v>
      </c>
      <c r="F23" s="3">
        <v>325000</v>
      </c>
      <c r="G23" s="3">
        <v>13180700</v>
      </c>
      <c r="H23" s="3">
        <v>497835.03899999999</v>
      </c>
      <c r="I23" s="61">
        <v>2023</v>
      </c>
    </row>
    <row r="24" spans="1:9" x14ac:dyDescent="0.3">
      <c r="A24" s="79">
        <v>102</v>
      </c>
      <c r="B24" t="s">
        <v>719</v>
      </c>
      <c r="C24" t="s">
        <v>921</v>
      </c>
      <c r="D24" t="s">
        <v>3118</v>
      </c>
      <c r="E24" t="s">
        <v>7</v>
      </c>
      <c r="F24" s="3" t="s">
        <v>3765</v>
      </c>
      <c r="G24" s="3">
        <v>1050000</v>
      </c>
      <c r="H24" s="3">
        <v>39658.5</v>
      </c>
      <c r="I24" s="61">
        <v>2023</v>
      </c>
    </row>
    <row r="25" spans="1:9" x14ac:dyDescent="0.3">
      <c r="A25" s="79">
        <v>102</v>
      </c>
      <c r="B25" t="s">
        <v>719</v>
      </c>
      <c r="C25" t="s">
        <v>921</v>
      </c>
      <c r="D25" t="s">
        <v>3769</v>
      </c>
      <c r="E25" t="s">
        <v>7</v>
      </c>
      <c r="F25" s="3" t="s">
        <v>3765</v>
      </c>
      <c r="G25" s="3">
        <v>6000000</v>
      </c>
      <c r="H25" s="3">
        <v>226620</v>
      </c>
      <c r="I25" s="61">
        <v>2023</v>
      </c>
    </row>
    <row r="26" spans="1:9" x14ac:dyDescent="0.3">
      <c r="A26" s="79">
        <v>102</v>
      </c>
      <c r="B26" t="s">
        <v>719</v>
      </c>
      <c r="C26" t="s">
        <v>921</v>
      </c>
      <c r="D26" t="s">
        <v>3119</v>
      </c>
      <c r="E26" t="s">
        <v>7</v>
      </c>
      <c r="F26" s="3" t="s">
        <v>3765</v>
      </c>
      <c r="G26" s="3">
        <v>3960000</v>
      </c>
      <c r="H26" s="3">
        <v>149569.20000000001</v>
      </c>
      <c r="I26" s="61">
        <v>2023</v>
      </c>
    </row>
    <row r="27" spans="1:9" x14ac:dyDescent="0.3">
      <c r="A27" s="79">
        <v>102</v>
      </c>
      <c r="B27" t="s">
        <v>719</v>
      </c>
      <c r="C27" t="s">
        <v>921</v>
      </c>
      <c r="D27" t="s">
        <v>6</v>
      </c>
      <c r="E27" t="s">
        <v>7</v>
      </c>
      <c r="F27" s="3">
        <v>5700</v>
      </c>
      <c r="G27" s="3">
        <v>18114700</v>
      </c>
      <c r="H27" s="3">
        <v>684192.21900000004</v>
      </c>
      <c r="I27" s="61">
        <v>2023</v>
      </c>
    </row>
    <row r="28" spans="1:9" x14ac:dyDescent="0.3">
      <c r="A28" s="79">
        <v>102</v>
      </c>
      <c r="B28" t="s">
        <v>719</v>
      </c>
      <c r="C28" t="s">
        <v>921</v>
      </c>
      <c r="D28" t="s">
        <v>3120</v>
      </c>
      <c r="E28" t="s">
        <v>7</v>
      </c>
      <c r="F28" s="3" t="s">
        <v>3765</v>
      </c>
      <c r="G28" s="3">
        <v>13920800</v>
      </c>
      <c r="H28" s="3">
        <v>525788.61600000004</v>
      </c>
      <c r="I28" s="61">
        <v>2023</v>
      </c>
    </row>
    <row r="29" spans="1:9" x14ac:dyDescent="0.3">
      <c r="A29" s="79">
        <v>102</v>
      </c>
      <c r="B29" t="s">
        <v>719</v>
      </c>
      <c r="C29" t="s">
        <v>921</v>
      </c>
      <c r="D29" t="s">
        <v>3454</v>
      </c>
      <c r="E29" t="s">
        <v>19</v>
      </c>
      <c r="F29" s="3">
        <v>800000</v>
      </c>
      <c r="G29" s="3">
        <v>46404400</v>
      </c>
      <c r="H29" s="3">
        <v>1752694.1880000001</v>
      </c>
      <c r="I29" s="61">
        <v>2023</v>
      </c>
    </row>
    <row r="30" spans="1:9" x14ac:dyDescent="0.3">
      <c r="A30" s="79">
        <v>107</v>
      </c>
      <c r="B30" t="s">
        <v>24</v>
      </c>
      <c r="C30" t="s">
        <v>921</v>
      </c>
      <c r="D30" t="s">
        <v>25</v>
      </c>
      <c r="E30" t="s">
        <v>7</v>
      </c>
      <c r="F30" s="3">
        <v>64568.56</v>
      </c>
      <c r="G30" s="3">
        <v>12856600</v>
      </c>
      <c r="H30" s="3">
        <v>701070.39800000004</v>
      </c>
      <c r="I30" s="61">
        <v>2023</v>
      </c>
    </row>
    <row r="31" spans="1:9" x14ac:dyDescent="0.3">
      <c r="A31" s="79">
        <v>108</v>
      </c>
      <c r="B31" t="s">
        <v>27</v>
      </c>
      <c r="C31" t="s">
        <v>921</v>
      </c>
      <c r="D31" t="s">
        <v>3455</v>
      </c>
      <c r="E31" t="s">
        <v>19</v>
      </c>
      <c r="F31" s="3">
        <v>438968.71</v>
      </c>
      <c r="G31" s="3">
        <v>16453100</v>
      </c>
      <c r="H31" s="3">
        <v>548710.89</v>
      </c>
      <c r="I31" s="61">
        <v>2023</v>
      </c>
    </row>
    <row r="32" spans="1:9" x14ac:dyDescent="0.3">
      <c r="A32" s="79">
        <v>108</v>
      </c>
      <c r="B32" t="s">
        <v>27</v>
      </c>
      <c r="C32" t="s">
        <v>921</v>
      </c>
      <c r="D32" t="s">
        <v>3455</v>
      </c>
      <c r="E32" t="s">
        <v>19</v>
      </c>
      <c r="F32" s="3">
        <v>76820.39</v>
      </c>
      <c r="G32" s="3">
        <v>3839100</v>
      </c>
      <c r="H32" s="3">
        <v>128033.99</v>
      </c>
      <c r="I32" s="61">
        <v>2023</v>
      </c>
    </row>
    <row r="33" spans="1:9" x14ac:dyDescent="0.3">
      <c r="A33" s="79">
        <v>108</v>
      </c>
      <c r="B33" t="s">
        <v>27</v>
      </c>
      <c r="C33" t="s">
        <v>921</v>
      </c>
      <c r="D33" t="s">
        <v>3455</v>
      </c>
      <c r="E33" t="s">
        <v>19</v>
      </c>
      <c r="F33" s="3">
        <v>15591.79</v>
      </c>
      <c r="G33" s="3">
        <v>779200</v>
      </c>
      <c r="H33" s="3">
        <v>25986.32</v>
      </c>
      <c r="I33" s="61">
        <v>2023</v>
      </c>
    </row>
    <row r="34" spans="1:9" x14ac:dyDescent="0.3">
      <c r="A34" s="79">
        <v>108</v>
      </c>
      <c r="B34" t="s">
        <v>27</v>
      </c>
      <c r="C34" t="s">
        <v>921</v>
      </c>
      <c r="D34" t="s">
        <v>3456</v>
      </c>
      <c r="E34" t="s">
        <v>19</v>
      </c>
      <c r="F34" s="3">
        <v>9868.93</v>
      </c>
      <c r="G34" s="3">
        <v>739800</v>
      </c>
      <c r="H34" s="3">
        <v>24672.33</v>
      </c>
      <c r="I34" s="61">
        <v>2023</v>
      </c>
    </row>
    <row r="35" spans="1:9" x14ac:dyDescent="0.3">
      <c r="A35" s="79">
        <v>108</v>
      </c>
      <c r="B35" t="s">
        <v>27</v>
      </c>
      <c r="C35" t="s">
        <v>921</v>
      </c>
      <c r="D35" t="s">
        <v>3457</v>
      </c>
      <c r="E35" t="s">
        <v>19</v>
      </c>
      <c r="F35" s="3">
        <v>60767.040000000001</v>
      </c>
      <c r="G35" s="3">
        <v>9110500</v>
      </c>
      <c r="H35" s="3">
        <v>303835.18</v>
      </c>
      <c r="I35" s="61">
        <v>2023</v>
      </c>
    </row>
    <row r="36" spans="1:9" x14ac:dyDescent="0.3">
      <c r="A36" s="79">
        <v>108</v>
      </c>
      <c r="B36" t="s">
        <v>27</v>
      </c>
      <c r="C36" t="s">
        <v>921</v>
      </c>
      <c r="D36" t="s">
        <v>3457</v>
      </c>
      <c r="E36" t="s">
        <v>19</v>
      </c>
      <c r="F36" s="3">
        <v>59433.04</v>
      </c>
      <c r="G36" s="3">
        <v>8910500</v>
      </c>
      <c r="H36" s="3">
        <v>297165.18</v>
      </c>
      <c r="I36" s="61">
        <v>2023</v>
      </c>
    </row>
    <row r="37" spans="1:9" x14ac:dyDescent="0.3">
      <c r="A37" s="79">
        <v>108</v>
      </c>
      <c r="B37" t="s">
        <v>27</v>
      </c>
      <c r="C37" t="s">
        <v>921</v>
      </c>
      <c r="D37" t="s">
        <v>3455</v>
      </c>
      <c r="E37" t="s">
        <v>19</v>
      </c>
      <c r="F37" s="3">
        <v>19624.47</v>
      </c>
      <c r="G37" s="3">
        <v>1471100</v>
      </c>
      <c r="H37" s="3">
        <v>49061.19</v>
      </c>
      <c r="I37" s="61">
        <v>2023</v>
      </c>
    </row>
    <row r="38" spans="1:9" x14ac:dyDescent="0.3">
      <c r="A38" s="79">
        <v>108</v>
      </c>
      <c r="B38" t="s">
        <v>27</v>
      </c>
      <c r="C38" t="s">
        <v>921</v>
      </c>
      <c r="D38" t="s">
        <v>3458</v>
      </c>
      <c r="E38" t="s">
        <v>19</v>
      </c>
      <c r="F38" s="3">
        <v>10932.8</v>
      </c>
      <c r="G38" s="3">
        <v>1639100</v>
      </c>
      <c r="H38" s="3">
        <v>54663.99</v>
      </c>
      <c r="I38" s="61">
        <v>2023</v>
      </c>
    </row>
    <row r="39" spans="1:9" x14ac:dyDescent="0.3">
      <c r="A39" s="79">
        <v>108</v>
      </c>
      <c r="B39" t="s">
        <v>27</v>
      </c>
      <c r="C39" t="s">
        <v>921</v>
      </c>
      <c r="D39" t="s">
        <v>3459</v>
      </c>
      <c r="E39" t="s">
        <v>19</v>
      </c>
      <c r="F39" s="3">
        <v>9425.3799999999992</v>
      </c>
      <c r="G39" s="3">
        <v>1413100</v>
      </c>
      <c r="H39" s="3">
        <v>47126.89</v>
      </c>
      <c r="I39" s="61">
        <v>2023</v>
      </c>
    </row>
    <row r="40" spans="1:9" x14ac:dyDescent="0.3">
      <c r="A40" s="79">
        <v>108</v>
      </c>
      <c r="B40" t="s">
        <v>27</v>
      </c>
      <c r="C40" t="s">
        <v>921</v>
      </c>
      <c r="D40" t="s">
        <v>3460</v>
      </c>
      <c r="E40" t="s">
        <v>19</v>
      </c>
      <c r="F40" s="3">
        <v>18342.5</v>
      </c>
      <c r="G40" s="3">
        <v>687500</v>
      </c>
      <c r="H40" s="3">
        <v>22928.13</v>
      </c>
      <c r="I40" s="61">
        <v>2023</v>
      </c>
    </row>
    <row r="41" spans="1:9" x14ac:dyDescent="0.3">
      <c r="A41" s="79">
        <v>108</v>
      </c>
      <c r="B41" t="s">
        <v>27</v>
      </c>
      <c r="C41" t="s">
        <v>921</v>
      </c>
      <c r="D41" t="s">
        <v>3461</v>
      </c>
      <c r="E41" t="s">
        <v>19</v>
      </c>
      <c r="F41" s="3">
        <v>78988.81</v>
      </c>
      <c r="G41" s="3">
        <v>2960600</v>
      </c>
      <c r="H41" s="3">
        <v>98736.01</v>
      </c>
      <c r="I41" s="61">
        <v>2023</v>
      </c>
    </row>
    <row r="42" spans="1:9" x14ac:dyDescent="0.3">
      <c r="A42" s="79">
        <v>108</v>
      </c>
      <c r="B42" t="s">
        <v>27</v>
      </c>
      <c r="C42" t="s">
        <v>921</v>
      </c>
      <c r="D42" t="s">
        <v>3455</v>
      </c>
      <c r="E42" t="s">
        <v>19</v>
      </c>
      <c r="F42" s="3">
        <v>9575.4500000000007</v>
      </c>
      <c r="G42" s="3">
        <v>1435600</v>
      </c>
      <c r="H42" s="3">
        <v>47877.26</v>
      </c>
      <c r="I42" s="61">
        <v>2023</v>
      </c>
    </row>
    <row r="43" spans="1:9" x14ac:dyDescent="0.3">
      <c r="A43" s="79">
        <v>111</v>
      </c>
      <c r="B43" t="s">
        <v>720</v>
      </c>
      <c r="C43" t="s">
        <v>921</v>
      </c>
      <c r="D43" t="s">
        <v>3462</v>
      </c>
      <c r="E43" t="s">
        <v>19</v>
      </c>
      <c r="F43" s="3">
        <v>182834.28000000003</v>
      </c>
      <c r="G43" s="3">
        <v>3410300</v>
      </c>
      <c r="H43" s="3">
        <v>109504.73299999999</v>
      </c>
      <c r="I43" s="61">
        <v>2023</v>
      </c>
    </row>
    <row r="44" spans="1:9" x14ac:dyDescent="0.3">
      <c r="A44" s="79">
        <v>111</v>
      </c>
      <c r="B44" t="s">
        <v>720</v>
      </c>
      <c r="C44" t="s">
        <v>921</v>
      </c>
      <c r="D44" t="s">
        <v>3463</v>
      </c>
      <c r="E44" t="s">
        <v>19</v>
      </c>
      <c r="F44" s="3">
        <v>75928.08</v>
      </c>
      <c r="G44" s="3">
        <v>7060700</v>
      </c>
      <c r="H44" s="3">
        <v>226719.07699999999</v>
      </c>
      <c r="I44" s="61">
        <v>2023</v>
      </c>
    </row>
    <row r="45" spans="1:9" x14ac:dyDescent="0.3">
      <c r="A45" s="79">
        <v>111</v>
      </c>
      <c r="B45" t="s">
        <v>720</v>
      </c>
      <c r="C45" t="s">
        <v>921</v>
      </c>
      <c r="D45" t="s">
        <v>3345</v>
      </c>
      <c r="E45" t="s">
        <v>7</v>
      </c>
      <c r="F45" s="3">
        <v>41229.22</v>
      </c>
      <c r="G45" s="3">
        <v>17325000</v>
      </c>
      <c r="H45" s="3">
        <v>556305.75</v>
      </c>
      <c r="I45" s="61">
        <v>2023</v>
      </c>
    </row>
    <row r="46" spans="1:9" x14ac:dyDescent="0.3">
      <c r="A46" s="79">
        <v>112</v>
      </c>
      <c r="B46" t="s">
        <v>817</v>
      </c>
      <c r="C46" t="s">
        <v>921</v>
      </c>
      <c r="D46" t="s">
        <v>3121</v>
      </c>
      <c r="E46" t="s">
        <v>7</v>
      </c>
      <c r="F46" s="3" t="s">
        <v>3765</v>
      </c>
      <c r="G46" s="3">
        <v>7696700</v>
      </c>
      <c r="H46" s="3">
        <v>248295.54</v>
      </c>
      <c r="I46" s="61">
        <v>2023</v>
      </c>
    </row>
    <row r="47" spans="1:9" x14ac:dyDescent="0.3">
      <c r="A47" s="79">
        <v>113</v>
      </c>
      <c r="B47" t="s">
        <v>3090</v>
      </c>
      <c r="C47" t="s">
        <v>921</v>
      </c>
      <c r="D47" t="s">
        <v>3464</v>
      </c>
      <c r="E47" t="s">
        <v>19</v>
      </c>
      <c r="F47" s="3" t="s">
        <v>3765</v>
      </c>
      <c r="G47" s="3">
        <v>3555300</v>
      </c>
      <c r="H47" s="3">
        <v>96810.82</v>
      </c>
      <c r="I47" s="61">
        <v>2023</v>
      </c>
    </row>
    <row r="48" spans="1:9" x14ac:dyDescent="0.3">
      <c r="A48" s="79">
        <v>113</v>
      </c>
      <c r="B48" t="s">
        <v>3090</v>
      </c>
      <c r="C48" t="s">
        <v>921</v>
      </c>
      <c r="D48" t="s">
        <v>3464</v>
      </c>
      <c r="E48" t="s">
        <v>19</v>
      </c>
      <c r="F48" s="3" t="s">
        <v>3765</v>
      </c>
      <c r="G48" s="3">
        <v>1875000</v>
      </c>
      <c r="H48" s="3">
        <v>51056.25</v>
      </c>
      <c r="I48" s="61">
        <v>2023</v>
      </c>
    </row>
    <row r="49" spans="1:9" x14ac:dyDescent="0.3">
      <c r="A49" s="79">
        <v>113</v>
      </c>
      <c r="B49" t="s">
        <v>3090</v>
      </c>
      <c r="C49" t="s">
        <v>921</v>
      </c>
      <c r="D49" t="s">
        <v>3465</v>
      </c>
      <c r="E49" t="s">
        <v>19</v>
      </c>
      <c r="F49" s="3" t="s">
        <v>3765</v>
      </c>
      <c r="G49" s="3">
        <v>7450000</v>
      </c>
      <c r="H49" s="3">
        <v>202863.5</v>
      </c>
      <c r="I49" s="61">
        <v>2023</v>
      </c>
    </row>
    <row r="50" spans="1:9" x14ac:dyDescent="0.3">
      <c r="A50" s="79">
        <v>116</v>
      </c>
      <c r="B50" t="s">
        <v>721</v>
      </c>
      <c r="C50" t="s">
        <v>921</v>
      </c>
      <c r="D50" t="s">
        <v>31</v>
      </c>
      <c r="E50" t="s">
        <v>7</v>
      </c>
      <c r="F50" s="3">
        <v>39600</v>
      </c>
      <c r="G50" s="3">
        <v>5993300</v>
      </c>
      <c r="H50" s="3">
        <v>94574.27</v>
      </c>
      <c r="I50" s="61">
        <v>2023</v>
      </c>
    </row>
    <row r="51" spans="1:9" x14ac:dyDescent="0.3">
      <c r="A51" s="79">
        <v>119</v>
      </c>
      <c r="B51" t="s">
        <v>722</v>
      </c>
      <c r="C51" t="s">
        <v>921</v>
      </c>
      <c r="D51" t="s">
        <v>33</v>
      </c>
      <c r="E51" t="s">
        <v>7</v>
      </c>
      <c r="F51" s="3">
        <v>34582</v>
      </c>
      <c r="G51" s="3">
        <v>3570000</v>
      </c>
      <c r="H51" s="3">
        <v>171145.80000000002</v>
      </c>
      <c r="I51" s="61">
        <v>2023</v>
      </c>
    </row>
    <row r="52" spans="1:9" x14ac:dyDescent="0.3">
      <c r="A52" s="79">
        <v>119</v>
      </c>
      <c r="B52" t="s">
        <v>722</v>
      </c>
      <c r="C52" t="s">
        <v>921</v>
      </c>
      <c r="D52" t="s">
        <v>3122</v>
      </c>
      <c r="E52" t="s">
        <v>7</v>
      </c>
      <c r="F52" s="3">
        <v>36145.65</v>
      </c>
      <c r="G52" s="3">
        <v>8532800</v>
      </c>
      <c r="H52" s="3">
        <v>409062.43199999997</v>
      </c>
      <c r="I52" s="61">
        <v>2023</v>
      </c>
    </row>
    <row r="53" spans="1:9" x14ac:dyDescent="0.3">
      <c r="A53" s="79">
        <v>119</v>
      </c>
      <c r="B53" t="s">
        <v>722</v>
      </c>
      <c r="C53" t="s">
        <v>921</v>
      </c>
      <c r="D53" t="s">
        <v>34</v>
      </c>
      <c r="E53" t="s">
        <v>7</v>
      </c>
      <c r="F53" s="3">
        <v>22356</v>
      </c>
      <c r="G53" s="3">
        <v>5792300</v>
      </c>
      <c r="H53" s="3">
        <v>277682.86200000002</v>
      </c>
      <c r="I53" s="61">
        <v>2023</v>
      </c>
    </row>
    <row r="54" spans="1:9" x14ac:dyDescent="0.3">
      <c r="A54" s="79">
        <v>119</v>
      </c>
      <c r="B54" t="s">
        <v>722</v>
      </c>
      <c r="C54" t="s">
        <v>921</v>
      </c>
      <c r="D54" t="s">
        <v>35</v>
      </c>
      <c r="E54" t="s">
        <v>7</v>
      </c>
      <c r="F54" s="3">
        <v>40483</v>
      </c>
      <c r="G54" s="3">
        <v>4663000</v>
      </c>
      <c r="H54" s="3">
        <v>223544.22000000003</v>
      </c>
      <c r="I54" s="61">
        <v>2023</v>
      </c>
    </row>
    <row r="55" spans="1:9" x14ac:dyDescent="0.3">
      <c r="A55" s="79">
        <v>119</v>
      </c>
      <c r="B55" t="s">
        <v>722</v>
      </c>
      <c r="C55" t="s">
        <v>921</v>
      </c>
      <c r="D55" t="s">
        <v>36</v>
      </c>
      <c r="E55" t="s">
        <v>7</v>
      </c>
      <c r="F55" s="3">
        <v>40616</v>
      </c>
      <c r="G55" s="3">
        <v>3465000</v>
      </c>
      <c r="H55" s="3">
        <v>166112.1</v>
      </c>
      <c r="I55" s="61">
        <v>2023</v>
      </c>
    </row>
    <row r="56" spans="1:9" x14ac:dyDescent="0.3">
      <c r="A56" s="79">
        <v>119</v>
      </c>
      <c r="B56" t="s">
        <v>722</v>
      </c>
      <c r="C56" t="s">
        <v>921</v>
      </c>
      <c r="D56" t="s">
        <v>37</v>
      </c>
      <c r="E56" t="s">
        <v>7</v>
      </c>
      <c r="F56" s="3">
        <v>58435</v>
      </c>
      <c r="G56" s="3">
        <v>4339500</v>
      </c>
      <c r="H56" s="3">
        <v>208035.63</v>
      </c>
      <c r="I56" s="61">
        <v>2023</v>
      </c>
    </row>
    <row r="57" spans="1:9" x14ac:dyDescent="0.3">
      <c r="A57" s="79">
        <v>119</v>
      </c>
      <c r="B57" t="s">
        <v>722</v>
      </c>
      <c r="C57" t="s">
        <v>921</v>
      </c>
      <c r="D57" t="s">
        <v>38</v>
      </c>
      <c r="E57" t="s">
        <v>7</v>
      </c>
      <c r="F57" s="3">
        <v>38018</v>
      </c>
      <c r="G57" s="3">
        <v>4027500</v>
      </c>
      <c r="H57" s="3">
        <v>193078.35</v>
      </c>
      <c r="I57" s="61">
        <v>2023</v>
      </c>
    </row>
    <row r="58" spans="1:9" x14ac:dyDescent="0.3">
      <c r="A58" s="79">
        <v>119</v>
      </c>
      <c r="B58" t="s">
        <v>722</v>
      </c>
      <c r="C58" t="s">
        <v>921</v>
      </c>
      <c r="D58" t="s">
        <v>39</v>
      </c>
      <c r="E58" t="s">
        <v>7</v>
      </c>
      <c r="F58" s="3">
        <v>32580</v>
      </c>
      <c r="G58" s="3">
        <v>3045000</v>
      </c>
      <c r="H58" s="3">
        <v>145977.30000000002</v>
      </c>
      <c r="I58" s="61">
        <v>2023</v>
      </c>
    </row>
    <row r="59" spans="1:9" x14ac:dyDescent="0.3">
      <c r="A59" s="79">
        <v>121</v>
      </c>
      <c r="B59" t="s">
        <v>723</v>
      </c>
      <c r="C59" t="s">
        <v>921</v>
      </c>
      <c r="D59" t="s">
        <v>41</v>
      </c>
      <c r="E59" t="s">
        <v>42</v>
      </c>
      <c r="F59" s="3">
        <v>144078.64000000001</v>
      </c>
      <c r="G59" s="3">
        <v>8835000</v>
      </c>
      <c r="H59" s="3">
        <v>301273.5</v>
      </c>
      <c r="I59" s="61">
        <v>2023</v>
      </c>
    </row>
    <row r="60" spans="1:9" x14ac:dyDescent="0.3">
      <c r="A60" s="79">
        <v>201</v>
      </c>
      <c r="B60" t="s">
        <v>724</v>
      </c>
      <c r="C60" t="s">
        <v>936</v>
      </c>
      <c r="D60" t="s">
        <v>3123</v>
      </c>
      <c r="E60" t="s">
        <v>7</v>
      </c>
      <c r="F60" s="3">
        <v>5000</v>
      </c>
      <c r="G60" s="3">
        <v>1408400</v>
      </c>
      <c r="H60" s="3">
        <v>32069.267999999996</v>
      </c>
      <c r="I60" s="61">
        <v>2023</v>
      </c>
    </row>
    <row r="61" spans="1:9" x14ac:dyDescent="0.3">
      <c r="A61" s="79">
        <v>201</v>
      </c>
      <c r="B61" t="s">
        <v>724</v>
      </c>
      <c r="C61" t="s">
        <v>936</v>
      </c>
      <c r="D61" t="s">
        <v>3466</v>
      </c>
      <c r="E61" t="s">
        <v>7</v>
      </c>
      <c r="F61" s="3">
        <v>11315.78</v>
      </c>
      <c r="G61" s="3">
        <v>1242400</v>
      </c>
      <c r="H61" s="3">
        <v>28289.447999999997</v>
      </c>
      <c r="I61" s="61">
        <v>2023</v>
      </c>
    </row>
    <row r="62" spans="1:9" x14ac:dyDescent="0.3">
      <c r="A62" s="79">
        <v>201</v>
      </c>
      <c r="B62" t="s">
        <v>724</v>
      </c>
      <c r="C62" t="s">
        <v>936</v>
      </c>
      <c r="D62" t="s">
        <v>3467</v>
      </c>
      <c r="E62" t="s">
        <v>19</v>
      </c>
      <c r="F62" s="3">
        <v>133831.79999999999</v>
      </c>
      <c r="G62" s="3">
        <v>8521200</v>
      </c>
      <c r="H62" s="3">
        <v>194027.72399999999</v>
      </c>
      <c r="I62" s="61">
        <v>2023</v>
      </c>
    </row>
    <row r="63" spans="1:9" x14ac:dyDescent="0.3">
      <c r="A63" s="79">
        <v>201</v>
      </c>
      <c r="B63" t="s">
        <v>724</v>
      </c>
      <c r="C63" t="s">
        <v>936</v>
      </c>
      <c r="D63" t="s">
        <v>2998</v>
      </c>
      <c r="E63" t="s">
        <v>7</v>
      </c>
      <c r="F63" s="3">
        <v>15000</v>
      </c>
      <c r="G63" s="3">
        <v>3790200</v>
      </c>
      <c r="H63" s="3">
        <v>86302.854000000007</v>
      </c>
      <c r="I63" s="61">
        <v>2023</v>
      </c>
    </row>
    <row r="64" spans="1:9" x14ac:dyDescent="0.3">
      <c r="A64" s="79">
        <v>201</v>
      </c>
      <c r="B64" t="s">
        <v>724</v>
      </c>
      <c r="C64" t="s">
        <v>936</v>
      </c>
      <c r="D64" t="s">
        <v>2999</v>
      </c>
      <c r="E64" t="s">
        <v>7</v>
      </c>
      <c r="F64" s="3">
        <v>2000</v>
      </c>
      <c r="G64" s="3">
        <v>400100</v>
      </c>
      <c r="H64" s="3">
        <v>9110.277</v>
      </c>
      <c r="I64" s="61">
        <v>2023</v>
      </c>
    </row>
    <row r="65" spans="1:9" x14ac:dyDescent="0.3">
      <c r="A65" s="79">
        <v>203</v>
      </c>
      <c r="B65" t="s">
        <v>725</v>
      </c>
      <c r="C65" t="s">
        <v>921</v>
      </c>
      <c r="D65" t="s">
        <v>46</v>
      </c>
      <c r="E65" t="s">
        <v>7</v>
      </c>
      <c r="F65" s="3">
        <v>97580.68</v>
      </c>
      <c r="G65" s="3">
        <v>13500000</v>
      </c>
      <c r="H65" s="3">
        <v>453195</v>
      </c>
      <c r="I65" s="61">
        <v>2023</v>
      </c>
    </row>
    <row r="66" spans="1:9" x14ac:dyDescent="0.3">
      <c r="A66" s="79">
        <v>204</v>
      </c>
      <c r="B66" t="s">
        <v>3091</v>
      </c>
      <c r="C66" t="s">
        <v>936</v>
      </c>
      <c r="D66" t="s">
        <v>3124</v>
      </c>
      <c r="E66" t="s">
        <v>42</v>
      </c>
      <c r="F66" s="3">
        <v>101450</v>
      </c>
      <c r="G66" s="3">
        <v>5958000</v>
      </c>
      <c r="H66" s="3">
        <v>251725.5</v>
      </c>
      <c r="I66" s="61">
        <v>2023</v>
      </c>
    </row>
    <row r="67" spans="1:9" x14ac:dyDescent="0.3">
      <c r="A67" s="79">
        <v>204</v>
      </c>
      <c r="B67" t="s">
        <v>3091</v>
      </c>
      <c r="C67" t="s">
        <v>936</v>
      </c>
      <c r="D67" t="s">
        <v>3125</v>
      </c>
      <c r="E67" t="s">
        <v>42</v>
      </c>
      <c r="F67" s="3">
        <v>584235</v>
      </c>
      <c r="G67" s="3">
        <v>19941200</v>
      </c>
      <c r="H67" s="3">
        <v>842515.7</v>
      </c>
      <c r="I67" s="61">
        <v>2023</v>
      </c>
    </row>
    <row r="68" spans="1:9" x14ac:dyDescent="0.3">
      <c r="A68" s="79">
        <v>206</v>
      </c>
      <c r="B68" t="s">
        <v>726</v>
      </c>
      <c r="C68" t="s">
        <v>936</v>
      </c>
      <c r="D68" t="s">
        <v>49</v>
      </c>
      <c r="E68" t="s">
        <v>42</v>
      </c>
      <c r="F68" s="3">
        <v>1051443</v>
      </c>
      <c r="G68" s="3">
        <v>84727300</v>
      </c>
      <c r="H68" s="3">
        <v>2173255.2449999996</v>
      </c>
      <c r="I68" s="61">
        <v>2023</v>
      </c>
    </row>
    <row r="69" spans="1:9" x14ac:dyDescent="0.3">
      <c r="A69" s="79">
        <v>207</v>
      </c>
      <c r="B69" t="s">
        <v>727</v>
      </c>
      <c r="C69" t="s">
        <v>936</v>
      </c>
      <c r="D69" t="s">
        <v>51</v>
      </c>
      <c r="E69" t="s">
        <v>42</v>
      </c>
      <c r="F69" s="3">
        <v>18606.63</v>
      </c>
      <c r="G69" s="3">
        <v>1441500</v>
      </c>
      <c r="H69" s="3">
        <v>31885.980000000003</v>
      </c>
      <c r="I69" s="61">
        <v>2023</v>
      </c>
    </row>
    <row r="70" spans="1:9" x14ac:dyDescent="0.3">
      <c r="A70" s="79">
        <v>207</v>
      </c>
      <c r="B70" t="s">
        <v>727</v>
      </c>
      <c r="C70" t="s">
        <v>936</v>
      </c>
      <c r="D70" t="s">
        <v>51</v>
      </c>
      <c r="E70" t="s">
        <v>42</v>
      </c>
      <c r="F70" s="3">
        <v>39010.43</v>
      </c>
      <c r="G70" s="3">
        <v>6069300</v>
      </c>
      <c r="H70" s="3">
        <v>134252.916</v>
      </c>
      <c r="I70" s="61">
        <v>2023</v>
      </c>
    </row>
    <row r="71" spans="1:9" x14ac:dyDescent="0.3">
      <c r="A71" s="79">
        <v>208</v>
      </c>
      <c r="B71" t="s">
        <v>728</v>
      </c>
      <c r="C71" t="s">
        <v>936</v>
      </c>
      <c r="D71" t="s">
        <v>3126</v>
      </c>
      <c r="E71" t="s">
        <v>7</v>
      </c>
      <c r="F71" s="3">
        <v>133788</v>
      </c>
      <c r="G71" s="3">
        <v>12375000</v>
      </c>
      <c r="H71" s="3">
        <v>297866.25</v>
      </c>
      <c r="I71" s="61">
        <v>2023</v>
      </c>
    </row>
    <row r="72" spans="1:9" x14ac:dyDescent="0.3">
      <c r="A72" s="79">
        <v>208</v>
      </c>
      <c r="B72" t="s">
        <v>728</v>
      </c>
      <c r="C72" t="s">
        <v>936</v>
      </c>
      <c r="D72" t="s">
        <v>3468</v>
      </c>
      <c r="E72" t="s">
        <v>7</v>
      </c>
      <c r="F72" s="3">
        <v>47320</v>
      </c>
      <c r="G72" s="3">
        <v>21874100</v>
      </c>
      <c r="H72" s="3">
        <v>526509.57999999996</v>
      </c>
      <c r="I72" s="61">
        <v>2023</v>
      </c>
    </row>
    <row r="73" spans="1:9" x14ac:dyDescent="0.3">
      <c r="A73" s="79">
        <v>210</v>
      </c>
      <c r="B73" t="s">
        <v>729</v>
      </c>
      <c r="C73" t="s">
        <v>936</v>
      </c>
      <c r="D73" t="s">
        <v>55</v>
      </c>
      <c r="E73" t="s">
        <v>7</v>
      </c>
      <c r="F73" s="3">
        <v>39667</v>
      </c>
      <c r="G73" s="3">
        <v>6292000</v>
      </c>
      <c r="H73" s="3">
        <v>236516.28</v>
      </c>
      <c r="I73" s="61">
        <v>2023</v>
      </c>
    </row>
    <row r="74" spans="1:9" x14ac:dyDescent="0.3">
      <c r="A74" s="79">
        <v>210</v>
      </c>
      <c r="B74" t="s">
        <v>729</v>
      </c>
      <c r="C74" t="s">
        <v>936</v>
      </c>
      <c r="D74" t="s">
        <v>3127</v>
      </c>
      <c r="E74" t="s">
        <v>42</v>
      </c>
      <c r="F74" s="3">
        <v>90000</v>
      </c>
      <c r="G74" s="3">
        <v>4049800</v>
      </c>
      <c r="H74" s="3">
        <v>152231.98199999999</v>
      </c>
      <c r="I74" s="61">
        <v>2023</v>
      </c>
    </row>
    <row r="75" spans="1:9" x14ac:dyDescent="0.3">
      <c r="A75" s="79">
        <v>210</v>
      </c>
      <c r="B75" t="s">
        <v>729</v>
      </c>
      <c r="C75" t="s">
        <v>936</v>
      </c>
      <c r="D75" t="s">
        <v>4061</v>
      </c>
      <c r="E75" t="s">
        <v>7</v>
      </c>
      <c r="F75" s="3" t="s">
        <v>3765</v>
      </c>
      <c r="G75" s="3">
        <v>8330800</v>
      </c>
      <c r="H75" s="3" t="s">
        <v>3765</v>
      </c>
      <c r="I75" s="61">
        <v>2023</v>
      </c>
    </row>
    <row r="76" spans="1:9" x14ac:dyDescent="0.3">
      <c r="A76" s="79">
        <v>210</v>
      </c>
      <c r="B76" t="s">
        <v>729</v>
      </c>
      <c r="C76" t="s">
        <v>936</v>
      </c>
      <c r="D76" t="s">
        <v>4062</v>
      </c>
      <c r="E76" t="s">
        <v>7</v>
      </c>
      <c r="F76" s="3" t="s">
        <v>3765</v>
      </c>
      <c r="G76" s="3">
        <v>250000</v>
      </c>
      <c r="H76" s="3" t="s">
        <v>3765</v>
      </c>
      <c r="I76" s="61">
        <v>2023</v>
      </c>
    </row>
    <row r="77" spans="1:9" x14ac:dyDescent="0.3">
      <c r="A77" s="79">
        <v>212</v>
      </c>
      <c r="B77" t="s">
        <v>730</v>
      </c>
      <c r="C77" t="s">
        <v>936</v>
      </c>
      <c r="D77" t="s">
        <v>57</v>
      </c>
      <c r="E77" t="s">
        <v>7</v>
      </c>
      <c r="F77" s="3">
        <v>38000</v>
      </c>
      <c r="G77" s="3">
        <v>21590500</v>
      </c>
      <c r="H77" s="3">
        <v>378049.65500000003</v>
      </c>
      <c r="I77" s="61">
        <v>2023</v>
      </c>
    </row>
    <row r="78" spans="1:9" x14ac:dyDescent="0.3">
      <c r="A78" s="79">
        <v>212</v>
      </c>
      <c r="B78" t="s">
        <v>730</v>
      </c>
      <c r="C78" t="s">
        <v>936</v>
      </c>
      <c r="D78" t="s">
        <v>58</v>
      </c>
      <c r="E78" t="s">
        <v>19</v>
      </c>
      <c r="F78" s="3">
        <v>9400000</v>
      </c>
      <c r="G78" s="3">
        <v>1374080000</v>
      </c>
      <c r="H78" s="3">
        <v>24060140.800000001</v>
      </c>
      <c r="I78" s="61">
        <v>2023</v>
      </c>
    </row>
    <row r="79" spans="1:9" x14ac:dyDescent="0.3">
      <c r="A79" s="79">
        <v>212</v>
      </c>
      <c r="B79" t="s">
        <v>730</v>
      </c>
      <c r="C79" t="s">
        <v>936</v>
      </c>
      <c r="D79" t="s">
        <v>3469</v>
      </c>
      <c r="E79" t="s">
        <v>42</v>
      </c>
      <c r="F79" s="3">
        <v>6708.3</v>
      </c>
      <c r="G79" s="3">
        <v>749300</v>
      </c>
      <c r="H79" s="3">
        <v>13120.243</v>
      </c>
      <c r="I79" s="61">
        <v>2023</v>
      </c>
    </row>
    <row r="80" spans="1:9" x14ac:dyDescent="0.3">
      <c r="A80" s="79">
        <v>212</v>
      </c>
      <c r="B80" t="s">
        <v>730</v>
      </c>
      <c r="C80" t="s">
        <v>936</v>
      </c>
      <c r="D80" t="s">
        <v>3770</v>
      </c>
      <c r="E80" t="s">
        <v>19</v>
      </c>
      <c r="F80" s="3">
        <v>500000</v>
      </c>
      <c r="G80" s="3">
        <v>3145913100</v>
      </c>
      <c r="H80" s="3">
        <v>55084938.380999997</v>
      </c>
      <c r="I80" s="61">
        <v>2023</v>
      </c>
    </row>
    <row r="81" spans="1:9" x14ac:dyDescent="0.3">
      <c r="A81" s="79">
        <v>212</v>
      </c>
      <c r="B81" t="s">
        <v>730</v>
      </c>
      <c r="C81" t="s">
        <v>936</v>
      </c>
      <c r="D81" t="s">
        <v>3470</v>
      </c>
      <c r="E81" t="s">
        <v>19</v>
      </c>
      <c r="F81" s="3">
        <v>250000</v>
      </c>
      <c r="G81" s="3">
        <v>110000000</v>
      </c>
      <c r="H81" s="3">
        <v>1926100</v>
      </c>
      <c r="I81" s="61">
        <v>2023</v>
      </c>
    </row>
    <row r="82" spans="1:9" x14ac:dyDescent="0.3">
      <c r="A82" s="79">
        <v>213</v>
      </c>
      <c r="B82" t="s">
        <v>731</v>
      </c>
      <c r="C82" t="s">
        <v>936</v>
      </c>
      <c r="D82" t="s">
        <v>3471</v>
      </c>
      <c r="E82" t="s">
        <v>7</v>
      </c>
      <c r="F82" s="3">
        <v>43530</v>
      </c>
      <c r="G82" s="3" t="s">
        <v>3765</v>
      </c>
      <c r="H82" s="3" t="s">
        <v>3765</v>
      </c>
      <c r="I82" s="61">
        <v>2023</v>
      </c>
    </row>
    <row r="83" spans="1:9" x14ac:dyDescent="0.3">
      <c r="A83" s="79">
        <v>213</v>
      </c>
      <c r="B83" t="s">
        <v>731</v>
      </c>
      <c r="C83" t="s">
        <v>936</v>
      </c>
      <c r="D83" t="s">
        <v>3472</v>
      </c>
      <c r="E83" t="s">
        <v>7</v>
      </c>
      <c r="F83" s="3">
        <v>6555</v>
      </c>
      <c r="G83" s="3" t="s">
        <v>3765</v>
      </c>
      <c r="H83" s="3" t="s">
        <v>3765</v>
      </c>
      <c r="I83" s="61">
        <v>2023</v>
      </c>
    </row>
    <row r="84" spans="1:9" x14ac:dyDescent="0.3">
      <c r="A84" s="79">
        <v>213</v>
      </c>
      <c r="B84" t="s">
        <v>731</v>
      </c>
      <c r="C84" t="s">
        <v>936</v>
      </c>
      <c r="D84" t="s">
        <v>60</v>
      </c>
      <c r="E84" t="s">
        <v>7</v>
      </c>
      <c r="F84" s="3">
        <v>26794.6</v>
      </c>
      <c r="G84" s="3" t="s">
        <v>3765</v>
      </c>
      <c r="H84" s="3" t="s">
        <v>3765</v>
      </c>
      <c r="I84" s="61">
        <v>2023</v>
      </c>
    </row>
    <row r="85" spans="1:9" x14ac:dyDescent="0.3">
      <c r="A85" s="79">
        <v>213</v>
      </c>
      <c r="B85" t="s">
        <v>731</v>
      </c>
      <c r="C85" t="s">
        <v>936</v>
      </c>
      <c r="D85" t="s">
        <v>3473</v>
      </c>
      <c r="E85" t="s">
        <v>7</v>
      </c>
      <c r="F85" s="3">
        <v>179172</v>
      </c>
      <c r="G85" s="3" t="s">
        <v>3765</v>
      </c>
      <c r="H85" s="3" t="s">
        <v>3765</v>
      </c>
      <c r="I85" s="61">
        <v>2023</v>
      </c>
    </row>
    <row r="86" spans="1:9" x14ac:dyDescent="0.3">
      <c r="A86" s="79">
        <v>213</v>
      </c>
      <c r="B86" t="s">
        <v>731</v>
      </c>
      <c r="C86" t="s">
        <v>936</v>
      </c>
      <c r="D86" t="s">
        <v>3474</v>
      </c>
      <c r="E86" t="s">
        <v>7</v>
      </c>
      <c r="F86" s="3">
        <v>445828</v>
      </c>
      <c r="G86" s="3" t="s">
        <v>3765</v>
      </c>
      <c r="H86" s="3" t="s">
        <v>3765</v>
      </c>
      <c r="I86" s="61">
        <v>2023</v>
      </c>
    </row>
    <row r="87" spans="1:9" x14ac:dyDescent="0.3">
      <c r="A87" s="79">
        <v>214</v>
      </c>
      <c r="B87" t="s">
        <v>732</v>
      </c>
      <c r="C87" t="s">
        <v>936</v>
      </c>
      <c r="D87" t="s">
        <v>62</v>
      </c>
      <c r="E87" t="s">
        <v>42</v>
      </c>
      <c r="F87" s="3">
        <v>5700</v>
      </c>
      <c r="G87" s="3">
        <v>332700</v>
      </c>
      <c r="H87" s="3">
        <v>10074.16</v>
      </c>
      <c r="I87" s="61">
        <v>2023</v>
      </c>
    </row>
    <row r="88" spans="1:9" x14ac:dyDescent="0.3">
      <c r="A88" s="79">
        <v>214</v>
      </c>
      <c r="B88" t="s">
        <v>732</v>
      </c>
      <c r="C88" t="s">
        <v>936</v>
      </c>
      <c r="D88" t="s">
        <v>63</v>
      </c>
      <c r="E88" t="s">
        <v>42</v>
      </c>
      <c r="F88" s="3">
        <v>2493</v>
      </c>
      <c r="G88" s="3">
        <v>1170000</v>
      </c>
      <c r="H88" s="3">
        <v>35427.599999999999</v>
      </c>
      <c r="I88" s="61">
        <v>2023</v>
      </c>
    </row>
    <row r="89" spans="1:9" x14ac:dyDescent="0.3">
      <c r="A89" s="79">
        <v>215</v>
      </c>
      <c r="B89" t="s">
        <v>733</v>
      </c>
      <c r="C89" t="s">
        <v>936</v>
      </c>
      <c r="D89" t="s">
        <v>65</v>
      </c>
      <c r="E89" t="s">
        <v>7</v>
      </c>
      <c r="F89" s="3">
        <v>436885</v>
      </c>
      <c r="G89" s="3">
        <v>21190300</v>
      </c>
      <c r="H89" s="3">
        <v>624901.94699999993</v>
      </c>
      <c r="I89" s="61">
        <v>2023</v>
      </c>
    </row>
    <row r="90" spans="1:9" x14ac:dyDescent="0.3">
      <c r="A90" s="79">
        <v>215</v>
      </c>
      <c r="B90" t="s">
        <v>733</v>
      </c>
      <c r="C90" t="s">
        <v>936</v>
      </c>
      <c r="D90" t="s">
        <v>66</v>
      </c>
      <c r="E90" t="s">
        <v>7</v>
      </c>
      <c r="F90" s="3">
        <v>608414</v>
      </c>
      <c r="G90" s="3">
        <v>14693700</v>
      </c>
      <c r="H90" s="3">
        <v>433317.21299999999</v>
      </c>
      <c r="I90" s="61">
        <v>2023</v>
      </c>
    </row>
    <row r="91" spans="1:9" x14ac:dyDescent="0.3">
      <c r="A91" s="79">
        <v>215</v>
      </c>
      <c r="B91" t="s">
        <v>733</v>
      </c>
      <c r="C91" t="s">
        <v>936</v>
      </c>
      <c r="D91" t="s">
        <v>67</v>
      </c>
      <c r="E91" t="s">
        <v>7</v>
      </c>
      <c r="F91" s="3">
        <v>296303</v>
      </c>
      <c r="G91" s="3">
        <v>11500000</v>
      </c>
      <c r="H91" s="3">
        <v>339135</v>
      </c>
      <c r="I91" s="61">
        <v>2023</v>
      </c>
    </row>
    <row r="92" spans="1:9" x14ac:dyDescent="0.3">
      <c r="A92" s="79">
        <v>215</v>
      </c>
      <c r="B92" t="s">
        <v>733</v>
      </c>
      <c r="C92" t="s">
        <v>936</v>
      </c>
      <c r="D92" t="s">
        <v>3000</v>
      </c>
      <c r="E92" t="s">
        <v>42</v>
      </c>
      <c r="F92" s="3">
        <v>589675</v>
      </c>
      <c r="G92" s="3">
        <v>34839200</v>
      </c>
      <c r="H92" s="3">
        <v>1027408.008</v>
      </c>
      <c r="I92" s="61">
        <v>2023</v>
      </c>
    </row>
    <row r="93" spans="1:9" x14ac:dyDescent="0.3">
      <c r="A93" s="79">
        <v>217</v>
      </c>
      <c r="B93" t="s">
        <v>3128</v>
      </c>
      <c r="C93" t="s">
        <v>936</v>
      </c>
      <c r="D93" t="s">
        <v>3475</v>
      </c>
      <c r="E93" t="s">
        <v>7</v>
      </c>
      <c r="F93" s="3">
        <v>17625.599999999999</v>
      </c>
      <c r="G93" s="3">
        <v>4973300</v>
      </c>
      <c r="H93" s="3">
        <v>171728.05</v>
      </c>
      <c r="I93" s="61">
        <v>2023</v>
      </c>
    </row>
    <row r="94" spans="1:9" x14ac:dyDescent="0.3">
      <c r="A94" s="79">
        <v>219</v>
      </c>
      <c r="B94" t="s">
        <v>734</v>
      </c>
      <c r="C94" t="s">
        <v>936</v>
      </c>
      <c r="D94" t="s">
        <v>3476</v>
      </c>
      <c r="E94" t="s">
        <v>7</v>
      </c>
      <c r="F94" s="3">
        <v>8724</v>
      </c>
      <c r="G94" s="3">
        <v>5076000</v>
      </c>
      <c r="H94" s="3" t="s">
        <v>3765</v>
      </c>
      <c r="I94" s="61">
        <v>2023</v>
      </c>
    </row>
    <row r="95" spans="1:9" x14ac:dyDescent="0.3">
      <c r="A95" s="79">
        <v>219</v>
      </c>
      <c r="B95" t="s">
        <v>734</v>
      </c>
      <c r="C95" t="s">
        <v>936</v>
      </c>
      <c r="D95" t="s">
        <v>3129</v>
      </c>
      <c r="E95" t="s">
        <v>7</v>
      </c>
      <c r="F95" s="3">
        <v>54622</v>
      </c>
      <c r="G95" s="3">
        <v>4561400</v>
      </c>
      <c r="H95" s="3" t="s">
        <v>3765</v>
      </c>
      <c r="I95" s="61">
        <v>2023</v>
      </c>
    </row>
    <row r="96" spans="1:9" x14ac:dyDescent="0.3">
      <c r="A96" s="79">
        <v>219</v>
      </c>
      <c r="B96" t="s">
        <v>734</v>
      </c>
      <c r="C96" t="s">
        <v>936</v>
      </c>
      <c r="D96" t="s">
        <v>3477</v>
      </c>
      <c r="E96" t="s">
        <v>7</v>
      </c>
      <c r="F96" s="3">
        <v>430704</v>
      </c>
      <c r="G96" s="3">
        <v>30028500</v>
      </c>
      <c r="H96" s="3" t="s">
        <v>3765</v>
      </c>
      <c r="I96" s="61">
        <v>2023</v>
      </c>
    </row>
    <row r="97" spans="1:9" x14ac:dyDescent="0.3">
      <c r="A97" s="79">
        <v>219</v>
      </c>
      <c r="B97" t="s">
        <v>734</v>
      </c>
      <c r="C97" t="s">
        <v>936</v>
      </c>
      <c r="D97" t="s">
        <v>3478</v>
      </c>
      <c r="E97" t="s">
        <v>19</v>
      </c>
      <c r="F97" s="3">
        <v>2056845</v>
      </c>
      <c r="G97" s="3">
        <v>144451000</v>
      </c>
      <c r="H97" s="3" t="s">
        <v>3765</v>
      </c>
      <c r="I97" s="61">
        <v>2023</v>
      </c>
    </row>
    <row r="98" spans="1:9" x14ac:dyDescent="0.3">
      <c r="A98" s="79">
        <v>219</v>
      </c>
      <c r="B98" t="s">
        <v>734</v>
      </c>
      <c r="C98" t="s">
        <v>936</v>
      </c>
      <c r="D98" t="s">
        <v>3479</v>
      </c>
      <c r="E98" t="s">
        <v>19</v>
      </c>
      <c r="F98" s="3">
        <v>42000</v>
      </c>
      <c r="G98" s="3">
        <v>33019000</v>
      </c>
      <c r="H98" s="3" t="s">
        <v>3765</v>
      </c>
      <c r="I98" s="61">
        <v>2023</v>
      </c>
    </row>
    <row r="99" spans="1:9" x14ac:dyDescent="0.3">
      <c r="A99" s="79">
        <v>221</v>
      </c>
      <c r="B99" t="s">
        <v>735</v>
      </c>
      <c r="C99" t="s">
        <v>936</v>
      </c>
      <c r="D99" t="s">
        <v>48</v>
      </c>
      <c r="E99" t="s">
        <v>7</v>
      </c>
      <c r="F99" s="3">
        <v>184321</v>
      </c>
      <c r="G99" s="3">
        <v>43758000</v>
      </c>
      <c r="H99" s="3">
        <v>1364812</v>
      </c>
      <c r="I99" s="61">
        <v>2023</v>
      </c>
    </row>
    <row r="100" spans="1:9" x14ac:dyDescent="0.3">
      <c r="A100" s="79">
        <v>222</v>
      </c>
      <c r="B100" t="s">
        <v>3130</v>
      </c>
      <c r="C100" t="s">
        <v>936</v>
      </c>
      <c r="D100" t="s">
        <v>3480</v>
      </c>
      <c r="E100" t="s">
        <v>7</v>
      </c>
      <c r="F100" s="3">
        <v>3933.1</v>
      </c>
      <c r="G100" s="3">
        <v>530900</v>
      </c>
      <c r="H100" s="3">
        <v>16357</v>
      </c>
      <c r="I100" s="61">
        <v>2023</v>
      </c>
    </row>
    <row r="101" spans="1:9" x14ac:dyDescent="0.3">
      <c r="A101" s="79">
        <v>223</v>
      </c>
      <c r="B101" t="s">
        <v>736</v>
      </c>
      <c r="C101" t="s">
        <v>936</v>
      </c>
      <c r="D101" t="s">
        <v>3771</v>
      </c>
      <c r="E101" t="s">
        <v>19</v>
      </c>
      <c r="F101" s="3">
        <v>548000</v>
      </c>
      <c r="G101" s="3">
        <v>29200000</v>
      </c>
      <c r="H101" s="3">
        <v>818184</v>
      </c>
      <c r="I101" s="61">
        <v>2023</v>
      </c>
    </row>
    <row r="102" spans="1:9" x14ac:dyDescent="0.3">
      <c r="A102" s="79">
        <v>223</v>
      </c>
      <c r="B102" t="s">
        <v>736</v>
      </c>
      <c r="C102" t="s">
        <v>936</v>
      </c>
      <c r="D102" t="s">
        <v>3772</v>
      </c>
      <c r="E102" t="s">
        <v>19</v>
      </c>
      <c r="F102" s="3">
        <v>277000</v>
      </c>
      <c r="G102" s="3">
        <v>15400000</v>
      </c>
      <c r="H102" s="3">
        <v>431508</v>
      </c>
      <c r="I102" s="61">
        <v>2023</v>
      </c>
    </row>
    <row r="103" spans="1:9" x14ac:dyDescent="0.3">
      <c r="A103" s="79">
        <v>223</v>
      </c>
      <c r="B103" t="s">
        <v>736</v>
      </c>
      <c r="C103" t="s">
        <v>936</v>
      </c>
      <c r="D103" t="s">
        <v>3773</v>
      </c>
      <c r="E103" t="s">
        <v>19</v>
      </c>
      <c r="F103" s="3">
        <v>250000</v>
      </c>
      <c r="G103" s="3">
        <v>12500000</v>
      </c>
      <c r="H103" s="3">
        <v>350250</v>
      </c>
      <c r="I103" s="61">
        <v>2023</v>
      </c>
    </row>
    <row r="104" spans="1:9" x14ac:dyDescent="0.3">
      <c r="A104" s="79">
        <v>223</v>
      </c>
      <c r="B104" t="s">
        <v>736</v>
      </c>
      <c r="C104" t="s">
        <v>936</v>
      </c>
      <c r="D104" t="s">
        <v>3774</v>
      </c>
      <c r="E104" t="s">
        <v>19</v>
      </c>
      <c r="F104" s="3">
        <v>580486</v>
      </c>
      <c r="G104" s="3">
        <v>33200000</v>
      </c>
      <c r="H104" s="3">
        <v>930264</v>
      </c>
      <c r="I104" s="61">
        <v>2023</v>
      </c>
    </row>
    <row r="105" spans="1:9" x14ac:dyDescent="0.3">
      <c r="A105" s="79">
        <v>223</v>
      </c>
      <c r="B105" t="s">
        <v>736</v>
      </c>
      <c r="C105" t="s">
        <v>936</v>
      </c>
      <c r="D105" t="s">
        <v>3775</v>
      </c>
      <c r="E105" t="s">
        <v>19</v>
      </c>
      <c r="F105" s="3">
        <v>275000</v>
      </c>
      <c r="G105" s="3">
        <v>17799000</v>
      </c>
      <c r="H105" s="3">
        <v>498727.98</v>
      </c>
      <c r="I105" s="61">
        <v>2023</v>
      </c>
    </row>
    <row r="106" spans="1:9" x14ac:dyDescent="0.3">
      <c r="A106" s="79">
        <v>223</v>
      </c>
      <c r="B106" t="s">
        <v>736</v>
      </c>
      <c r="C106" t="s">
        <v>936</v>
      </c>
      <c r="D106" t="s">
        <v>3776</v>
      </c>
      <c r="E106" t="s">
        <v>19</v>
      </c>
      <c r="F106" s="3">
        <v>428854</v>
      </c>
      <c r="G106" s="3">
        <v>49000000</v>
      </c>
      <c r="H106" s="3">
        <v>1372980</v>
      </c>
      <c r="I106" s="61">
        <v>2023</v>
      </c>
    </row>
    <row r="107" spans="1:9" x14ac:dyDescent="0.3">
      <c r="A107" s="79">
        <v>223</v>
      </c>
      <c r="B107" t="s">
        <v>736</v>
      </c>
      <c r="C107" t="s">
        <v>936</v>
      </c>
      <c r="D107" t="s">
        <v>3777</v>
      </c>
      <c r="E107" t="s">
        <v>19</v>
      </c>
      <c r="F107" s="3">
        <v>170000</v>
      </c>
      <c r="G107" s="3">
        <v>12320000</v>
      </c>
      <c r="H107" s="3">
        <v>345206.4</v>
      </c>
      <c r="I107" s="61">
        <v>2023</v>
      </c>
    </row>
    <row r="108" spans="1:9" x14ac:dyDescent="0.3">
      <c r="A108" s="79">
        <v>223</v>
      </c>
      <c r="B108" t="s">
        <v>736</v>
      </c>
      <c r="C108" t="s">
        <v>936</v>
      </c>
      <c r="D108" t="s">
        <v>3778</v>
      </c>
      <c r="E108" t="s">
        <v>19</v>
      </c>
      <c r="F108" s="3">
        <v>886000</v>
      </c>
      <c r="G108" s="3">
        <v>60320100</v>
      </c>
      <c r="H108" s="3">
        <v>1690169.2019999998</v>
      </c>
      <c r="I108" s="61">
        <v>2023</v>
      </c>
    </row>
    <row r="109" spans="1:9" x14ac:dyDescent="0.3">
      <c r="A109" s="79">
        <v>223</v>
      </c>
      <c r="B109" t="s">
        <v>736</v>
      </c>
      <c r="C109" t="s">
        <v>936</v>
      </c>
      <c r="D109" t="s">
        <v>3779</v>
      </c>
      <c r="E109" t="s">
        <v>19</v>
      </c>
      <c r="F109" s="3">
        <v>53000</v>
      </c>
      <c r="G109" s="3">
        <v>9400000</v>
      </c>
      <c r="H109" s="3">
        <v>263388</v>
      </c>
      <c r="I109" s="61">
        <v>2023</v>
      </c>
    </row>
    <row r="110" spans="1:9" x14ac:dyDescent="0.3">
      <c r="A110" s="79">
        <v>223</v>
      </c>
      <c r="B110" t="s">
        <v>736</v>
      </c>
      <c r="C110" t="s">
        <v>936</v>
      </c>
      <c r="D110" t="s">
        <v>3780</v>
      </c>
      <c r="E110" t="s">
        <v>19</v>
      </c>
      <c r="F110" s="3">
        <v>1700</v>
      </c>
      <c r="G110" s="3">
        <v>9500000</v>
      </c>
      <c r="H110" s="3">
        <v>266190</v>
      </c>
      <c r="I110" s="61">
        <v>2023</v>
      </c>
    </row>
    <row r="111" spans="1:9" x14ac:dyDescent="0.3">
      <c r="A111" s="79">
        <v>223</v>
      </c>
      <c r="B111" t="s">
        <v>736</v>
      </c>
      <c r="C111" t="s">
        <v>936</v>
      </c>
      <c r="D111" t="s">
        <v>3481</v>
      </c>
      <c r="E111" t="s">
        <v>19</v>
      </c>
      <c r="F111" s="3">
        <v>215000</v>
      </c>
      <c r="G111" s="3">
        <v>48800000</v>
      </c>
      <c r="H111" s="3">
        <v>1367376</v>
      </c>
      <c r="I111" s="61">
        <v>2023</v>
      </c>
    </row>
    <row r="112" spans="1:9" x14ac:dyDescent="0.3">
      <c r="A112" s="79">
        <v>223</v>
      </c>
      <c r="B112" t="s">
        <v>736</v>
      </c>
      <c r="C112" t="s">
        <v>936</v>
      </c>
      <c r="D112" t="s">
        <v>3482</v>
      </c>
      <c r="E112" t="s">
        <v>19</v>
      </c>
      <c r="F112" s="3">
        <v>136296</v>
      </c>
      <c r="G112" s="3">
        <v>10900000</v>
      </c>
      <c r="H112" s="3">
        <v>152709</v>
      </c>
      <c r="I112" s="61">
        <v>2023</v>
      </c>
    </row>
    <row r="113" spans="1:9" x14ac:dyDescent="0.3">
      <c r="A113" s="79">
        <v>223</v>
      </c>
      <c r="B113" t="s">
        <v>736</v>
      </c>
      <c r="C113" t="s">
        <v>936</v>
      </c>
      <c r="D113" t="s">
        <v>3781</v>
      </c>
      <c r="E113" t="s">
        <v>19</v>
      </c>
      <c r="F113" s="3">
        <v>16000</v>
      </c>
      <c r="G113" s="3">
        <v>469700</v>
      </c>
      <c r="H113" s="3">
        <v>6580.4969999999994</v>
      </c>
      <c r="I113" s="61">
        <v>2023</v>
      </c>
    </row>
    <row r="114" spans="1:9" x14ac:dyDescent="0.3">
      <c r="A114" s="79">
        <v>223</v>
      </c>
      <c r="B114" t="s">
        <v>736</v>
      </c>
      <c r="C114" t="s">
        <v>936</v>
      </c>
      <c r="D114" t="s">
        <v>3483</v>
      </c>
      <c r="E114" t="s">
        <v>19</v>
      </c>
      <c r="F114" s="3">
        <v>113850</v>
      </c>
      <c r="G114" s="3">
        <v>19623000</v>
      </c>
      <c r="H114" s="3">
        <v>274918.23</v>
      </c>
      <c r="I114" s="61">
        <v>2023</v>
      </c>
    </row>
    <row r="115" spans="1:9" x14ac:dyDescent="0.3">
      <c r="A115" s="79">
        <v>223</v>
      </c>
      <c r="B115" t="s">
        <v>736</v>
      </c>
      <c r="C115" t="s">
        <v>936</v>
      </c>
      <c r="D115" t="s">
        <v>3782</v>
      </c>
      <c r="E115" t="s">
        <v>19</v>
      </c>
      <c r="F115" s="3">
        <v>15865</v>
      </c>
      <c r="G115" s="3">
        <v>2500000</v>
      </c>
      <c r="H115" s="3">
        <v>35025</v>
      </c>
      <c r="I115" s="61">
        <v>2023</v>
      </c>
    </row>
    <row r="116" spans="1:9" x14ac:dyDescent="0.3">
      <c r="A116" s="79">
        <v>223</v>
      </c>
      <c r="B116" t="s">
        <v>736</v>
      </c>
      <c r="C116" t="s">
        <v>936</v>
      </c>
      <c r="D116" t="s">
        <v>3783</v>
      </c>
      <c r="E116" t="s">
        <v>19</v>
      </c>
      <c r="F116" s="3">
        <v>109287</v>
      </c>
      <c r="G116" s="3">
        <v>38775000</v>
      </c>
      <c r="H116" s="3">
        <v>543237.75</v>
      </c>
      <c r="I116" s="61">
        <v>2023</v>
      </c>
    </row>
    <row r="117" spans="1:9" x14ac:dyDescent="0.3">
      <c r="A117" s="79">
        <v>223</v>
      </c>
      <c r="B117" t="s">
        <v>736</v>
      </c>
      <c r="C117" t="s">
        <v>936</v>
      </c>
      <c r="D117" t="s">
        <v>3484</v>
      </c>
      <c r="E117" t="s">
        <v>19</v>
      </c>
      <c r="F117" s="3">
        <v>70119</v>
      </c>
      <c r="G117" s="3">
        <v>11100000</v>
      </c>
      <c r="H117" s="3">
        <v>155511</v>
      </c>
      <c r="I117" s="61">
        <v>2023</v>
      </c>
    </row>
    <row r="118" spans="1:9" x14ac:dyDescent="0.3">
      <c r="A118" s="79">
        <v>223</v>
      </c>
      <c r="B118" t="s">
        <v>736</v>
      </c>
      <c r="C118" t="s">
        <v>936</v>
      </c>
      <c r="D118" t="s">
        <v>3784</v>
      </c>
      <c r="E118" t="s">
        <v>19</v>
      </c>
      <c r="F118" s="3">
        <v>149937</v>
      </c>
      <c r="G118" s="3">
        <v>22451200</v>
      </c>
      <c r="H118" s="3">
        <v>314541.31199999998</v>
      </c>
      <c r="I118" s="61">
        <v>2023</v>
      </c>
    </row>
    <row r="119" spans="1:9" x14ac:dyDescent="0.3">
      <c r="A119" s="79">
        <v>223</v>
      </c>
      <c r="B119" t="s">
        <v>736</v>
      </c>
      <c r="C119" t="s">
        <v>936</v>
      </c>
      <c r="D119" t="s">
        <v>3785</v>
      </c>
      <c r="E119" t="s">
        <v>19</v>
      </c>
      <c r="F119" s="3">
        <v>149801</v>
      </c>
      <c r="G119" s="3">
        <v>7145600</v>
      </c>
      <c r="H119" s="3">
        <v>100109.856</v>
      </c>
      <c r="I119" s="61">
        <v>2023</v>
      </c>
    </row>
    <row r="120" spans="1:9" x14ac:dyDescent="0.3">
      <c r="A120" s="79">
        <v>225</v>
      </c>
      <c r="B120" t="s">
        <v>3131</v>
      </c>
      <c r="C120" t="s">
        <v>936</v>
      </c>
      <c r="D120" t="s">
        <v>3132</v>
      </c>
      <c r="E120" t="s">
        <v>42</v>
      </c>
      <c r="F120" s="3">
        <v>2000</v>
      </c>
      <c r="G120" s="3">
        <v>422200</v>
      </c>
      <c r="H120" s="3">
        <v>11365.624000000002</v>
      </c>
      <c r="I120" s="61">
        <v>2023</v>
      </c>
    </row>
    <row r="121" spans="1:9" x14ac:dyDescent="0.3">
      <c r="A121" s="79">
        <v>226</v>
      </c>
      <c r="B121" t="s">
        <v>737</v>
      </c>
      <c r="C121" t="s">
        <v>936</v>
      </c>
      <c r="D121" t="s">
        <v>3133</v>
      </c>
      <c r="E121" t="s">
        <v>7</v>
      </c>
      <c r="F121" s="3">
        <v>5741</v>
      </c>
      <c r="G121" s="3">
        <v>700100</v>
      </c>
      <c r="H121" s="3">
        <v>21081</v>
      </c>
      <c r="I121" s="61">
        <v>2023</v>
      </c>
    </row>
    <row r="122" spans="1:9" x14ac:dyDescent="0.3">
      <c r="A122" s="79">
        <v>227</v>
      </c>
      <c r="B122" t="s">
        <v>738</v>
      </c>
      <c r="C122" t="s">
        <v>936</v>
      </c>
      <c r="D122" t="s">
        <v>3134</v>
      </c>
      <c r="E122" t="s">
        <v>42</v>
      </c>
      <c r="F122" s="3">
        <v>45144</v>
      </c>
      <c r="G122" s="3">
        <v>10257800</v>
      </c>
      <c r="H122" s="3" t="s">
        <v>3765</v>
      </c>
      <c r="I122" s="61">
        <v>2023</v>
      </c>
    </row>
    <row r="123" spans="1:9" x14ac:dyDescent="0.3">
      <c r="A123" s="79">
        <v>235</v>
      </c>
      <c r="B123" t="s">
        <v>739</v>
      </c>
      <c r="C123" t="s">
        <v>936</v>
      </c>
      <c r="D123" t="s">
        <v>76</v>
      </c>
      <c r="E123" t="s">
        <v>7</v>
      </c>
      <c r="F123" s="3">
        <v>211298</v>
      </c>
      <c r="G123" s="3">
        <v>27884700</v>
      </c>
      <c r="H123" s="3">
        <v>906810.44</v>
      </c>
      <c r="I123" s="61">
        <v>2023</v>
      </c>
    </row>
    <row r="124" spans="1:9" x14ac:dyDescent="0.3">
      <c r="A124" s="79">
        <v>237</v>
      </c>
      <c r="B124" t="s">
        <v>740</v>
      </c>
      <c r="C124" t="s">
        <v>936</v>
      </c>
      <c r="D124" t="s">
        <v>3135</v>
      </c>
      <c r="E124" t="s">
        <v>19</v>
      </c>
      <c r="F124" s="3">
        <v>16335</v>
      </c>
      <c r="G124" s="3">
        <v>191448300</v>
      </c>
      <c r="H124" s="3">
        <v>4133369</v>
      </c>
      <c r="I124" s="61">
        <v>2023</v>
      </c>
    </row>
    <row r="125" spans="1:9" x14ac:dyDescent="0.3">
      <c r="A125" s="79">
        <v>247</v>
      </c>
      <c r="B125" t="s">
        <v>741</v>
      </c>
      <c r="C125" t="s">
        <v>936</v>
      </c>
      <c r="D125" t="s">
        <v>78</v>
      </c>
      <c r="E125" t="s">
        <v>42</v>
      </c>
      <c r="F125" s="3">
        <v>10291</v>
      </c>
      <c r="G125" s="3">
        <v>4229400</v>
      </c>
      <c r="H125" s="3">
        <v>130646.166</v>
      </c>
      <c r="I125" s="61">
        <v>2023</v>
      </c>
    </row>
    <row r="126" spans="1:9" x14ac:dyDescent="0.3">
      <c r="A126" s="79">
        <v>247</v>
      </c>
      <c r="B126" t="s">
        <v>741</v>
      </c>
      <c r="C126" t="s">
        <v>936</v>
      </c>
      <c r="D126" t="s">
        <v>3136</v>
      </c>
      <c r="E126" t="s">
        <v>42</v>
      </c>
      <c r="F126" s="3">
        <v>576716</v>
      </c>
      <c r="G126" s="3">
        <v>51615000</v>
      </c>
      <c r="H126" s="3">
        <v>1594387.35</v>
      </c>
      <c r="I126" s="61">
        <v>2023</v>
      </c>
    </row>
    <row r="127" spans="1:9" x14ac:dyDescent="0.3">
      <c r="A127" s="79">
        <v>248</v>
      </c>
      <c r="B127" t="s">
        <v>742</v>
      </c>
      <c r="C127" t="s">
        <v>936</v>
      </c>
      <c r="D127" t="s">
        <v>80</v>
      </c>
      <c r="E127" t="s">
        <v>3224</v>
      </c>
      <c r="F127" s="3">
        <v>62038</v>
      </c>
      <c r="G127" s="3">
        <v>7866500</v>
      </c>
      <c r="H127" s="3">
        <v>2.593</v>
      </c>
      <c r="I127" s="61">
        <v>2022</v>
      </c>
    </row>
    <row r="128" spans="1:9" x14ac:dyDescent="0.3">
      <c r="A128" s="79">
        <v>248</v>
      </c>
      <c r="B128" t="s">
        <v>742</v>
      </c>
      <c r="C128" t="s">
        <v>936</v>
      </c>
      <c r="D128" t="s">
        <v>81</v>
      </c>
      <c r="E128" t="s">
        <v>7</v>
      </c>
      <c r="F128" s="3">
        <v>8640</v>
      </c>
      <c r="G128" s="3">
        <v>2412100</v>
      </c>
      <c r="H128" s="3">
        <v>2.593</v>
      </c>
      <c r="I128" s="61">
        <v>2022</v>
      </c>
    </row>
    <row r="129" spans="1:9" x14ac:dyDescent="0.3">
      <c r="A129" s="79">
        <v>248</v>
      </c>
      <c r="B129" t="s">
        <v>742</v>
      </c>
      <c r="C129" t="s">
        <v>936</v>
      </c>
      <c r="D129" t="s">
        <v>82</v>
      </c>
      <c r="E129" t="s">
        <v>3224</v>
      </c>
      <c r="F129" s="3">
        <v>2787.61</v>
      </c>
      <c r="G129" s="3">
        <v>1651300</v>
      </c>
      <c r="H129" s="3">
        <v>2.593</v>
      </c>
      <c r="I129" s="61">
        <v>2022</v>
      </c>
    </row>
    <row r="130" spans="1:9" x14ac:dyDescent="0.3">
      <c r="A130" s="79">
        <v>253</v>
      </c>
      <c r="B130" t="s">
        <v>743</v>
      </c>
      <c r="C130" t="s">
        <v>936</v>
      </c>
      <c r="D130" t="s">
        <v>3485</v>
      </c>
      <c r="E130" t="s">
        <v>42</v>
      </c>
      <c r="F130" s="3">
        <v>68000</v>
      </c>
      <c r="G130" s="3">
        <v>11520000</v>
      </c>
      <c r="H130" s="3">
        <v>304704</v>
      </c>
      <c r="I130" s="61">
        <v>2023</v>
      </c>
    </row>
    <row r="131" spans="1:9" x14ac:dyDescent="0.3">
      <c r="A131" s="79">
        <v>253</v>
      </c>
      <c r="B131" t="s">
        <v>743</v>
      </c>
      <c r="C131" t="s">
        <v>936</v>
      </c>
      <c r="D131" t="s">
        <v>81</v>
      </c>
      <c r="E131" t="s">
        <v>7</v>
      </c>
      <c r="F131" s="3">
        <v>47007.199999999997</v>
      </c>
      <c r="G131" s="3">
        <v>3976900</v>
      </c>
      <c r="H131" s="3">
        <v>105189.005</v>
      </c>
      <c r="I131" s="61">
        <v>2023</v>
      </c>
    </row>
    <row r="132" spans="1:9" x14ac:dyDescent="0.3">
      <c r="A132" s="79">
        <v>254</v>
      </c>
      <c r="B132" t="s">
        <v>3137</v>
      </c>
      <c r="C132" t="s">
        <v>936</v>
      </c>
      <c r="D132" t="s">
        <v>3138</v>
      </c>
      <c r="E132" t="s">
        <v>19</v>
      </c>
      <c r="F132" s="3">
        <v>105000</v>
      </c>
      <c r="G132" s="3">
        <v>2250000</v>
      </c>
      <c r="H132" s="3">
        <v>254841</v>
      </c>
      <c r="I132" s="61">
        <v>2023</v>
      </c>
    </row>
    <row r="133" spans="1:9" x14ac:dyDescent="0.3">
      <c r="A133" s="79">
        <v>255</v>
      </c>
      <c r="B133" t="s">
        <v>744</v>
      </c>
      <c r="C133" t="s">
        <v>936</v>
      </c>
      <c r="D133" t="s">
        <v>3486</v>
      </c>
      <c r="E133" t="s">
        <v>42</v>
      </c>
      <c r="F133" s="3">
        <v>35000</v>
      </c>
      <c r="G133" s="3">
        <v>23061600</v>
      </c>
      <c r="H133" s="3">
        <v>170655.84</v>
      </c>
      <c r="I133" s="61">
        <v>2023</v>
      </c>
    </row>
    <row r="134" spans="1:9" x14ac:dyDescent="0.3">
      <c r="A134" s="79">
        <v>256</v>
      </c>
      <c r="B134" t="s">
        <v>745</v>
      </c>
      <c r="C134" t="s">
        <v>936</v>
      </c>
      <c r="D134" t="s">
        <v>86</v>
      </c>
      <c r="E134" t="s">
        <v>7</v>
      </c>
      <c r="F134" s="3">
        <v>27340.62</v>
      </c>
      <c r="G134" s="3">
        <v>5612700</v>
      </c>
      <c r="H134" s="3">
        <v>166641.06299999999</v>
      </c>
      <c r="I134" s="61">
        <v>2023</v>
      </c>
    </row>
    <row r="135" spans="1:9" x14ac:dyDescent="0.3">
      <c r="A135" s="79">
        <v>256</v>
      </c>
      <c r="B135" t="s">
        <v>745</v>
      </c>
      <c r="C135" t="s">
        <v>936</v>
      </c>
      <c r="D135" t="s">
        <v>3001</v>
      </c>
      <c r="E135" t="s">
        <v>42</v>
      </c>
      <c r="F135" s="3">
        <v>166097.04</v>
      </c>
      <c r="G135" s="3">
        <v>14913900</v>
      </c>
      <c r="H135" s="3">
        <v>442793.69099999999</v>
      </c>
      <c r="I135" s="61">
        <v>2023</v>
      </c>
    </row>
    <row r="136" spans="1:9" x14ac:dyDescent="0.3">
      <c r="A136" s="79">
        <v>260</v>
      </c>
      <c r="B136" t="s">
        <v>746</v>
      </c>
      <c r="C136" t="s">
        <v>936</v>
      </c>
      <c r="D136" t="s">
        <v>3002</v>
      </c>
      <c r="E136" t="s">
        <v>42</v>
      </c>
      <c r="F136" s="3">
        <v>14400</v>
      </c>
      <c r="G136" s="3">
        <v>7700000</v>
      </c>
      <c r="H136" s="3">
        <v>16752</v>
      </c>
      <c r="I136" s="61">
        <v>2023</v>
      </c>
    </row>
    <row r="137" spans="1:9" x14ac:dyDescent="0.3">
      <c r="A137" s="79">
        <v>260</v>
      </c>
      <c r="B137" t="s">
        <v>746</v>
      </c>
      <c r="C137" t="s">
        <v>936</v>
      </c>
      <c r="D137" t="s">
        <v>88</v>
      </c>
      <c r="E137" t="s">
        <v>42</v>
      </c>
      <c r="F137" s="3">
        <v>124419</v>
      </c>
      <c r="G137" s="3">
        <v>10000000</v>
      </c>
      <c r="H137" s="3">
        <v>130000</v>
      </c>
      <c r="I137" s="61">
        <v>2023</v>
      </c>
    </row>
    <row r="138" spans="1:9" x14ac:dyDescent="0.3">
      <c r="A138" s="79">
        <v>261</v>
      </c>
      <c r="B138" t="s">
        <v>747</v>
      </c>
      <c r="C138" t="s">
        <v>936</v>
      </c>
      <c r="D138" t="s">
        <v>89</v>
      </c>
      <c r="E138" t="s">
        <v>42</v>
      </c>
      <c r="F138" s="3">
        <v>24800</v>
      </c>
      <c r="G138" s="3">
        <v>2921500</v>
      </c>
      <c r="H138" s="3">
        <v>79026.58</v>
      </c>
      <c r="I138" s="61">
        <v>2023</v>
      </c>
    </row>
    <row r="139" spans="1:9" x14ac:dyDescent="0.3">
      <c r="A139" s="79">
        <v>261</v>
      </c>
      <c r="B139" t="s">
        <v>747</v>
      </c>
      <c r="C139" t="s">
        <v>936</v>
      </c>
      <c r="D139" t="s">
        <v>3139</v>
      </c>
      <c r="E139" t="s">
        <v>42</v>
      </c>
      <c r="F139" s="3">
        <v>2000</v>
      </c>
      <c r="G139" s="3">
        <v>1727700</v>
      </c>
      <c r="H139" s="3">
        <v>46734.29</v>
      </c>
      <c r="I139" s="61">
        <v>2023</v>
      </c>
    </row>
    <row r="140" spans="1:9" x14ac:dyDescent="0.3">
      <c r="A140" s="79">
        <v>267</v>
      </c>
      <c r="B140" t="s">
        <v>748</v>
      </c>
      <c r="C140" t="s">
        <v>936</v>
      </c>
      <c r="D140" t="s">
        <v>91</v>
      </c>
      <c r="E140" t="s">
        <v>7</v>
      </c>
      <c r="F140" s="3">
        <v>111471</v>
      </c>
      <c r="G140" s="3">
        <v>16102000</v>
      </c>
      <c r="H140" s="3">
        <v>387736.16</v>
      </c>
      <c r="I140" s="61">
        <v>2023</v>
      </c>
    </row>
    <row r="141" spans="1:9" x14ac:dyDescent="0.3">
      <c r="A141" s="79">
        <v>269</v>
      </c>
      <c r="B141" t="s">
        <v>749</v>
      </c>
      <c r="C141" t="s">
        <v>936</v>
      </c>
      <c r="D141" t="s">
        <v>94</v>
      </c>
      <c r="E141" t="s">
        <v>42</v>
      </c>
      <c r="F141" s="3">
        <v>839049.39</v>
      </c>
      <c r="G141" s="3">
        <v>44321600</v>
      </c>
      <c r="H141" s="3">
        <v>1238788.72</v>
      </c>
      <c r="I141" s="61">
        <v>2023</v>
      </c>
    </row>
    <row r="142" spans="1:9" x14ac:dyDescent="0.3">
      <c r="A142" s="79">
        <v>302</v>
      </c>
      <c r="B142" t="s">
        <v>750</v>
      </c>
      <c r="C142" t="s">
        <v>977</v>
      </c>
      <c r="D142" t="s">
        <v>3003</v>
      </c>
      <c r="E142" t="s">
        <v>7</v>
      </c>
      <c r="F142" s="3" t="s">
        <v>3765</v>
      </c>
      <c r="G142" s="3">
        <v>628900</v>
      </c>
      <c r="H142" s="3">
        <v>31772</v>
      </c>
      <c r="I142" s="61">
        <v>2023</v>
      </c>
    </row>
    <row r="143" spans="1:9" x14ac:dyDescent="0.3">
      <c r="A143" s="79">
        <v>303</v>
      </c>
      <c r="B143" t="s">
        <v>751</v>
      </c>
      <c r="C143" t="s">
        <v>977</v>
      </c>
      <c r="D143" t="s">
        <v>4213</v>
      </c>
      <c r="E143" t="s">
        <v>7</v>
      </c>
      <c r="F143" s="3">
        <v>23340</v>
      </c>
      <c r="G143" s="3">
        <v>3120000</v>
      </c>
      <c r="H143" s="3">
        <v>106360.8</v>
      </c>
      <c r="I143" s="61">
        <v>2023</v>
      </c>
    </row>
    <row r="144" spans="1:9" x14ac:dyDescent="0.3">
      <c r="A144" s="79">
        <v>303</v>
      </c>
      <c r="B144" t="s">
        <v>751</v>
      </c>
      <c r="C144" t="s">
        <v>977</v>
      </c>
      <c r="D144" t="s">
        <v>3487</v>
      </c>
      <c r="E144" t="s">
        <v>7</v>
      </c>
      <c r="F144" s="3">
        <v>120708.24</v>
      </c>
      <c r="G144" s="3">
        <v>8200000</v>
      </c>
      <c r="H144" s="3">
        <v>279538</v>
      </c>
      <c r="I144" s="61">
        <v>2023</v>
      </c>
    </row>
    <row r="145" spans="1:9" x14ac:dyDescent="0.3">
      <c r="A145" s="79">
        <v>303</v>
      </c>
      <c r="B145" t="s">
        <v>751</v>
      </c>
      <c r="C145" t="s">
        <v>977</v>
      </c>
      <c r="D145" t="s">
        <v>97</v>
      </c>
      <c r="E145" t="s">
        <v>19</v>
      </c>
      <c r="F145" s="3">
        <v>142000</v>
      </c>
      <c r="G145" s="3">
        <v>13274000</v>
      </c>
      <c r="H145" s="3">
        <v>452310.66</v>
      </c>
      <c r="I145" s="61">
        <v>2023</v>
      </c>
    </row>
    <row r="146" spans="1:9" x14ac:dyDescent="0.3">
      <c r="A146" s="79">
        <v>304</v>
      </c>
      <c r="B146" t="s">
        <v>752</v>
      </c>
      <c r="C146" t="s">
        <v>977</v>
      </c>
      <c r="D146" t="s">
        <v>3140</v>
      </c>
      <c r="E146" t="s">
        <v>19</v>
      </c>
      <c r="F146" s="3">
        <v>59618.33</v>
      </c>
      <c r="G146" s="3">
        <v>25814900</v>
      </c>
      <c r="H146" s="3">
        <v>901456.30799999996</v>
      </c>
      <c r="I146" s="61">
        <v>2023</v>
      </c>
    </row>
    <row r="147" spans="1:9" x14ac:dyDescent="0.3">
      <c r="A147" s="79">
        <v>304</v>
      </c>
      <c r="B147" t="s">
        <v>752</v>
      </c>
      <c r="C147" t="s">
        <v>977</v>
      </c>
      <c r="D147" t="s">
        <v>3141</v>
      </c>
      <c r="E147" t="s">
        <v>7</v>
      </c>
      <c r="F147" s="3">
        <v>302628.14</v>
      </c>
      <c r="G147" s="3">
        <v>3975000</v>
      </c>
      <c r="H147" s="3">
        <v>138807</v>
      </c>
      <c r="I147" s="61">
        <v>2023</v>
      </c>
    </row>
    <row r="148" spans="1:9" x14ac:dyDescent="0.3">
      <c r="A148" s="79">
        <v>304</v>
      </c>
      <c r="B148" t="s">
        <v>752</v>
      </c>
      <c r="C148" t="s">
        <v>977</v>
      </c>
      <c r="D148" t="s">
        <v>3142</v>
      </c>
      <c r="E148" t="s">
        <v>19</v>
      </c>
      <c r="F148" s="3">
        <v>75025.48</v>
      </c>
      <c r="G148" s="3">
        <v>1413600</v>
      </c>
      <c r="H148" s="3">
        <v>49362.911999999997</v>
      </c>
      <c r="I148" s="61">
        <v>2023</v>
      </c>
    </row>
    <row r="149" spans="1:9" x14ac:dyDescent="0.3">
      <c r="A149" s="79">
        <v>304</v>
      </c>
      <c r="B149" t="s">
        <v>752</v>
      </c>
      <c r="C149" t="s">
        <v>977</v>
      </c>
      <c r="D149" t="s">
        <v>3143</v>
      </c>
      <c r="E149" t="s">
        <v>7</v>
      </c>
      <c r="F149" s="3">
        <v>89135.2</v>
      </c>
      <c r="G149" s="3">
        <v>13497100</v>
      </c>
      <c r="H149" s="3">
        <v>471318.73200000002</v>
      </c>
      <c r="I149" s="61">
        <v>2023</v>
      </c>
    </row>
    <row r="150" spans="1:9" x14ac:dyDescent="0.3">
      <c r="A150" s="79">
        <v>304</v>
      </c>
      <c r="B150" t="s">
        <v>752</v>
      </c>
      <c r="C150" t="s">
        <v>977</v>
      </c>
      <c r="D150" t="s">
        <v>3144</v>
      </c>
      <c r="E150" t="s">
        <v>19</v>
      </c>
      <c r="F150" s="3">
        <v>179296.74</v>
      </c>
      <c r="G150" s="3">
        <v>9701400</v>
      </c>
      <c r="H150" s="3">
        <v>338772.88799999998</v>
      </c>
      <c r="I150" s="61">
        <v>2023</v>
      </c>
    </row>
    <row r="151" spans="1:9" x14ac:dyDescent="0.3">
      <c r="A151" s="79">
        <v>304</v>
      </c>
      <c r="B151" t="s">
        <v>752</v>
      </c>
      <c r="C151" t="s">
        <v>977</v>
      </c>
      <c r="D151" t="s">
        <v>3488</v>
      </c>
      <c r="E151" t="s">
        <v>7</v>
      </c>
      <c r="F151" s="3">
        <v>38555</v>
      </c>
      <c r="G151" s="3">
        <v>1800000</v>
      </c>
      <c r="H151" s="3">
        <v>62856</v>
      </c>
      <c r="I151" s="61">
        <v>2023</v>
      </c>
    </row>
    <row r="152" spans="1:9" x14ac:dyDescent="0.3">
      <c r="A152" s="79">
        <v>305</v>
      </c>
      <c r="B152" t="s">
        <v>753</v>
      </c>
      <c r="C152" t="s">
        <v>977</v>
      </c>
      <c r="D152" t="s">
        <v>3489</v>
      </c>
      <c r="E152" t="s">
        <v>19</v>
      </c>
      <c r="F152" s="3">
        <v>586871.89</v>
      </c>
      <c r="G152" s="3">
        <v>20540000</v>
      </c>
      <c r="H152" s="3">
        <v>864117.8</v>
      </c>
      <c r="I152" s="61">
        <v>2023</v>
      </c>
    </row>
    <row r="153" spans="1:9" x14ac:dyDescent="0.3">
      <c r="A153" s="79">
        <v>305</v>
      </c>
      <c r="B153" t="s">
        <v>753</v>
      </c>
      <c r="C153" t="s">
        <v>977</v>
      </c>
      <c r="D153" t="s">
        <v>3145</v>
      </c>
      <c r="E153" t="s">
        <v>19</v>
      </c>
      <c r="F153" s="3">
        <v>491588.41</v>
      </c>
      <c r="G153" s="3">
        <v>775200</v>
      </c>
      <c r="H153" s="3">
        <v>32612.664000000004</v>
      </c>
      <c r="I153" s="61">
        <v>2023</v>
      </c>
    </row>
    <row r="154" spans="1:9" x14ac:dyDescent="0.3">
      <c r="A154" s="79">
        <v>305</v>
      </c>
      <c r="B154" t="s">
        <v>753</v>
      </c>
      <c r="C154" t="s">
        <v>977</v>
      </c>
      <c r="D154" t="s">
        <v>3490</v>
      </c>
      <c r="E154" t="s">
        <v>7</v>
      </c>
      <c r="F154" s="3">
        <v>24046</v>
      </c>
      <c r="G154" s="3">
        <v>192000</v>
      </c>
      <c r="H154" s="3">
        <v>8077.44</v>
      </c>
      <c r="I154" s="61">
        <v>2023</v>
      </c>
    </row>
    <row r="155" spans="1:9" x14ac:dyDescent="0.3">
      <c r="A155" s="79">
        <v>305</v>
      </c>
      <c r="B155" t="s">
        <v>753</v>
      </c>
      <c r="C155" t="s">
        <v>977</v>
      </c>
      <c r="D155" t="s">
        <v>3491</v>
      </c>
      <c r="E155" t="s">
        <v>7</v>
      </c>
      <c r="F155" s="3">
        <v>37123</v>
      </c>
      <c r="G155" s="3" t="s">
        <v>3765</v>
      </c>
      <c r="H155" s="3" t="s">
        <v>3765</v>
      </c>
      <c r="I155" s="61">
        <v>2023</v>
      </c>
    </row>
    <row r="156" spans="1:9" x14ac:dyDescent="0.3">
      <c r="A156" s="79">
        <v>306</v>
      </c>
      <c r="B156" t="s">
        <v>102</v>
      </c>
      <c r="C156" t="s">
        <v>977</v>
      </c>
      <c r="D156" t="s">
        <v>3146</v>
      </c>
      <c r="E156" t="s">
        <v>19</v>
      </c>
      <c r="F156" s="3">
        <v>79001.03</v>
      </c>
      <c r="G156" s="3">
        <v>21281300</v>
      </c>
      <c r="H156" s="3">
        <v>632905.86</v>
      </c>
      <c r="I156" s="61">
        <v>2023</v>
      </c>
    </row>
    <row r="157" spans="1:9" x14ac:dyDescent="0.3">
      <c r="A157" s="79">
        <v>306</v>
      </c>
      <c r="B157" t="s">
        <v>102</v>
      </c>
      <c r="C157" t="s">
        <v>977</v>
      </c>
      <c r="D157" t="s">
        <v>3147</v>
      </c>
      <c r="E157" t="s">
        <v>19</v>
      </c>
      <c r="F157" s="3">
        <v>129756.69</v>
      </c>
      <c r="G157" s="3">
        <v>7590100</v>
      </c>
      <c r="H157" s="3">
        <v>225729.57</v>
      </c>
      <c r="I157" s="61">
        <v>2023</v>
      </c>
    </row>
    <row r="158" spans="1:9" x14ac:dyDescent="0.3">
      <c r="A158" s="79">
        <v>306</v>
      </c>
      <c r="B158" t="s">
        <v>102</v>
      </c>
      <c r="C158" t="s">
        <v>977</v>
      </c>
      <c r="D158" t="s">
        <v>3148</v>
      </c>
      <c r="E158" t="s">
        <v>19</v>
      </c>
      <c r="F158" s="3">
        <v>361678.49</v>
      </c>
      <c r="G158" s="3">
        <v>19483200</v>
      </c>
      <c r="H158" s="3">
        <v>579430.37</v>
      </c>
      <c r="I158" s="61">
        <v>2023</v>
      </c>
    </row>
    <row r="159" spans="1:9" x14ac:dyDescent="0.3">
      <c r="A159" s="79">
        <v>306</v>
      </c>
      <c r="B159" t="s">
        <v>102</v>
      </c>
      <c r="C159" t="s">
        <v>977</v>
      </c>
      <c r="D159" t="s">
        <v>3149</v>
      </c>
      <c r="E159" t="s">
        <v>42</v>
      </c>
      <c r="F159" s="3">
        <v>93632</v>
      </c>
      <c r="G159" s="3">
        <v>6319300</v>
      </c>
      <c r="H159" s="3">
        <v>187935.98</v>
      </c>
      <c r="I159" s="61">
        <v>2023</v>
      </c>
    </row>
    <row r="160" spans="1:9" x14ac:dyDescent="0.3">
      <c r="A160" s="79">
        <v>308</v>
      </c>
      <c r="B160" t="s">
        <v>754</v>
      </c>
      <c r="C160" t="s">
        <v>977</v>
      </c>
      <c r="D160" t="s">
        <v>3492</v>
      </c>
      <c r="E160" t="s">
        <v>19</v>
      </c>
      <c r="F160" s="3">
        <v>364410.9</v>
      </c>
      <c r="G160" s="3">
        <v>21390300</v>
      </c>
      <c r="H160" s="3">
        <v>777751.3</v>
      </c>
      <c r="I160" s="61">
        <v>2023</v>
      </c>
    </row>
    <row r="161" spans="1:9" x14ac:dyDescent="0.3">
      <c r="A161" s="79">
        <v>308</v>
      </c>
      <c r="B161" t="s">
        <v>754</v>
      </c>
      <c r="C161" t="s">
        <v>977</v>
      </c>
      <c r="D161" t="s">
        <v>3150</v>
      </c>
      <c r="E161" t="s">
        <v>42</v>
      </c>
      <c r="F161" s="3">
        <v>20880.98</v>
      </c>
      <c r="G161" s="3">
        <v>6390000</v>
      </c>
      <c r="H161" s="3">
        <v>232340.04</v>
      </c>
      <c r="I161" s="61">
        <v>2023</v>
      </c>
    </row>
    <row r="162" spans="1:9" x14ac:dyDescent="0.3">
      <c r="A162" s="79">
        <v>309</v>
      </c>
      <c r="B162" t="s">
        <v>755</v>
      </c>
      <c r="C162" t="s">
        <v>977</v>
      </c>
      <c r="D162" t="s">
        <v>3786</v>
      </c>
      <c r="E162" t="s">
        <v>19</v>
      </c>
      <c r="F162" s="3">
        <v>178174.77</v>
      </c>
      <c r="G162" s="3">
        <v>3681100</v>
      </c>
      <c r="H162" s="3">
        <v>126924.32799999999</v>
      </c>
      <c r="I162" s="61">
        <v>2023</v>
      </c>
    </row>
    <row r="163" spans="1:9" x14ac:dyDescent="0.3">
      <c r="A163" s="79">
        <v>309</v>
      </c>
      <c r="B163" t="s">
        <v>755</v>
      </c>
      <c r="C163" t="s">
        <v>977</v>
      </c>
      <c r="D163" t="s">
        <v>3787</v>
      </c>
      <c r="E163" t="s">
        <v>7</v>
      </c>
      <c r="F163" s="3">
        <v>53186.44</v>
      </c>
      <c r="G163" s="3">
        <v>8678000</v>
      </c>
      <c r="H163" s="3">
        <v>299217.44</v>
      </c>
      <c r="I163" s="61">
        <v>2023</v>
      </c>
    </row>
    <row r="164" spans="1:9" x14ac:dyDescent="0.3">
      <c r="A164" s="79">
        <v>309</v>
      </c>
      <c r="B164" t="s">
        <v>755</v>
      </c>
      <c r="C164" t="s">
        <v>977</v>
      </c>
      <c r="D164" t="s">
        <v>105</v>
      </c>
      <c r="E164" t="s">
        <v>7</v>
      </c>
      <c r="F164" s="3">
        <v>9398</v>
      </c>
      <c r="G164" s="3">
        <v>1672600</v>
      </c>
      <c r="H164" s="3">
        <v>57671.248</v>
      </c>
      <c r="I164" s="61">
        <v>2023</v>
      </c>
    </row>
    <row r="165" spans="1:9" x14ac:dyDescent="0.3">
      <c r="A165" s="79">
        <v>309</v>
      </c>
      <c r="B165" t="s">
        <v>755</v>
      </c>
      <c r="C165" t="s">
        <v>977</v>
      </c>
      <c r="D165" t="s">
        <v>3004</v>
      </c>
      <c r="E165" t="s">
        <v>19</v>
      </c>
      <c r="F165" s="3">
        <v>45171.12</v>
      </c>
      <c r="G165" s="3">
        <v>3626700</v>
      </c>
      <c r="H165" s="3">
        <v>125048.61599999999</v>
      </c>
      <c r="I165" s="61">
        <v>2023</v>
      </c>
    </row>
    <row r="166" spans="1:9" x14ac:dyDescent="0.3">
      <c r="A166" s="79">
        <v>309</v>
      </c>
      <c r="B166" t="s">
        <v>755</v>
      </c>
      <c r="C166" t="s">
        <v>977</v>
      </c>
      <c r="D166" t="s">
        <v>3788</v>
      </c>
      <c r="E166" t="s">
        <v>7</v>
      </c>
      <c r="F166" s="3">
        <v>38090.9</v>
      </c>
      <c r="G166" s="3">
        <v>6966700</v>
      </c>
      <c r="H166" s="3">
        <v>240211.81599999999</v>
      </c>
      <c r="I166" s="61">
        <v>2023</v>
      </c>
    </row>
    <row r="167" spans="1:9" x14ac:dyDescent="0.3">
      <c r="A167" s="79">
        <v>309</v>
      </c>
      <c r="B167" t="s">
        <v>755</v>
      </c>
      <c r="C167" t="s">
        <v>977</v>
      </c>
      <c r="D167" t="s">
        <v>3789</v>
      </c>
      <c r="E167" t="s">
        <v>19</v>
      </c>
      <c r="F167" s="3">
        <v>152869.78</v>
      </c>
      <c r="G167" s="3">
        <v>12405000</v>
      </c>
      <c r="H167" s="3">
        <v>427724.4</v>
      </c>
      <c r="I167" s="61">
        <v>2023</v>
      </c>
    </row>
    <row r="168" spans="1:9" x14ac:dyDescent="0.3">
      <c r="A168" s="79">
        <v>309</v>
      </c>
      <c r="B168" t="s">
        <v>755</v>
      </c>
      <c r="C168" t="s">
        <v>977</v>
      </c>
      <c r="D168" t="s">
        <v>3790</v>
      </c>
      <c r="E168" t="s">
        <v>19</v>
      </c>
      <c r="F168" s="3">
        <v>63618.9</v>
      </c>
      <c r="G168" s="3">
        <v>7790000</v>
      </c>
      <c r="H168" s="3">
        <v>268599.2</v>
      </c>
      <c r="I168" s="61">
        <v>2023</v>
      </c>
    </row>
    <row r="169" spans="1:9" x14ac:dyDescent="0.3">
      <c r="A169" s="79">
        <v>312</v>
      </c>
      <c r="B169" t="s">
        <v>756</v>
      </c>
      <c r="C169" t="s">
        <v>977</v>
      </c>
      <c r="D169" t="s">
        <v>108</v>
      </c>
      <c r="E169" t="s">
        <v>19</v>
      </c>
      <c r="F169" s="3">
        <v>124390.8</v>
      </c>
      <c r="G169" s="3">
        <v>3349500</v>
      </c>
      <c r="H169" s="3">
        <v>114586.395</v>
      </c>
      <c r="I169" s="61">
        <v>2023</v>
      </c>
    </row>
    <row r="170" spans="1:9" x14ac:dyDescent="0.3">
      <c r="A170" s="79">
        <v>312</v>
      </c>
      <c r="B170" t="s">
        <v>756</v>
      </c>
      <c r="C170" t="s">
        <v>977</v>
      </c>
      <c r="D170" t="s">
        <v>3005</v>
      </c>
      <c r="E170" t="s">
        <v>19</v>
      </c>
      <c r="F170" s="3">
        <v>48081.17</v>
      </c>
      <c r="G170" s="3">
        <v>1875000</v>
      </c>
      <c r="H170" s="3">
        <v>64143.749999999993</v>
      </c>
      <c r="I170" s="61">
        <v>2023</v>
      </c>
    </row>
    <row r="171" spans="1:9" x14ac:dyDescent="0.3">
      <c r="A171" s="79">
        <v>313</v>
      </c>
      <c r="B171" t="s">
        <v>757</v>
      </c>
      <c r="C171" t="s">
        <v>977</v>
      </c>
      <c r="D171" t="s">
        <v>3151</v>
      </c>
      <c r="E171" t="s">
        <v>7</v>
      </c>
      <c r="F171" s="3">
        <v>52594.239999999998</v>
      </c>
      <c r="G171" s="3">
        <v>13364500</v>
      </c>
      <c r="H171" s="3">
        <v>410156.51</v>
      </c>
      <c r="I171" s="61">
        <v>2023</v>
      </c>
    </row>
    <row r="172" spans="1:9" x14ac:dyDescent="0.3">
      <c r="A172" s="79">
        <v>313</v>
      </c>
      <c r="B172" t="s">
        <v>757</v>
      </c>
      <c r="C172" t="s">
        <v>977</v>
      </c>
      <c r="D172" t="s">
        <v>3152</v>
      </c>
      <c r="E172" t="s">
        <v>7</v>
      </c>
      <c r="F172" s="3">
        <v>49107</v>
      </c>
      <c r="G172" s="3">
        <v>5350000</v>
      </c>
      <c r="H172" s="3">
        <v>164191.5</v>
      </c>
      <c r="I172" s="61">
        <v>2023</v>
      </c>
    </row>
    <row r="173" spans="1:9" x14ac:dyDescent="0.3">
      <c r="A173" s="79">
        <v>313</v>
      </c>
      <c r="B173" t="s">
        <v>757</v>
      </c>
      <c r="C173" t="s">
        <v>977</v>
      </c>
      <c r="D173" t="s">
        <v>3006</v>
      </c>
      <c r="E173" t="s">
        <v>7</v>
      </c>
      <c r="F173" s="3">
        <v>656261.11</v>
      </c>
      <c r="G173" s="3">
        <v>32290300</v>
      </c>
      <c r="H173" s="3">
        <v>990989.31</v>
      </c>
      <c r="I173" s="61">
        <v>2023</v>
      </c>
    </row>
    <row r="174" spans="1:9" x14ac:dyDescent="0.3">
      <c r="A174" s="79">
        <v>313</v>
      </c>
      <c r="B174" t="s">
        <v>757</v>
      </c>
      <c r="C174" t="s">
        <v>977</v>
      </c>
      <c r="D174" t="s">
        <v>3153</v>
      </c>
      <c r="E174" t="s">
        <v>7</v>
      </c>
      <c r="F174" s="3">
        <v>7423</v>
      </c>
      <c r="G174" s="3">
        <v>1761700</v>
      </c>
      <c r="H174" s="3">
        <v>54066.57</v>
      </c>
      <c r="I174" s="61">
        <v>2023</v>
      </c>
    </row>
    <row r="175" spans="1:9" x14ac:dyDescent="0.3">
      <c r="A175" s="79">
        <v>313</v>
      </c>
      <c r="B175" t="s">
        <v>757</v>
      </c>
      <c r="C175" t="s">
        <v>977</v>
      </c>
      <c r="D175" t="s">
        <v>110</v>
      </c>
      <c r="E175" t="s">
        <v>7</v>
      </c>
      <c r="F175" s="3">
        <v>200000</v>
      </c>
      <c r="G175" s="3">
        <v>32684000</v>
      </c>
      <c r="H175" s="3">
        <v>1003071.96</v>
      </c>
      <c r="I175" s="61">
        <v>2023</v>
      </c>
    </row>
    <row r="176" spans="1:9" x14ac:dyDescent="0.3">
      <c r="A176" s="79">
        <v>313</v>
      </c>
      <c r="B176" t="s">
        <v>757</v>
      </c>
      <c r="C176" t="s">
        <v>977</v>
      </c>
      <c r="D176" t="s">
        <v>3154</v>
      </c>
      <c r="E176" t="s">
        <v>7</v>
      </c>
      <c r="F176" s="3">
        <v>827793.8</v>
      </c>
      <c r="G176" s="3">
        <v>30723800</v>
      </c>
      <c r="H176" s="3">
        <v>942913.42</v>
      </c>
      <c r="I176" s="61">
        <v>2023</v>
      </c>
    </row>
    <row r="177" spans="1:9" x14ac:dyDescent="0.3">
      <c r="A177" s="79">
        <v>313</v>
      </c>
      <c r="B177" t="s">
        <v>757</v>
      </c>
      <c r="C177" t="s">
        <v>977</v>
      </c>
      <c r="D177" t="s">
        <v>3155</v>
      </c>
      <c r="E177" t="s">
        <v>7</v>
      </c>
      <c r="F177" s="3">
        <v>46695.1</v>
      </c>
      <c r="G177" s="3">
        <v>5716600</v>
      </c>
      <c r="H177" s="3">
        <v>175442.45</v>
      </c>
      <c r="I177" s="61">
        <v>2023</v>
      </c>
    </row>
    <row r="178" spans="1:9" x14ac:dyDescent="0.3">
      <c r="A178" s="79">
        <v>313</v>
      </c>
      <c r="B178" t="s">
        <v>757</v>
      </c>
      <c r="C178" t="s">
        <v>977</v>
      </c>
      <c r="D178" t="s">
        <v>3156</v>
      </c>
      <c r="E178" t="s">
        <v>7</v>
      </c>
      <c r="F178" s="3">
        <v>42859.45</v>
      </c>
      <c r="G178" s="3">
        <v>5657600</v>
      </c>
      <c r="H178" s="3">
        <v>173631.74</v>
      </c>
      <c r="I178" s="61">
        <v>2023</v>
      </c>
    </row>
    <row r="179" spans="1:9" x14ac:dyDescent="0.3">
      <c r="A179" s="79">
        <v>313</v>
      </c>
      <c r="B179" t="s">
        <v>757</v>
      </c>
      <c r="C179" t="s">
        <v>977</v>
      </c>
      <c r="D179" t="s">
        <v>171</v>
      </c>
      <c r="E179" t="s">
        <v>7</v>
      </c>
      <c r="F179" s="3">
        <v>112645.25</v>
      </c>
      <c r="G179" s="3">
        <v>4404700</v>
      </c>
      <c r="H179" s="3">
        <v>135180.24</v>
      </c>
      <c r="I179" s="61">
        <v>2023</v>
      </c>
    </row>
    <row r="180" spans="1:9" x14ac:dyDescent="0.3">
      <c r="A180" s="79">
        <v>315</v>
      </c>
      <c r="B180" t="s">
        <v>112</v>
      </c>
      <c r="C180" t="s">
        <v>977</v>
      </c>
      <c r="D180" t="s">
        <v>113</v>
      </c>
      <c r="E180" t="s">
        <v>19</v>
      </c>
      <c r="F180" s="3">
        <v>366483.6</v>
      </c>
      <c r="G180" s="3">
        <v>48400000</v>
      </c>
      <c r="H180" s="3">
        <v>1236620</v>
      </c>
      <c r="I180" s="61">
        <v>2023</v>
      </c>
    </row>
    <row r="181" spans="1:9" x14ac:dyDescent="0.3">
      <c r="A181" s="79">
        <v>315</v>
      </c>
      <c r="B181" t="s">
        <v>112</v>
      </c>
      <c r="C181" t="s">
        <v>977</v>
      </c>
      <c r="D181" t="s">
        <v>114</v>
      </c>
      <c r="E181" t="s">
        <v>19</v>
      </c>
      <c r="F181" s="3">
        <v>127574.2</v>
      </c>
      <c r="G181" s="3">
        <v>14914000</v>
      </c>
      <c r="H181" s="3">
        <v>381052.7</v>
      </c>
      <c r="I181" s="61">
        <v>2023</v>
      </c>
    </row>
    <row r="182" spans="1:9" x14ac:dyDescent="0.3">
      <c r="A182" s="79">
        <v>315</v>
      </c>
      <c r="B182" t="s">
        <v>112</v>
      </c>
      <c r="C182" t="s">
        <v>977</v>
      </c>
      <c r="D182" t="s">
        <v>115</v>
      </c>
      <c r="E182" t="s">
        <v>19</v>
      </c>
      <c r="F182" s="3">
        <v>173489.53</v>
      </c>
      <c r="G182" s="3">
        <v>18630500</v>
      </c>
      <c r="H182" s="3">
        <v>476009.28</v>
      </c>
      <c r="I182" s="61">
        <v>2023</v>
      </c>
    </row>
    <row r="183" spans="1:9" x14ac:dyDescent="0.3">
      <c r="A183" s="79">
        <v>315</v>
      </c>
      <c r="B183" t="s">
        <v>112</v>
      </c>
      <c r="C183" t="s">
        <v>977</v>
      </c>
      <c r="D183" t="s">
        <v>116</v>
      </c>
      <c r="E183" t="s">
        <v>19</v>
      </c>
      <c r="F183" s="3">
        <v>468737.68</v>
      </c>
      <c r="G183" s="3">
        <v>28714600</v>
      </c>
      <c r="H183" s="3">
        <v>733658.03</v>
      </c>
      <c r="I183" s="61">
        <v>2023</v>
      </c>
    </row>
    <row r="184" spans="1:9" x14ac:dyDescent="0.3">
      <c r="A184" s="79">
        <v>315</v>
      </c>
      <c r="B184" t="s">
        <v>112</v>
      </c>
      <c r="C184" t="s">
        <v>977</v>
      </c>
      <c r="D184" t="s">
        <v>3007</v>
      </c>
      <c r="E184" t="s">
        <v>19</v>
      </c>
      <c r="F184" s="3">
        <v>352453.62</v>
      </c>
      <c r="G184" s="3">
        <v>30981500</v>
      </c>
      <c r="H184" s="3">
        <v>791577.33</v>
      </c>
      <c r="I184" s="61">
        <v>2023</v>
      </c>
    </row>
    <row r="185" spans="1:9" x14ac:dyDescent="0.3">
      <c r="A185" s="79">
        <v>315</v>
      </c>
      <c r="B185" t="s">
        <v>112</v>
      </c>
      <c r="C185" t="s">
        <v>977</v>
      </c>
      <c r="D185" t="s">
        <v>117</v>
      </c>
      <c r="E185" t="s">
        <v>19</v>
      </c>
      <c r="F185" s="3">
        <v>187622.86</v>
      </c>
      <c r="G185" s="3">
        <v>19546500</v>
      </c>
      <c r="H185" s="3">
        <v>499413.08</v>
      </c>
      <c r="I185" s="61">
        <v>2023</v>
      </c>
    </row>
    <row r="186" spans="1:9" x14ac:dyDescent="0.3">
      <c r="A186" s="79">
        <v>315</v>
      </c>
      <c r="B186" t="s">
        <v>112</v>
      </c>
      <c r="C186" t="s">
        <v>977</v>
      </c>
      <c r="D186" t="s">
        <v>3008</v>
      </c>
      <c r="E186" t="s">
        <v>19</v>
      </c>
      <c r="F186" s="3">
        <v>339965.73</v>
      </c>
      <c r="G186" s="3">
        <v>28579000</v>
      </c>
      <c r="H186" s="3">
        <v>730193.45</v>
      </c>
      <c r="I186" s="61">
        <v>2023</v>
      </c>
    </row>
    <row r="187" spans="1:9" x14ac:dyDescent="0.3">
      <c r="A187" s="79">
        <v>316</v>
      </c>
      <c r="B187" t="s">
        <v>758</v>
      </c>
      <c r="C187" t="s">
        <v>977</v>
      </c>
      <c r="D187" t="s">
        <v>3157</v>
      </c>
      <c r="E187" t="s">
        <v>7</v>
      </c>
      <c r="F187" s="3">
        <v>66725.55</v>
      </c>
      <c r="G187" s="3">
        <v>2789400</v>
      </c>
      <c r="H187" s="3">
        <v>69874.47</v>
      </c>
      <c r="I187" s="61">
        <v>2023</v>
      </c>
    </row>
    <row r="188" spans="1:9" x14ac:dyDescent="0.3">
      <c r="A188" s="79">
        <v>316</v>
      </c>
      <c r="B188" t="s">
        <v>758</v>
      </c>
      <c r="C188" t="s">
        <v>977</v>
      </c>
      <c r="D188" t="s">
        <v>3158</v>
      </c>
      <c r="E188" t="s">
        <v>504</v>
      </c>
      <c r="F188" s="3">
        <v>2000</v>
      </c>
      <c r="G188" s="3">
        <v>293400</v>
      </c>
      <c r="H188" s="3">
        <v>7349.67</v>
      </c>
      <c r="I188" s="61">
        <v>2023</v>
      </c>
    </row>
    <row r="189" spans="1:9" x14ac:dyDescent="0.3">
      <c r="A189" s="79">
        <v>316</v>
      </c>
      <c r="B189" t="s">
        <v>758</v>
      </c>
      <c r="C189" t="s">
        <v>977</v>
      </c>
      <c r="D189" t="s">
        <v>3159</v>
      </c>
      <c r="E189" t="s">
        <v>19</v>
      </c>
      <c r="F189" s="3">
        <v>318943.87</v>
      </c>
      <c r="G189" s="3">
        <v>31116475</v>
      </c>
      <c r="H189" s="3">
        <v>779467.69874999998</v>
      </c>
      <c r="I189" s="61">
        <v>2023</v>
      </c>
    </row>
    <row r="190" spans="1:9" x14ac:dyDescent="0.3">
      <c r="A190" s="79">
        <v>317</v>
      </c>
      <c r="B190" t="s">
        <v>759</v>
      </c>
      <c r="C190" t="s">
        <v>977</v>
      </c>
      <c r="D190" t="s">
        <v>3493</v>
      </c>
      <c r="E190" t="s">
        <v>7</v>
      </c>
      <c r="F190" s="3">
        <v>19611.96</v>
      </c>
      <c r="G190" s="3">
        <v>3208500</v>
      </c>
      <c r="H190" s="3">
        <v>78457.61</v>
      </c>
      <c r="I190" s="61">
        <v>2023</v>
      </c>
    </row>
    <row r="191" spans="1:9" x14ac:dyDescent="0.3">
      <c r="A191" s="79">
        <v>317</v>
      </c>
      <c r="B191" t="s">
        <v>759</v>
      </c>
      <c r="C191" t="s">
        <v>977</v>
      </c>
      <c r="D191" t="s">
        <v>3494</v>
      </c>
      <c r="E191" t="s">
        <v>7</v>
      </c>
      <c r="F191" s="3">
        <v>16807.5</v>
      </c>
      <c r="G191" s="3">
        <v>2500000</v>
      </c>
      <c r="H191" s="3">
        <v>61125</v>
      </c>
      <c r="I191" s="61">
        <v>2023</v>
      </c>
    </row>
    <row r="192" spans="1:9" x14ac:dyDescent="0.3">
      <c r="A192" s="79">
        <v>317</v>
      </c>
      <c r="B192" t="s">
        <v>759</v>
      </c>
      <c r="C192" t="s">
        <v>977</v>
      </c>
      <c r="D192" t="s">
        <v>3495</v>
      </c>
      <c r="E192" t="s">
        <v>7</v>
      </c>
      <c r="F192" s="3">
        <v>109155.43</v>
      </c>
      <c r="G192" s="3">
        <v>5849000</v>
      </c>
      <c r="H192" s="3">
        <v>143008.005</v>
      </c>
      <c r="I192" s="61">
        <v>2023</v>
      </c>
    </row>
    <row r="193" spans="1:9" x14ac:dyDescent="0.3">
      <c r="A193" s="79">
        <v>318</v>
      </c>
      <c r="B193" t="s">
        <v>3160</v>
      </c>
      <c r="C193" t="s">
        <v>977</v>
      </c>
      <c r="D193" t="s">
        <v>3161</v>
      </c>
      <c r="E193" t="s">
        <v>19</v>
      </c>
      <c r="F193" s="3">
        <v>433948.12</v>
      </c>
      <c r="G193" s="3">
        <v>53506000</v>
      </c>
      <c r="H193" s="3">
        <v>1766233.06</v>
      </c>
      <c r="I193" s="61">
        <v>2023</v>
      </c>
    </row>
    <row r="194" spans="1:9" x14ac:dyDescent="0.3">
      <c r="A194" s="79">
        <v>318</v>
      </c>
      <c r="B194" t="s">
        <v>3160</v>
      </c>
      <c r="C194" t="s">
        <v>977</v>
      </c>
      <c r="D194" t="s">
        <v>3496</v>
      </c>
      <c r="E194" t="s">
        <v>19</v>
      </c>
      <c r="F194" s="3">
        <v>341008.98</v>
      </c>
      <c r="G194" s="3">
        <v>45285000</v>
      </c>
      <c r="H194" s="3">
        <v>1494857.85</v>
      </c>
      <c r="I194" s="61">
        <v>2023</v>
      </c>
    </row>
    <row r="195" spans="1:9" x14ac:dyDescent="0.3">
      <c r="A195" s="79">
        <v>319</v>
      </c>
      <c r="B195" t="s">
        <v>3092</v>
      </c>
      <c r="C195" t="s">
        <v>977</v>
      </c>
      <c r="D195" t="s">
        <v>3162</v>
      </c>
      <c r="E195" t="s">
        <v>7</v>
      </c>
      <c r="F195" s="3">
        <v>60590.7</v>
      </c>
      <c r="G195" s="3">
        <v>6338600</v>
      </c>
      <c r="H195" s="3">
        <v>230027.79399999999</v>
      </c>
      <c r="I195" s="61">
        <v>2023</v>
      </c>
    </row>
    <row r="196" spans="1:9" x14ac:dyDescent="0.3">
      <c r="A196" s="79">
        <v>320</v>
      </c>
      <c r="B196" t="s">
        <v>760</v>
      </c>
      <c r="C196" t="s">
        <v>977</v>
      </c>
      <c r="D196" t="s">
        <v>3009</v>
      </c>
      <c r="E196" t="s">
        <v>19</v>
      </c>
      <c r="F196" s="3">
        <v>134875</v>
      </c>
      <c r="G196" s="3">
        <v>8300000</v>
      </c>
      <c r="H196" s="3">
        <v>269750</v>
      </c>
      <c r="I196" s="61">
        <v>2023</v>
      </c>
    </row>
    <row r="197" spans="1:9" x14ac:dyDescent="0.3">
      <c r="A197" s="79">
        <v>320</v>
      </c>
      <c r="B197" t="s">
        <v>760</v>
      </c>
      <c r="C197" t="s">
        <v>977</v>
      </c>
      <c r="D197" t="s">
        <v>3010</v>
      </c>
      <c r="E197" t="s">
        <v>19</v>
      </c>
      <c r="F197" s="3">
        <v>42958.400000000001</v>
      </c>
      <c r="G197" s="3">
        <v>3700000</v>
      </c>
      <c r="H197" s="3">
        <v>120250</v>
      </c>
      <c r="I197" s="61">
        <v>2023</v>
      </c>
    </row>
    <row r="198" spans="1:9" x14ac:dyDescent="0.3">
      <c r="A198" s="79">
        <v>320</v>
      </c>
      <c r="B198" t="s">
        <v>760</v>
      </c>
      <c r="C198" t="s">
        <v>977</v>
      </c>
      <c r="D198" t="s">
        <v>3163</v>
      </c>
      <c r="E198" t="s">
        <v>7</v>
      </c>
      <c r="F198" s="3">
        <v>15358.76</v>
      </c>
      <c r="G198" s="3">
        <v>1740300</v>
      </c>
      <c r="H198" s="3">
        <v>56559.75</v>
      </c>
      <c r="I198" s="61">
        <v>2023</v>
      </c>
    </row>
    <row r="199" spans="1:9" x14ac:dyDescent="0.3">
      <c r="A199" s="79">
        <v>320</v>
      </c>
      <c r="B199" t="s">
        <v>760</v>
      </c>
      <c r="C199" t="s">
        <v>977</v>
      </c>
      <c r="D199" t="s">
        <v>3497</v>
      </c>
      <c r="E199" t="s">
        <v>7</v>
      </c>
      <c r="F199" s="3">
        <v>34109</v>
      </c>
      <c r="G199" s="3">
        <v>4800000</v>
      </c>
      <c r="H199" s="3">
        <v>156000</v>
      </c>
      <c r="I199" s="61">
        <v>2023</v>
      </c>
    </row>
    <row r="200" spans="1:9" x14ac:dyDescent="0.3">
      <c r="A200" s="79">
        <v>320</v>
      </c>
      <c r="B200" t="s">
        <v>760</v>
      </c>
      <c r="C200" t="s">
        <v>977</v>
      </c>
      <c r="D200" t="s">
        <v>3164</v>
      </c>
      <c r="E200" t="s">
        <v>7</v>
      </c>
      <c r="F200" s="3">
        <v>17260</v>
      </c>
      <c r="G200" s="3">
        <v>2015000</v>
      </c>
      <c r="H200" s="3">
        <v>65487.5</v>
      </c>
      <c r="I200" s="61">
        <v>2023</v>
      </c>
    </row>
    <row r="201" spans="1:9" x14ac:dyDescent="0.3">
      <c r="A201" s="79">
        <v>323</v>
      </c>
      <c r="B201" t="s">
        <v>761</v>
      </c>
      <c r="C201" t="s">
        <v>977</v>
      </c>
      <c r="D201" t="s">
        <v>123</v>
      </c>
      <c r="E201" t="s">
        <v>42</v>
      </c>
      <c r="F201" s="3">
        <v>458000</v>
      </c>
      <c r="G201" s="3">
        <v>5863200</v>
      </c>
      <c r="H201" s="3">
        <v>189850</v>
      </c>
      <c r="I201" s="61">
        <v>2023</v>
      </c>
    </row>
    <row r="202" spans="1:9" x14ac:dyDescent="0.3">
      <c r="A202" s="79">
        <v>323</v>
      </c>
      <c r="B202" t="s">
        <v>761</v>
      </c>
      <c r="C202" t="s">
        <v>977</v>
      </c>
      <c r="D202" t="s">
        <v>3011</v>
      </c>
      <c r="E202" t="s">
        <v>42</v>
      </c>
      <c r="F202" s="3">
        <v>15000</v>
      </c>
      <c r="G202" s="3">
        <v>1711400</v>
      </c>
      <c r="H202" s="3">
        <v>55415</v>
      </c>
      <c r="I202" s="61">
        <v>2023</v>
      </c>
    </row>
    <row r="203" spans="1:9" x14ac:dyDescent="0.3">
      <c r="A203" s="79">
        <v>323</v>
      </c>
      <c r="B203" t="s">
        <v>761</v>
      </c>
      <c r="C203" t="s">
        <v>977</v>
      </c>
      <c r="D203" t="s">
        <v>3012</v>
      </c>
      <c r="E203" t="s">
        <v>7</v>
      </c>
      <c r="F203" s="3">
        <v>174350</v>
      </c>
      <c r="G203" s="3">
        <v>13497400</v>
      </c>
      <c r="H203" s="3">
        <v>437046</v>
      </c>
      <c r="I203" s="61">
        <v>2023</v>
      </c>
    </row>
    <row r="204" spans="1:9" x14ac:dyDescent="0.3">
      <c r="A204" s="79">
        <v>323</v>
      </c>
      <c r="B204" t="s">
        <v>761</v>
      </c>
      <c r="C204" t="s">
        <v>977</v>
      </c>
      <c r="D204" t="s">
        <v>124</v>
      </c>
      <c r="E204" t="s">
        <v>42</v>
      </c>
      <c r="F204" s="3">
        <v>30000</v>
      </c>
      <c r="G204" s="3">
        <v>7074800</v>
      </c>
      <c r="H204" s="3">
        <v>229082</v>
      </c>
      <c r="I204" s="61">
        <v>2023</v>
      </c>
    </row>
    <row r="205" spans="1:9" x14ac:dyDescent="0.3">
      <c r="A205" s="79">
        <v>323</v>
      </c>
      <c r="B205" t="s">
        <v>761</v>
      </c>
      <c r="C205" t="s">
        <v>977</v>
      </c>
      <c r="D205" t="s">
        <v>125</v>
      </c>
      <c r="E205" t="s">
        <v>7</v>
      </c>
      <c r="F205" s="3">
        <v>3631</v>
      </c>
      <c r="G205" s="3">
        <v>498000</v>
      </c>
      <c r="H205" s="3">
        <v>16125</v>
      </c>
      <c r="I205" s="61">
        <v>2023</v>
      </c>
    </row>
    <row r="206" spans="1:9" x14ac:dyDescent="0.3">
      <c r="A206" s="79">
        <v>323</v>
      </c>
      <c r="B206" t="s">
        <v>761</v>
      </c>
      <c r="C206" t="s">
        <v>977</v>
      </c>
      <c r="D206" t="s">
        <v>126</v>
      </c>
      <c r="E206" t="s">
        <v>42</v>
      </c>
      <c r="F206" s="3">
        <v>525000</v>
      </c>
      <c r="G206" s="3">
        <v>24385200</v>
      </c>
      <c r="H206" s="3">
        <v>789593</v>
      </c>
      <c r="I206" s="61">
        <v>2023</v>
      </c>
    </row>
    <row r="207" spans="1:9" x14ac:dyDescent="0.3">
      <c r="A207" s="79">
        <v>323</v>
      </c>
      <c r="B207" t="s">
        <v>761</v>
      </c>
      <c r="C207" t="s">
        <v>977</v>
      </c>
      <c r="D207" t="s">
        <v>127</v>
      </c>
      <c r="E207" t="s">
        <v>42</v>
      </c>
      <c r="F207" s="3">
        <v>73755</v>
      </c>
      <c r="G207" s="3">
        <v>5468500</v>
      </c>
      <c r="H207" s="3">
        <v>177070</v>
      </c>
      <c r="I207" s="61">
        <v>2023</v>
      </c>
    </row>
    <row r="208" spans="1:9" x14ac:dyDescent="0.3">
      <c r="A208" s="79">
        <v>324</v>
      </c>
      <c r="B208" t="s">
        <v>762</v>
      </c>
      <c r="C208" t="s">
        <v>977</v>
      </c>
      <c r="D208" t="s">
        <v>3498</v>
      </c>
      <c r="E208" t="s">
        <v>7</v>
      </c>
      <c r="F208" s="3">
        <v>38941.24</v>
      </c>
      <c r="G208" s="3">
        <v>3125500</v>
      </c>
      <c r="H208" s="3">
        <v>94640.139999999985</v>
      </c>
      <c r="I208" s="61">
        <v>2023</v>
      </c>
    </row>
    <row r="209" spans="1:9" x14ac:dyDescent="0.3">
      <c r="A209" s="79">
        <v>324</v>
      </c>
      <c r="B209" t="s">
        <v>762</v>
      </c>
      <c r="C209" t="s">
        <v>977</v>
      </c>
      <c r="D209" t="s">
        <v>3499</v>
      </c>
      <c r="E209" t="s">
        <v>7</v>
      </c>
      <c r="F209" s="3">
        <v>17661.289999999997</v>
      </c>
      <c r="G209" s="3">
        <v>1250200</v>
      </c>
      <c r="H209" s="3">
        <v>37856.055999999997</v>
      </c>
      <c r="I209" s="61">
        <v>2023</v>
      </c>
    </row>
    <row r="210" spans="1:9" x14ac:dyDescent="0.3">
      <c r="A210" s="79">
        <v>324</v>
      </c>
      <c r="B210" t="s">
        <v>762</v>
      </c>
      <c r="C210" t="s">
        <v>977</v>
      </c>
      <c r="D210" t="s">
        <v>3500</v>
      </c>
      <c r="E210" t="s">
        <v>7</v>
      </c>
      <c r="F210" s="3">
        <v>41116.050000000003</v>
      </c>
      <c r="G210" s="3">
        <v>3689800</v>
      </c>
      <c r="H210" s="3">
        <v>111727.144</v>
      </c>
      <c r="I210" s="61">
        <v>2023</v>
      </c>
    </row>
    <row r="211" spans="1:9" x14ac:dyDescent="0.3">
      <c r="A211" s="79">
        <v>324</v>
      </c>
      <c r="B211" t="s">
        <v>762</v>
      </c>
      <c r="C211" t="s">
        <v>977</v>
      </c>
      <c r="D211" t="s">
        <v>129</v>
      </c>
      <c r="E211" t="s">
        <v>42</v>
      </c>
      <c r="F211" s="3">
        <v>50000</v>
      </c>
      <c r="G211" s="3">
        <v>30610700</v>
      </c>
      <c r="H211" s="3">
        <v>926891.99600000004</v>
      </c>
      <c r="I211" s="61">
        <v>2023</v>
      </c>
    </row>
    <row r="212" spans="1:9" x14ac:dyDescent="0.3">
      <c r="A212" s="79">
        <v>324</v>
      </c>
      <c r="B212" t="s">
        <v>762</v>
      </c>
      <c r="C212" t="s">
        <v>977</v>
      </c>
      <c r="D212" t="s">
        <v>3165</v>
      </c>
      <c r="E212" t="s">
        <v>42</v>
      </c>
      <c r="F212" s="3">
        <v>56950.869999999995</v>
      </c>
      <c r="G212" s="3">
        <v>7783200</v>
      </c>
      <c r="H212" s="3">
        <v>235675.29599999997</v>
      </c>
      <c r="I212" s="61">
        <v>2023</v>
      </c>
    </row>
    <row r="213" spans="1:9" x14ac:dyDescent="0.3">
      <c r="A213" s="79">
        <v>329</v>
      </c>
      <c r="B213" t="s">
        <v>763</v>
      </c>
      <c r="C213" t="s">
        <v>977</v>
      </c>
      <c r="D213" t="s">
        <v>3166</v>
      </c>
      <c r="E213" t="s">
        <v>7</v>
      </c>
      <c r="F213" s="3">
        <v>166208.70000000001</v>
      </c>
      <c r="G213" s="3">
        <v>6787500</v>
      </c>
      <c r="H213" s="3">
        <v>180683.25</v>
      </c>
      <c r="I213" s="61">
        <v>2023</v>
      </c>
    </row>
    <row r="214" spans="1:9" x14ac:dyDescent="0.3">
      <c r="A214" s="79">
        <v>337</v>
      </c>
      <c r="B214" t="s">
        <v>764</v>
      </c>
      <c r="C214" t="s">
        <v>977</v>
      </c>
      <c r="D214" t="s">
        <v>131</v>
      </c>
      <c r="E214" t="s">
        <v>7</v>
      </c>
      <c r="F214" s="3">
        <v>20000</v>
      </c>
      <c r="G214" s="3">
        <v>4252800</v>
      </c>
      <c r="H214" s="3">
        <v>109211.9</v>
      </c>
      <c r="I214" s="61">
        <v>2023</v>
      </c>
    </row>
    <row r="215" spans="1:9" x14ac:dyDescent="0.3">
      <c r="A215" s="79">
        <v>337</v>
      </c>
      <c r="B215" t="s">
        <v>764</v>
      </c>
      <c r="C215" t="s">
        <v>977</v>
      </c>
      <c r="D215" t="s">
        <v>132</v>
      </c>
      <c r="E215" t="s">
        <v>7</v>
      </c>
      <c r="F215" s="3">
        <v>8300</v>
      </c>
      <c r="G215" s="3">
        <v>2126400</v>
      </c>
      <c r="H215" s="3">
        <v>54605.95</v>
      </c>
      <c r="I215" s="61">
        <v>2023</v>
      </c>
    </row>
    <row r="216" spans="1:9" x14ac:dyDescent="0.3">
      <c r="A216" s="79">
        <v>337</v>
      </c>
      <c r="B216" t="s">
        <v>764</v>
      </c>
      <c r="C216" t="s">
        <v>977</v>
      </c>
      <c r="D216" t="s">
        <v>3013</v>
      </c>
      <c r="E216" t="s">
        <v>19</v>
      </c>
      <c r="F216" s="3">
        <v>265703.18</v>
      </c>
      <c r="G216" s="3">
        <v>31076100</v>
      </c>
      <c r="H216" s="3">
        <v>798034.25</v>
      </c>
      <c r="I216" s="61">
        <v>2023</v>
      </c>
    </row>
    <row r="217" spans="1:9" x14ac:dyDescent="0.3">
      <c r="A217" s="79">
        <v>337</v>
      </c>
      <c r="B217" t="s">
        <v>764</v>
      </c>
      <c r="C217" t="s">
        <v>977</v>
      </c>
      <c r="D217" t="s">
        <v>3167</v>
      </c>
      <c r="E217" t="s">
        <v>42</v>
      </c>
      <c r="F217" s="3">
        <v>42764.2</v>
      </c>
      <c r="G217" s="3">
        <v>5230500</v>
      </c>
      <c r="H217" s="3">
        <v>134319.24</v>
      </c>
      <c r="I217" s="61">
        <v>2023</v>
      </c>
    </row>
    <row r="218" spans="1:9" x14ac:dyDescent="0.3">
      <c r="A218" s="79">
        <v>337</v>
      </c>
      <c r="B218" t="s">
        <v>764</v>
      </c>
      <c r="C218" t="s">
        <v>977</v>
      </c>
      <c r="D218" t="s">
        <v>3168</v>
      </c>
      <c r="E218" t="s">
        <v>19</v>
      </c>
      <c r="F218" s="3">
        <v>355898.4</v>
      </c>
      <c r="G218" s="3">
        <v>6270000</v>
      </c>
      <c r="H218" s="3">
        <v>161013.6</v>
      </c>
      <c r="I218" s="61">
        <v>2023</v>
      </c>
    </row>
    <row r="219" spans="1:9" x14ac:dyDescent="0.3">
      <c r="A219" s="79">
        <v>337</v>
      </c>
      <c r="B219" t="s">
        <v>764</v>
      </c>
      <c r="C219" t="s">
        <v>977</v>
      </c>
      <c r="D219" t="s">
        <v>3169</v>
      </c>
      <c r="E219" t="s">
        <v>7</v>
      </c>
      <c r="F219" s="3">
        <v>39818</v>
      </c>
      <c r="G219" s="3">
        <v>6379200</v>
      </c>
      <c r="H219" s="3">
        <v>163817.87</v>
      </c>
      <c r="I219" s="61">
        <v>2023</v>
      </c>
    </row>
    <row r="220" spans="1:9" x14ac:dyDescent="0.3">
      <c r="A220" s="79">
        <v>338</v>
      </c>
      <c r="B220" t="s">
        <v>765</v>
      </c>
      <c r="C220" t="s">
        <v>977</v>
      </c>
      <c r="D220" t="s">
        <v>3501</v>
      </c>
      <c r="E220" t="s">
        <v>19</v>
      </c>
      <c r="F220" s="3">
        <v>77785.5</v>
      </c>
      <c r="G220" s="3">
        <v>3900000</v>
      </c>
      <c r="H220" s="3">
        <v>155844</v>
      </c>
      <c r="I220" s="61">
        <v>2023</v>
      </c>
    </row>
    <row r="221" spans="1:9" x14ac:dyDescent="0.3">
      <c r="A221" s="79">
        <v>338</v>
      </c>
      <c r="B221" t="s">
        <v>765</v>
      </c>
      <c r="C221" t="s">
        <v>977</v>
      </c>
      <c r="D221" t="s">
        <v>3502</v>
      </c>
      <c r="E221" t="s">
        <v>19</v>
      </c>
      <c r="F221" s="3">
        <v>219395</v>
      </c>
      <c r="G221" s="3">
        <v>11000000</v>
      </c>
      <c r="H221" s="3">
        <v>439560</v>
      </c>
      <c r="I221" s="61">
        <v>2023</v>
      </c>
    </row>
    <row r="222" spans="1:9" x14ac:dyDescent="0.3">
      <c r="A222" s="79">
        <v>338</v>
      </c>
      <c r="B222" t="s">
        <v>765</v>
      </c>
      <c r="C222" t="s">
        <v>977</v>
      </c>
      <c r="D222" t="s">
        <v>3503</v>
      </c>
      <c r="E222" t="s">
        <v>19</v>
      </c>
      <c r="F222" s="3">
        <v>117673.51</v>
      </c>
      <c r="G222" s="3">
        <v>5899900</v>
      </c>
      <c r="H222" s="3">
        <v>235760</v>
      </c>
      <c r="I222" s="61">
        <v>2023</v>
      </c>
    </row>
    <row r="223" spans="1:9" x14ac:dyDescent="0.3">
      <c r="A223" s="79">
        <v>338</v>
      </c>
      <c r="B223" t="s">
        <v>765</v>
      </c>
      <c r="C223" t="s">
        <v>977</v>
      </c>
      <c r="D223" t="s">
        <v>3504</v>
      </c>
      <c r="E223" t="s">
        <v>19</v>
      </c>
      <c r="F223" s="3">
        <v>51522.52</v>
      </c>
      <c r="G223" s="3">
        <v>1987100</v>
      </c>
      <c r="H223" s="3">
        <v>79404.52</v>
      </c>
      <c r="I223" s="61">
        <v>2023</v>
      </c>
    </row>
    <row r="224" spans="1:9" x14ac:dyDescent="0.3">
      <c r="A224" s="79">
        <v>338</v>
      </c>
      <c r="B224" t="s">
        <v>765</v>
      </c>
      <c r="C224" t="s">
        <v>977</v>
      </c>
      <c r="D224" t="s">
        <v>3504</v>
      </c>
      <c r="E224" t="s">
        <v>19</v>
      </c>
      <c r="F224" s="3">
        <v>50347.96</v>
      </c>
      <c r="G224" s="3">
        <v>1941800</v>
      </c>
      <c r="H224" s="3">
        <v>77594.33</v>
      </c>
      <c r="I224" s="61">
        <v>2023</v>
      </c>
    </row>
    <row r="225" spans="1:9" x14ac:dyDescent="0.3">
      <c r="A225" s="79">
        <v>340</v>
      </c>
      <c r="B225" t="s">
        <v>766</v>
      </c>
      <c r="C225" t="s">
        <v>977</v>
      </c>
      <c r="D225" t="s">
        <v>135</v>
      </c>
      <c r="E225" t="s">
        <v>19</v>
      </c>
      <c r="F225" s="3">
        <v>70806.25</v>
      </c>
      <c r="G225" s="3">
        <v>250000</v>
      </c>
      <c r="H225" s="3">
        <v>7495</v>
      </c>
      <c r="I225" s="61">
        <v>2023</v>
      </c>
    </row>
    <row r="226" spans="1:9" x14ac:dyDescent="0.3">
      <c r="A226" s="79">
        <v>403</v>
      </c>
      <c r="B226" t="s">
        <v>767</v>
      </c>
      <c r="C226" t="s">
        <v>997</v>
      </c>
      <c r="D226" t="s">
        <v>137</v>
      </c>
      <c r="E226" t="s">
        <v>7</v>
      </c>
      <c r="F226" s="3">
        <v>94534.11</v>
      </c>
      <c r="G226" s="3">
        <v>18121400</v>
      </c>
      <c r="H226" s="3">
        <v>819630.9219999999</v>
      </c>
      <c r="I226" s="61">
        <v>2023</v>
      </c>
    </row>
    <row r="227" spans="1:9" x14ac:dyDescent="0.3">
      <c r="A227" s="79">
        <v>403</v>
      </c>
      <c r="B227" t="s">
        <v>767</v>
      </c>
      <c r="C227" t="s">
        <v>997</v>
      </c>
      <c r="D227" t="s">
        <v>138</v>
      </c>
      <c r="E227" t="s">
        <v>19</v>
      </c>
      <c r="F227" s="3">
        <v>125591.5</v>
      </c>
      <c r="G227" s="3">
        <v>2100000</v>
      </c>
      <c r="H227" s="3">
        <v>94983</v>
      </c>
      <c r="I227" s="61">
        <v>2023</v>
      </c>
    </row>
    <row r="228" spans="1:9" x14ac:dyDescent="0.3">
      <c r="A228" s="79">
        <v>403</v>
      </c>
      <c r="B228" t="s">
        <v>767</v>
      </c>
      <c r="C228" t="s">
        <v>997</v>
      </c>
      <c r="D228" t="s">
        <v>139</v>
      </c>
      <c r="E228" t="s">
        <v>19</v>
      </c>
      <c r="F228" s="3">
        <v>43210.879999999997</v>
      </c>
      <c r="G228" s="3">
        <v>1550000</v>
      </c>
      <c r="H228" s="3">
        <v>70106.5</v>
      </c>
      <c r="I228" s="61">
        <v>2023</v>
      </c>
    </row>
    <row r="229" spans="1:9" x14ac:dyDescent="0.3">
      <c r="A229" s="79">
        <v>403</v>
      </c>
      <c r="B229" t="s">
        <v>767</v>
      </c>
      <c r="C229" t="s">
        <v>997</v>
      </c>
      <c r="D229" t="s">
        <v>3791</v>
      </c>
      <c r="E229" t="s">
        <v>19</v>
      </c>
      <c r="F229" s="3">
        <v>15091.64</v>
      </c>
      <c r="G229" s="3">
        <v>810000</v>
      </c>
      <c r="H229" s="3">
        <v>36636.300000000003</v>
      </c>
      <c r="I229" s="61">
        <v>2023</v>
      </c>
    </row>
    <row r="230" spans="1:9" x14ac:dyDescent="0.3">
      <c r="A230" s="79">
        <v>404</v>
      </c>
      <c r="B230" t="s">
        <v>768</v>
      </c>
      <c r="C230" t="s">
        <v>997</v>
      </c>
      <c r="D230" t="s">
        <v>3170</v>
      </c>
      <c r="E230" t="s">
        <v>7</v>
      </c>
      <c r="F230" s="3">
        <v>25000</v>
      </c>
      <c r="G230" s="3">
        <v>14013500</v>
      </c>
      <c r="H230" s="3">
        <v>53629.66</v>
      </c>
      <c r="I230" s="61">
        <v>2023</v>
      </c>
    </row>
    <row r="231" spans="1:9" x14ac:dyDescent="0.3">
      <c r="A231" s="79">
        <v>405</v>
      </c>
      <c r="B231" t="s">
        <v>769</v>
      </c>
      <c r="C231" t="s">
        <v>997</v>
      </c>
      <c r="D231" t="s">
        <v>3171</v>
      </c>
      <c r="E231" t="s">
        <v>7</v>
      </c>
      <c r="F231" s="3">
        <v>14714.11</v>
      </c>
      <c r="G231" s="3">
        <v>1739100</v>
      </c>
      <c r="H231" s="3">
        <v>58798.970999999998</v>
      </c>
      <c r="I231" s="61">
        <v>2023</v>
      </c>
    </row>
    <row r="232" spans="1:9" x14ac:dyDescent="0.3">
      <c r="A232" s="79">
        <v>405</v>
      </c>
      <c r="B232" t="s">
        <v>769</v>
      </c>
      <c r="C232" t="s">
        <v>997</v>
      </c>
      <c r="D232" t="s">
        <v>3172</v>
      </c>
      <c r="E232" t="s">
        <v>7</v>
      </c>
      <c r="F232" s="3">
        <v>12699.04</v>
      </c>
      <c r="G232" s="3">
        <v>1263200</v>
      </c>
      <c r="H232" s="3">
        <v>42708.792000000001</v>
      </c>
      <c r="I232" s="61">
        <v>2023</v>
      </c>
    </row>
    <row r="233" spans="1:9" x14ac:dyDescent="0.3">
      <c r="A233" s="79">
        <v>406</v>
      </c>
      <c r="B233" t="s">
        <v>143</v>
      </c>
      <c r="C233" t="s">
        <v>997</v>
      </c>
      <c r="D233" t="s">
        <v>3014</v>
      </c>
      <c r="E233" t="s">
        <v>7</v>
      </c>
      <c r="F233" s="3">
        <v>20183</v>
      </c>
      <c r="G233" s="3">
        <v>5748600</v>
      </c>
      <c r="H233" s="3">
        <v>221493.55799999999</v>
      </c>
      <c r="I233" s="61">
        <v>2023</v>
      </c>
    </row>
    <row r="234" spans="1:9" x14ac:dyDescent="0.3">
      <c r="A234" s="79">
        <v>408</v>
      </c>
      <c r="B234" t="s">
        <v>770</v>
      </c>
      <c r="C234" t="s">
        <v>997</v>
      </c>
      <c r="D234" t="s">
        <v>3173</v>
      </c>
      <c r="E234" t="s">
        <v>7</v>
      </c>
      <c r="F234" s="3">
        <v>100333.5</v>
      </c>
      <c r="G234" s="3">
        <v>7269000</v>
      </c>
      <c r="H234" s="3">
        <v>258776.4</v>
      </c>
      <c r="I234" s="61">
        <v>2023</v>
      </c>
    </row>
    <row r="235" spans="1:9" x14ac:dyDescent="0.3">
      <c r="A235" s="79">
        <v>408</v>
      </c>
      <c r="B235" t="s">
        <v>770</v>
      </c>
      <c r="C235" t="s">
        <v>997</v>
      </c>
      <c r="D235" t="s">
        <v>3174</v>
      </c>
      <c r="E235" t="s">
        <v>7</v>
      </c>
      <c r="F235" s="3">
        <v>51000</v>
      </c>
      <c r="G235" s="3">
        <v>4832000</v>
      </c>
      <c r="H235" s="3">
        <v>172019.20000000001</v>
      </c>
      <c r="I235" s="61">
        <v>2023</v>
      </c>
    </row>
    <row r="236" spans="1:9" x14ac:dyDescent="0.3">
      <c r="A236" s="79">
        <v>408</v>
      </c>
      <c r="B236" t="s">
        <v>770</v>
      </c>
      <c r="C236" t="s">
        <v>997</v>
      </c>
      <c r="D236" t="s">
        <v>3175</v>
      </c>
      <c r="E236" t="s">
        <v>7</v>
      </c>
      <c r="F236" s="3">
        <v>95993.36</v>
      </c>
      <c r="G236" s="3">
        <v>6233200</v>
      </c>
      <c r="H236" s="3">
        <v>221901.92</v>
      </c>
      <c r="I236" s="61">
        <v>2023</v>
      </c>
    </row>
    <row r="237" spans="1:9" x14ac:dyDescent="0.3">
      <c r="A237" s="79">
        <v>408</v>
      </c>
      <c r="B237" t="s">
        <v>770</v>
      </c>
      <c r="C237" t="s">
        <v>997</v>
      </c>
      <c r="D237" t="s">
        <v>3505</v>
      </c>
      <c r="E237" t="s">
        <v>7</v>
      </c>
      <c r="F237" s="3">
        <v>60804.21</v>
      </c>
      <c r="G237" s="3">
        <v>5760600</v>
      </c>
      <c r="H237" s="3">
        <v>205077.36</v>
      </c>
      <c r="I237" s="61">
        <v>2023</v>
      </c>
    </row>
    <row r="238" spans="1:9" x14ac:dyDescent="0.3">
      <c r="A238" s="79">
        <v>408</v>
      </c>
      <c r="B238" t="s">
        <v>770</v>
      </c>
      <c r="C238" t="s">
        <v>997</v>
      </c>
      <c r="D238" t="s">
        <v>3176</v>
      </c>
      <c r="E238" t="s">
        <v>7</v>
      </c>
      <c r="F238" s="3">
        <v>97198.61</v>
      </c>
      <c r="G238" s="3">
        <v>4096600</v>
      </c>
      <c r="H238" s="3">
        <v>145838.96</v>
      </c>
      <c r="I238" s="61">
        <v>2023</v>
      </c>
    </row>
    <row r="239" spans="1:9" x14ac:dyDescent="0.3">
      <c r="A239" s="79">
        <v>408</v>
      </c>
      <c r="B239" t="s">
        <v>770</v>
      </c>
      <c r="C239" t="s">
        <v>997</v>
      </c>
      <c r="D239" t="s">
        <v>3177</v>
      </c>
      <c r="E239" t="s">
        <v>7</v>
      </c>
      <c r="F239" s="3">
        <v>99217.600000000006</v>
      </c>
      <c r="G239" s="3">
        <v>4533000</v>
      </c>
      <c r="H239" s="3">
        <v>161374.79999999999</v>
      </c>
      <c r="I239" s="61">
        <v>2023</v>
      </c>
    </row>
    <row r="240" spans="1:9" x14ac:dyDescent="0.3">
      <c r="A240" s="79">
        <v>408</v>
      </c>
      <c r="B240" t="s">
        <v>770</v>
      </c>
      <c r="C240" t="s">
        <v>997</v>
      </c>
      <c r="D240" t="s">
        <v>3178</v>
      </c>
      <c r="E240" t="s">
        <v>7</v>
      </c>
      <c r="F240" s="3">
        <v>128952</v>
      </c>
      <c r="G240" s="3">
        <v>1259200</v>
      </c>
      <c r="H240" s="3">
        <v>44827.519999999997</v>
      </c>
      <c r="I240" s="61">
        <v>2023</v>
      </c>
    </row>
    <row r="241" spans="1:9" x14ac:dyDescent="0.3">
      <c r="A241" s="79">
        <v>408</v>
      </c>
      <c r="B241" t="s">
        <v>770</v>
      </c>
      <c r="C241" t="s">
        <v>997</v>
      </c>
      <c r="D241" t="s">
        <v>3506</v>
      </c>
      <c r="E241" t="s">
        <v>7</v>
      </c>
      <c r="F241" s="3">
        <v>49225.599999999999</v>
      </c>
      <c r="G241" s="3">
        <v>2500000</v>
      </c>
      <c r="H241" s="3">
        <v>89000</v>
      </c>
      <c r="I241" s="61">
        <v>2023</v>
      </c>
    </row>
    <row r="242" spans="1:9" x14ac:dyDescent="0.3">
      <c r="A242" s="79">
        <v>408</v>
      </c>
      <c r="B242" t="s">
        <v>770</v>
      </c>
      <c r="C242" t="s">
        <v>997</v>
      </c>
      <c r="D242" t="s">
        <v>3507</v>
      </c>
      <c r="E242" t="s">
        <v>7</v>
      </c>
      <c r="F242" s="3">
        <v>20000</v>
      </c>
      <c r="G242" s="3">
        <v>5068800</v>
      </c>
      <c r="H242" s="3">
        <v>180449.28</v>
      </c>
      <c r="I242" s="61">
        <v>2023</v>
      </c>
    </row>
    <row r="243" spans="1:9" x14ac:dyDescent="0.3">
      <c r="A243" s="79">
        <v>408</v>
      </c>
      <c r="B243" t="s">
        <v>770</v>
      </c>
      <c r="C243" t="s">
        <v>997</v>
      </c>
      <c r="D243" t="s">
        <v>3449</v>
      </c>
      <c r="E243" t="s">
        <v>7</v>
      </c>
      <c r="F243" s="3">
        <v>20000</v>
      </c>
      <c r="G243" s="3">
        <v>6203800</v>
      </c>
      <c r="H243" s="3">
        <v>220855.28</v>
      </c>
      <c r="I243" s="61">
        <v>2023</v>
      </c>
    </row>
    <row r="244" spans="1:9" x14ac:dyDescent="0.3">
      <c r="A244" s="79">
        <v>408</v>
      </c>
      <c r="B244" t="s">
        <v>770</v>
      </c>
      <c r="C244" t="s">
        <v>997</v>
      </c>
      <c r="D244" t="s">
        <v>3508</v>
      </c>
      <c r="E244" t="s">
        <v>7</v>
      </c>
      <c r="F244" s="3">
        <v>20000</v>
      </c>
      <c r="G244" s="3">
        <v>450000</v>
      </c>
      <c r="H244" s="3">
        <v>16020</v>
      </c>
      <c r="I244" s="61">
        <v>2023</v>
      </c>
    </row>
    <row r="245" spans="1:9" x14ac:dyDescent="0.3">
      <c r="A245" s="79">
        <v>408</v>
      </c>
      <c r="B245" t="s">
        <v>770</v>
      </c>
      <c r="C245" t="s">
        <v>997</v>
      </c>
      <c r="D245" t="s">
        <v>3179</v>
      </c>
      <c r="E245" t="s">
        <v>7</v>
      </c>
      <c r="F245" s="3">
        <v>111460.01</v>
      </c>
      <c r="G245" s="3">
        <v>2151900</v>
      </c>
      <c r="H245" s="3">
        <v>76607.64</v>
      </c>
      <c r="I245" s="61">
        <v>2023</v>
      </c>
    </row>
    <row r="246" spans="1:9" x14ac:dyDescent="0.3">
      <c r="A246" s="79">
        <v>408</v>
      </c>
      <c r="B246" t="s">
        <v>770</v>
      </c>
      <c r="C246" t="s">
        <v>997</v>
      </c>
      <c r="D246" t="s">
        <v>3180</v>
      </c>
      <c r="E246" t="s">
        <v>19</v>
      </c>
      <c r="F246" s="3">
        <v>512847</v>
      </c>
      <c r="G246" s="3">
        <v>7739400</v>
      </c>
      <c r="H246" s="3">
        <v>275522.64</v>
      </c>
      <c r="I246" s="61">
        <v>2023</v>
      </c>
    </row>
    <row r="247" spans="1:9" x14ac:dyDescent="0.3">
      <c r="A247" s="79">
        <v>408</v>
      </c>
      <c r="B247" t="s">
        <v>770</v>
      </c>
      <c r="C247" t="s">
        <v>997</v>
      </c>
      <c r="D247" t="s">
        <v>3509</v>
      </c>
      <c r="E247" t="s">
        <v>19</v>
      </c>
      <c r="F247" s="3">
        <v>21186.720000000001</v>
      </c>
      <c r="G247" s="3">
        <v>581700</v>
      </c>
      <c r="H247" s="3">
        <v>20708.52</v>
      </c>
      <c r="I247" s="61">
        <v>2023</v>
      </c>
    </row>
    <row r="248" spans="1:9" x14ac:dyDescent="0.3">
      <c r="A248" s="79">
        <v>408</v>
      </c>
      <c r="B248" t="s">
        <v>770</v>
      </c>
      <c r="C248" t="s">
        <v>997</v>
      </c>
      <c r="D248" t="s">
        <v>3510</v>
      </c>
      <c r="E248" t="s">
        <v>7</v>
      </c>
      <c r="F248" s="3">
        <v>19172</v>
      </c>
      <c r="G248" s="3">
        <v>3860300</v>
      </c>
      <c r="H248" s="3">
        <v>137426.68</v>
      </c>
      <c r="I248" s="61">
        <v>2023</v>
      </c>
    </row>
    <row r="249" spans="1:9" x14ac:dyDescent="0.3">
      <c r="A249" s="79">
        <v>408</v>
      </c>
      <c r="B249" t="s">
        <v>770</v>
      </c>
      <c r="C249" t="s">
        <v>997</v>
      </c>
      <c r="D249" t="s">
        <v>3792</v>
      </c>
      <c r="E249" t="s">
        <v>7</v>
      </c>
      <c r="F249" s="3">
        <v>10883.06</v>
      </c>
      <c r="G249" s="3">
        <v>896000</v>
      </c>
      <c r="H249" s="3">
        <v>31897.599999999999</v>
      </c>
      <c r="I249" s="61">
        <v>2023</v>
      </c>
    </row>
    <row r="250" spans="1:9" x14ac:dyDescent="0.3">
      <c r="A250" s="79">
        <v>408</v>
      </c>
      <c r="B250" t="s">
        <v>770</v>
      </c>
      <c r="C250" t="s">
        <v>997</v>
      </c>
      <c r="D250" t="s">
        <v>3181</v>
      </c>
      <c r="E250" t="s">
        <v>7</v>
      </c>
      <c r="F250" s="3">
        <v>455701</v>
      </c>
      <c r="G250" s="3">
        <v>28460900</v>
      </c>
      <c r="H250" s="3">
        <v>1013208.04</v>
      </c>
      <c r="I250" s="61">
        <v>2023</v>
      </c>
    </row>
    <row r="251" spans="1:9" x14ac:dyDescent="0.3">
      <c r="A251" s="79">
        <v>408</v>
      </c>
      <c r="B251" t="s">
        <v>770</v>
      </c>
      <c r="C251" t="s">
        <v>997</v>
      </c>
      <c r="D251" t="s">
        <v>3511</v>
      </c>
      <c r="E251" t="s">
        <v>7</v>
      </c>
      <c r="F251" s="3">
        <v>45400</v>
      </c>
      <c r="G251" s="3">
        <v>1480700</v>
      </c>
      <c r="H251" s="3">
        <v>52712.92</v>
      </c>
      <c r="I251" s="61">
        <v>2023</v>
      </c>
    </row>
    <row r="252" spans="1:9" x14ac:dyDescent="0.3">
      <c r="A252" s="79">
        <v>408</v>
      </c>
      <c r="B252" t="s">
        <v>770</v>
      </c>
      <c r="C252" t="s">
        <v>997</v>
      </c>
      <c r="D252" t="s">
        <v>3182</v>
      </c>
      <c r="E252" t="s">
        <v>7</v>
      </c>
      <c r="F252" s="3">
        <v>32580</v>
      </c>
      <c r="G252" s="3">
        <v>4563100</v>
      </c>
      <c r="H252" s="3">
        <v>162446.35999999999</v>
      </c>
      <c r="I252" s="61">
        <v>2023</v>
      </c>
    </row>
    <row r="253" spans="1:9" x14ac:dyDescent="0.3">
      <c r="A253" s="79">
        <v>408</v>
      </c>
      <c r="B253" t="s">
        <v>770</v>
      </c>
      <c r="C253" t="s">
        <v>997</v>
      </c>
      <c r="D253" t="s">
        <v>3512</v>
      </c>
      <c r="E253" t="s">
        <v>7</v>
      </c>
      <c r="F253" s="3">
        <v>61799</v>
      </c>
      <c r="G253" s="3">
        <v>3749900</v>
      </c>
      <c r="H253" s="3">
        <v>133496.44</v>
      </c>
      <c r="I253" s="61">
        <v>2023</v>
      </c>
    </row>
    <row r="254" spans="1:9" x14ac:dyDescent="0.3">
      <c r="A254" s="79">
        <v>408</v>
      </c>
      <c r="B254" t="s">
        <v>770</v>
      </c>
      <c r="C254" t="s">
        <v>997</v>
      </c>
      <c r="D254" t="s">
        <v>3183</v>
      </c>
      <c r="E254" t="s">
        <v>7</v>
      </c>
      <c r="F254" s="3">
        <v>336628.3</v>
      </c>
      <c r="G254" s="3">
        <v>17350100</v>
      </c>
      <c r="H254" s="3">
        <v>617663.55999999994</v>
      </c>
      <c r="I254" s="61">
        <v>2023</v>
      </c>
    </row>
    <row r="255" spans="1:9" x14ac:dyDescent="0.3">
      <c r="A255" s="79">
        <v>408</v>
      </c>
      <c r="B255" t="s">
        <v>770</v>
      </c>
      <c r="C255" t="s">
        <v>997</v>
      </c>
      <c r="D255" t="s">
        <v>3513</v>
      </c>
      <c r="E255" t="s">
        <v>19</v>
      </c>
      <c r="F255" s="3">
        <v>255127.48037400001</v>
      </c>
      <c r="G255" s="3">
        <v>12582300</v>
      </c>
      <c r="H255" s="3">
        <v>447929.88</v>
      </c>
      <c r="I255" s="61">
        <v>2023</v>
      </c>
    </row>
    <row r="256" spans="1:9" x14ac:dyDescent="0.3">
      <c r="A256" s="79">
        <v>408</v>
      </c>
      <c r="B256" t="s">
        <v>770</v>
      </c>
      <c r="C256" t="s">
        <v>997</v>
      </c>
      <c r="D256" t="s">
        <v>3184</v>
      </c>
      <c r="E256" t="s">
        <v>7</v>
      </c>
      <c r="F256" s="3">
        <v>97050.85</v>
      </c>
      <c r="G256" s="3">
        <v>2243800</v>
      </c>
      <c r="H256" s="3">
        <v>79879.28</v>
      </c>
      <c r="I256" s="61">
        <v>2023</v>
      </c>
    </row>
    <row r="257" spans="1:12" x14ac:dyDescent="0.3">
      <c r="A257" s="79">
        <v>408</v>
      </c>
      <c r="B257" t="s">
        <v>770</v>
      </c>
      <c r="C257" t="s">
        <v>997</v>
      </c>
      <c r="D257" t="s">
        <v>3185</v>
      </c>
      <c r="E257" t="s">
        <v>7</v>
      </c>
      <c r="F257" s="3">
        <v>47026</v>
      </c>
      <c r="G257" s="3">
        <v>2454000</v>
      </c>
      <c r="H257" s="3">
        <v>87362.4</v>
      </c>
      <c r="I257" s="61">
        <v>2023</v>
      </c>
    </row>
    <row r="258" spans="1:12" x14ac:dyDescent="0.3">
      <c r="A258" s="79">
        <v>408</v>
      </c>
      <c r="B258" t="s">
        <v>770</v>
      </c>
      <c r="C258" t="s">
        <v>997</v>
      </c>
      <c r="D258" t="s">
        <v>3514</v>
      </c>
      <c r="E258" t="s">
        <v>7</v>
      </c>
      <c r="F258" s="3">
        <v>99550</v>
      </c>
      <c r="G258" s="3">
        <v>7346400</v>
      </c>
      <c r="H258" s="3">
        <v>261531.84</v>
      </c>
      <c r="I258" s="61">
        <v>2023</v>
      </c>
    </row>
    <row r="259" spans="1:12" x14ac:dyDescent="0.3">
      <c r="A259" s="79">
        <v>408</v>
      </c>
      <c r="B259" t="s">
        <v>770</v>
      </c>
      <c r="C259" t="s">
        <v>997</v>
      </c>
      <c r="D259" t="s">
        <v>3515</v>
      </c>
      <c r="E259" t="s">
        <v>7</v>
      </c>
      <c r="F259" s="3">
        <v>228272</v>
      </c>
      <c r="G259" s="3">
        <v>16883800</v>
      </c>
      <c r="H259" s="3">
        <v>601063.28</v>
      </c>
      <c r="I259" s="61">
        <v>2023</v>
      </c>
    </row>
    <row r="260" spans="1:12" x14ac:dyDescent="0.3">
      <c r="A260" s="79">
        <v>408</v>
      </c>
      <c r="B260" t="s">
        <v>770</v>
      </c>
      <c r="C260" t="s">
        <v>997</v>
      </c>
      <c r="D260" t="s">
        <v>3516</v>
      </c>
      <c r="E260" t="s">
        <v>42</v>
      </c>
      <c r="F260" s="3">
        <v>99045.32</v>
      </c>
      <c r="G260" s="3">
        <v>5603600</v>
      </c>
      <c r="H260" s="3">
        <v>199488.16</v>
      </c>
      <c r="I260" s="61">
        <v>2023</v>
      </c>
    </row>
    <row r="261" spans="1:12" x14ac:dyDescent="0.3">
      <c r="A261" s="79">
        <v>408</v>
      </c>
      <c r="B261" t="s">
        <v>770</v>
      </c>
      <c r="C261" t="s">
        <v>997</v>
      </c>
      <c r="D261" t="s">
        <v>3517</v>
      </c>
      <c r="E261" t="s">
        <v>7</v>
      </c>
      <c r="F261" s="3">
        <v>72512.44</v>
      </c>
      <c r="G261" s="3">
        <v>7508000</v>
      </c>
      <c r="H261" s="3">
        <v>267284.8</v>
      </c>
      <c r="I261" s="61">
        <v>2023</v>
      </c>
    </row>
    <row r="262" spans="1:12" x14ac:dyDescent="0.3">
      <c r="A262" s="79">
        <v>408</v>
      </c>
      <c r="B262" t="s">
        <v>770</v>
      </c>
      <c r="C262" t="s">
        <v>997</v>
      </c>
      <c r="D262" t="s">
        <v>3938</v>
      </c>
      <c r="E262" t="s">
        <v>19</v>
      </c>
      <c r="F262" s="3">
        <v>17037.529626</v>
      </c>
      <c r="G262" s="3">
        <v>840400</v>
      </c>
      <c r="H262" s="3">
        <v>29918.240000000002</v>
      </c>
      <c r="I262" s="61">
        <v>2023</v>
      </c>
      <c r="L262" s="79">
        <v>102</v>
      </c>
    </row>
    <row r="263" spans="1:12" x14ac:dyDescent="0.3">
      <c r="A263" s="79">
        <v>408</v>
      </c>
      <c r="B263" t="s">
        <v>770</v>
      </c>
      <c r="C263" t="s">
        <v>997</v>
      </c>
      <c r="D263" t="s">
        <v>3939</v>
      </c>
      <c r="E263" t="s">
        <v>19</v>
      </c>
      <c r="F263" s="3">
        <v>278576.5</v>
      </c>
      <c r="G263" s="3">
        <v>536300</v>
      </c>
      <c r="H263" s="3">
        <v>19092.28</v>
      </c>
      <c r="I263" s="61">
        <v>2023</v>
      </c>
      <c r="L263" s="79">
        <v>107</v>
      </c>
    </row>
    <row r="264" spans="1:12" x14ac:dyDescent="0.3">
      <c r="A264" s="79">
        <v>408</v>
      </c>
      <c r="B264" t="s">
        <v>770</v>
      </c>
      <c r="C264" t="s">
        <v>997</v>
      </c>
      <c r="D264" t="s">
        <v>3940</v>
      </c>
      <c r="E264" t="s">
        <v>7</v>
      </c>
      <c r="F264" s="3">
        <v>59074</v>
      </c>
      <c r="G264" s="3">
        <v>3817600</v>
      </c>
      <c r="H264" s="3">
        <v>135906.56</v>
      </c>
      <c r="I264" s="61">
        <v>2023</v>
      </c>
      <c r="L264" s="79">
        <v>108</v>
      </c>
    </row>
    <row r="265" spans="1:12" x14ac:dyDescent="0.3">
      <c r="A265" s="79">
        <v>408</v>
      </c>
      <c r="B265" t="s">
        <v>770</v>
      </c>
      <c r="C265" t="s">
        <v>997</v>
      </c>
      <c r="D265" t="s">
        <v>3941</v>
      </c>
      <c r="E265" t="s">
        <v>7</v>
      </c>
      <c r="F265" s="3">
        <v>33489</v>
      </c>
      <c r="G265" s="3">
        <v>1983600</v>
      </c>
      <c r="H265" s="3">
        <v>70616.160000000003</v>
      </c>
      <c r="I265" s="61">
        <v>2023</v>
      </c>
      <c r="L265" s="79">
        <v>111</v>
      </c>
    </row>
    <row r="266" spans="1:12" x14ac:dyDescent="0.3">
      <c r="A266" s="79">
        <v>408</v>
      </c>
      <c r="B266" t="s">
        <v>770</v>
      </c>
      <c r="C266" t="s">
        <v>997</v>
      </c>
      <c r="D266" t="s">
        <v>3942</v>
      </c>
      <c r="E266" t="s">
        <v>19</v>
      </c>
      <c r="F266" s="3">
        <v>119841.15</v>
      </c>
      <c r="G266" s="3">
        <v>28191800</v>
      </c>
      <c r="H266" s="3">
        <v>1003628.08</v>
      </c>
      <c r="I266" s="61">
        <v>2023</v>
      </c>
      <c r="L266" s="79">
        <v>113</v>
      </c>
    </row>
    <row r="267" spans="1:12" x14ac:dyDescent="0.3">
      <c r="A267" s="79">
        <v>408</v>
      </c>
      <c r="B267" t="s">
        <v>770</v>
      </c>
      <c r="C267" t="s">
        <v>997</v>
      </c>
      <c r="D267" t="s">
        <v>3943</v>
      </c>
      <c r="E267" t="s">
        <v>7</v>
      </c>
      <c r="F267" s="3">
        <v>43824.47</v>
      </c>
      <c r="G267" s="3">
        <v>6973600</v>
      </c>
      <c r="H267" s="3">
        <v>248260.16</v>
      </c>
      <c r="I267" s="61">
        <v>2023</v>
      </c>
      <c r="L267" s="79">
        <v>116</v>
      </c>
    </row>
    <row r="268" spans="1:12" x14ac:dyDescent="0.3">
      <c r="A268" s="79">
        <v>408</v>
      </c>
      <c r="B268" t="s">
        <v>770</v>
      </c>
      <c r="C268" t="s">
        <v>997</v>
      </c>
      <c r="D268" t="s">
        <v>3944</v>
      </c>
      <c r="E268" t="s">
        <v>7</v>
      </c>
      <c r="F268" s="3">
        <v>41544.75</v>
      </c>
      <c r="G268" s="3">
        <v>3565400</v>
      </c>
      <c r="H268" s="3">
        <v>126928.24</v>
      </c>
      <c r="I268" s="61">
        <v>2023</v>
      </c>
      <c r="L268" s="79">
        <v>119</v>
      </c>
    </row>
    <row r="269" spans="1:12" x14ac:dyDescent="0.3">
      <c r="A269" s="79">
        <v>408</v>
      </c>
      <c r="B269" t="s">
        <v>770</v>
      </c>
      <c r="C269" t="s">
        <v>997</v>
      </c>
      <c r="D269" t="s">
        <v>3945</v>
      </c>
      <c r="E269" t="s">
        <v>7</v>
      </c>
      <c r="F269" s="3">
        <v>70868.820000000007</v>
      </c>
      <c r="G269" s="3">
        <v>9164200</v>
      </c>
      <c r="H269" s="3">
        <v>326245.52</v>
      </c>
      <c r="I269" s="61">
        <v>2023</v>
      </c>
      <c r="L269" s="79">
        <v>121</v>
      </c>
    </row>
    <row r="270" spans="1:12" x14ac:dyDescent="0.3">
      <c r="A270" s="79">
        <v>408</v>
      </c>
      <c r="B270" t="s">
        <v>770</v>
      </c>
      <c r="C270" t="s">
        <v>997</v>
      </c>
      <c r="D270" t="s">
        <v>3946</v>
      </c>
      <c r="E270" t="s">
        <v>7</v>
      </c>
      <c r="F270" s="3">
        <v>62041.84</v>
      </c>
      <c r="G270" s="3">
        <v>2610000</v>
      </c>
      <c r="H270" s="3">
        <v>92916</v>
      </c>
      <c r="I270" s="61">
        <v>2023</v>
      </c>
      <c r="L270" s="79">
        <v>201</v>
      </c>
    </row>
    <row r="271" spans="1:12" x14ac:dyDescent="0.3">
      <c r="A271" s="79">
        <v>408</v>
      </c>
      <c r="B271" t="s">
        <v>770</v>
      </c>
      <c r="C271" t="s">
        <v>997</v>
      </c>
      <c r="D271" t="s">
        <v>3947</v>
      </c>
      <c r="E271" t="s">
        <v>7</v>
      </c>
      <c r="F271" s="3">
        <v>66611.520000000004</v>
      </c>
      <c r="G271" s="3">
        <v>2716000</v>
      </c>
      <c r="H271" s="3">
        <v>96689.600000000006</v>
      </c>
      <c r="I271" s="61">
        <v>2023</v>
      </c>
      <c r="L271" s="79">
        <v>203</v>
      </c>
    </row>
    <row r="272" spans="1:12" x14ac:dyDescent="0.3">
      <c r="A272" s="79">
        <v>408</v>
      </c>
      <c r="B272" t="s">
        <v>770</v>
      </c>
      <c r="C272" t="s">
        <v>997</v>
      </c>
      <c r="D272" t="s">
        <v>3948</v>
      </c>
      <c r="E272" t="s">
        <v>7</v>
      </c>
      <c r="F272" s="3">
        <v>68632.179999999993</v>
      </c>
      <c r="G272" s="3">
        <v>2571900</v>
      </c>
      <c r="H272" s="3">
        <v>91559.64</v>
      </c>
      <c r="I272" s="61">
        <v>2023</v>
      </c>
      <c r="L272" s="79">
        <v>204</v>
      </c>
    </row>
    <row r="273" spans="1:12" x14ac:dyDescent="0.3">
      <c r="A273" s="79">
        <v>408</v>
      </c>
      <c r="B273" t="s">
        <v>770</v>
      </c>
      <c r="C273" t="s">
        <v>997</v>
      </c>
      <c r="D273" t="s">
        <v>3949</v>
      </c>
      <c r="E273" t="s">
        <v>7</v>
      </c>
      <c r="F273" s="3">
        <v>124593.42</v>
      </c>
      <c r="G273" s="3">
        <v>2064500</v>
      </c>
      <c r="H273" s="3">
        <v>73496.2</v>
      </c>
      <c r="I273" s="61">
        <v>2023</v>
      </c>
      <c r="L273" s="79">
        <v>206</v>
      </c>
    </row>
    <row r="274" spans="1:12" x14ac:dyDescent="0.3">
      <c r="A274" s="79">
        <v>408</v>
      </c>
      <c r="B274" t="s">
        <v>770</v>
      </c>
      <c r="C274" t="s">
        <v>997</v>
      </c>
      <c r="D274" t="s">
        <v>3950</v>
      </c>
      <c r="E274" t="s">
        <v>19</v>
      </c>
      <c r="F274" s="3">
        <v>408000</v>
      </c>
      <c r="G274" s="3">
        <v>12856200</v>
      </c>
      <c r="H274" s="3">
        <v>457680.72</v>
      </c>
      <c r="I274" s="61">
        <v>2023</v>
      </c>
      <c r="L274" s="79">
        <v>207</v>
      </c>
    </row>
    <row r="275" spans="1:12" x14ac:dyDescent="0.3">
      <c r="A275" s="79">
        <v>408</v>
      </c>
      <c r="B275" t="s">
        <v>770</v>
      </c>
      <c r="C275" t="s">
        <v>997</v>
      </c>
      <c r="D275" t="s">
        <v>3951</v>
      </c>
      <c r="E275" t="s">
        <v>19</v>
      </c>
      <c r="F275" s="3">
        <v>35000</v>
      </c>
      <c r="G275" s="3">
        <v>50839500</v>
      </c>
      <c r="H275" s="3">
        <v>1809886.2</v>
      </c>
      <c r="I275" s="61">
        <v>2023</v>
      </c>
      <c r="L275" s="79">
        <v>208</v>
      </c>
    </row>
    <row r="276" spans="1:12" x14ac:dyDescent="0.3">
      <c r="A276" s="79">
        <v>408</v>
      </c>
      <c r="B276" t="s">
        <v>770</v>
      </c>
      <c r="C276" t="s">
        <v>997</v>
      </c>
      <c r="D276" t="s">
        <v>3952</v>
      </c>
      <c r="E276" t="s">
        <v>19</v>
      </c>
      <c r="F276" s="3" t="s">
        <v>3765</v>
      </c>
      <c r="G276" s="3">
        <v>28751900</v>
      </c>
      <c r="H276" s="3">
        <v>1023567.64</v>
      </c>
      <c r="I276" s="61">
        <v>2023</v>
      </c>
      <c r="L276" s="79">
        <v>210</v>
      </c>
    </row>
    <row r="277" spans="1:12" x14ac:dyDescent="0.3">
      <c r="A277" s="79">
        <v>408</v>
      </c>
      <c r="B277" t="s">
        <v>770</v>
      </c>
      <c r="C277" t="s">
        <v>997</v>
      </c>
      <c r="D277" t="s">
        <v>3953</v>
      </c>
      <c r="E277" t="s">
        <v>19</v>
      </c>
      <c r="F277" s="3" t="s">
        <v>3765</v>
      </c>
      <c r="G277" s="3">
        <v>110875200</v>
      </c>
      <c r="H277" s="3">
        <v>3947157.12</v>
      </c>
      <c r="I277" s="61">
        <v>2023</v>
      </c>
      <c r="L277" s="79">
        <v>212</v>
      </c>
    </row>
    <row r="278" spans="1:12" x14ac:dyDescent="0.3">
      <c r="A278" s="79">
        <v>408</v>
      </c>
      <c r="B278" t="s">
        <v>770</v>
      </c>
      <c r="C278" t="s">
        <v>997</v>
      </c>
      <c r="D278" t="s">
        <v>3954</v>
      </c>
      <c r="E278" t="s">
        <v>19</v>
      </c>
      <c r="F278" s="3" t="s">
        <v>3765</v>
      </c>
      <c r="G278" s="3">
        <v>285300</v>
      </c>
      <c r="H278" s="3">
        <v>10156.68</v>
      </c>
      <c r="I278" s="61">
        <v>2023</v>
      </c>
      <c r="L278" s="79">
        <v>213</v>
      </c>
    </row>
    <row r="279" spans="1:12" x14ac:dyDescent="0.3">
      <c r="A279" s="79">
        <v>408</v>
      </c>
      <c r="B279" t="s">
        <v>770</v>
      </c>
      <c r="C279" t="s">
        <v>997</v>
      </c>
      <c r="D279" t="s">
        <v>3955</v>
      </c>
      <c r="E279" t="s">
        <v>19</v>
      </c>
      <c r="F279" s="3" t="s">
        <v>3765</v>
      </c>
      <c r="G279" s="3">
        <v>25235500</v>
      </c>
      <c r="H279" s="3">
        <v>898383.8</v>
      </c>
      <c r="I279" s="61">
        <v>2023</v>
      </c>
      <c r="L279" s="79">
        <v>214</v>
      </c>
    </row>
    <row r="280" spans="1:12" x14ac:dyDescent="0.3">
      <c r="A280" s="79">
        <v>408</v>
      </c>
      <c r="B280" t="s">
        <v>770</v>
      </c>
      <c r="C280" t="s">
        <v>997</v>
      </c>
      <c r="D280" t="s">
        <v>3956</v>
      </c>
      <c r="E280" t="s">
        <v>19</v>
      </c>
      <c r="F280" s="3" t="s">
        <v>3765</v>
      </c>
      <c r="G280" s="3">
        <v>50900000</v>
      </c>
      <c r="H280" s="3">
        <v>1812040</v>
      </c>
      <c r="I280" s="61">
        <v>2023</v>
      </c>
      <c r="L280" s="79">
        <v>215</v>
      </c>
    </row>
    <row r="281" spans="1:12" x14ac:dyDescent="0.3">
      <c r="A281" s="79">
        <v>408</v>
      </c>
      <c r="B281" t="s">
        <v>770</v>
      </c>
      <c r="C281" t="s">
        <v>997</v>
      </c>
      <c r="D281" t="s">
        <v>3957</v>
      </c>
      <c r="E281" t="s">
        <v>19</v>
      </c>
      <c r="F281" s="3" t="s">
        <v>3765</v>
      </c>
      <c r="G281" s="3">
        <v>47700000</v>
      </c>
      <c r="H281" s="3">
        <v>1698120</v>
      </c>
      <c r="I281" s="61">
        <v>2023</v>
      </c>
      <c r="L281" s="79">
        <v>217</v>
      </c>
    </row>
    <row r="282" spans="1:12" x14ac:dyDescent="0.3">
      <c r="A282" s="79">
        <v>409</v>
      </c>
      <c r="B282" t="s">
        <v>771</v>
      </c>
      <c r="C282" t="s">
        <v>997</v>
      </c>
      <c r="D282" t="s">
        <v>146</v>
      </c>
      <c r="E282" t="s">
        <v>7</v>
      </c>
      <c r="F282" s="3">
        <v>139295</v>
      </c>
      <c r="G282" s="3">
        <v>9967600</v>
      </c>
      <c r="H282" s="3">
        <v>407276.136</v>
      </c>
      <c r="I282" s="61">
        <v>2023</v>
      </c>
      <c r="L282" s="79">
        <v>219</v>
      </c>
    </row>
    <row r="283" spans="1:12" x14ac:dyDescent="0.3">
      <c r="A283" s="79">
        <v>409</v>
      </c>
      <c r="B283" t="s">
        <v>771</v>
      </c>
      <c r="C283" t="s">
        <v>997</v>
      </c>
      <c r="D283" t="s">
        <v>147</v>
      </c>
      <c r="E283" t="s">
        <v>7</v>
      </c>
      <c r="F283" s="3">
        <v>14971</v>
      </c>
      <c r="G283" s="3">
        <v>6087200</v>
      </c>
      <c r="H283" s="3">
        <v>248722.992</v>
      </c>
      <c r="I283" s="61">
        <v>2023</v>
      </c>
      <c r="L283" s="79">
        <v>221</v>
      </c>
    </row>
    <row r="284" spans="1:12" x14ac:dyDescent="0.3">
      <c r="A284" s="79">
        <v>409</v>
      </c>
      <c r="B284" t="s">
        <v>771</v>
      </c>
      <c r="C284" t="s">
        <v>997</v>
      </c>
      <c r="D284" t="s">
        <v>148</v>
      </c>
      <c r="E284" t="s">
        <v>7</v>
      </c>
      <c r="F284" s="3">
        <v>63341.75</v>
      </c>
      <c r="G284" s="3">
        <v>8293400</v>
      </c>
      <c r="H284" s="3">
        <v>338868.32400000002</v>
      </c>
      <c r="I284" s="61">
        <v>2023</v>
      </c>
      <c r="L284" s="79">
        <v>222</v>
      </c>
    </row>
    <row r="285" spans="1:12" x14ac:dyDescent="0.3">
      <c r="A285" s="79">
        <v>409</v>
      </c>
      <c r="B285" t="s">
        <v>771</v>
      </c>
      <c r="C285" t="s">
        <v>997</v>
      </c>
      <c r="D285" t="s">
        <v>149</v>
      </c>
      <c r="E285" t="s">
        <v>7</v>
      </c>
      <c r="F285" s="3">
        <v>22230.55</v>
      </c>
      <c r="G285" s="3">
        <v>3830300</v>
      </c>
      <c r="H285" s="3">
        <v>156506.05799999999</v>
      </c>
      <c r="I285" s="61">
        <v>2023</v>
      </c>
      <c r="L285" s="79">
        <v>223</v>
      </c>
    </row>
    <row r="286" spans="1:12" x14ac:dyDescent="0.3">
      <c r="A286" s="79">
        <v>409</v>
      </c>
      <c r="B286" t="s">
        <v>771</v>
      </c>
      <c r="C286" t="s">
        <v>997</v>
      </c>
      <c r="D286" t="s">
        <v>150</v>
      </c>
      <c r="E286" t="s">
        <v>7</v>
      </c>
      <c r="F286" s="3">
        <v>8800</v>
      </c>
      <c r="G286" s="3">
        <v>1699400</v>
      </c>
      <c r="H286" s="3">
        <v>69437.483999999997</v>
      </c>
      <c r="I286" s="61">
        <v>2023</v>
      </c>
      <c r="L286" s="79">
        <v>225</v>
      </c>
    </row>
    <row r="287" spans="1:12" x14ac:dyDescent="0.3">
      <c r="A287" s="79">
        <v>409</v>
      </c>
      <c r="B287" t="s">
        <v>771</v>
      </c>
      <c r="C287" t="s">
        <v>997</v>
      </c>
      <c r="D287" t="s">
        <v>151</v>
      </c>
      <c r="E287" t="s">
        <v>7</v>
      </c>
      <c r="F287" s="3">
        <v>47730.13</v>
      </c>
      <c r="G287" s="3">
        <v>8724800</v>
      </c>
      <c r="H287" s="3">
        <v>356495.32799999998</v>
      </c>
      <c r="I287" s="61">
        <v>2023</v>
      </c>
      <c r="L287" s="79">
        <v>226</v>
      </c>
    </row>
    <row r="288" spans="1:12" x14ac:dyDescent="0.3">
      <c r="A288" s="79">
        <v>409</v>
      </c>
      <c r="B288" t="s">
        <v>771</v>
      </c>
      <c r="C288" t="s">
        <v>997</v>
      </c>
      <c r="D288" t="s">
        <v>152</v>
      </c>
      <c r="E288" t="s">
        <v>7</v>
      </c>
      <c r="F288" s="3">
        <v>46866.12</v>
      </c>
      <c r="G288" s="3">
        <v>5392400</v>
      </c>
      <c r="H288" s="3">
        <v>220333.46400000001</v>
      </c>
      <c r="I288" s="61">
        <v>2023</v>
      </c>
      <c r="L288" s="79">
        <v>227</v>
      </c>
    </row>
    <row r="289" spans="1:12" x14ac:dyDescent="0.3">
      <c r="A289" s="79">
        <v>409</v>
      </c>
      <c r="B289" t="s">
        <v>771</v>
      </c>
      <c r="C289" t="s">
        <v>997</v>
      </c>
      <c r="D289" t="s">
        <v>153</v>
      </c>
      <c r="E289" t="s">
        <v>7</v>
      </c>
      <c r="F289" s="3">
        <v>88000</v>
      </c>
      <c r="G289" s="3">
        <v>17408100</v>
      </c>
      <c r="H289" s="3">
        <v>711294.96600000001</v>
      </c>
      <c r="I289" s="61">
        <v>2023</v>
      </c>
      <c r="L289" s="79">
        <v>235</v>
      </c>
    </row>
    <row r="290" spans="1:12" x14ac:dyDescent="0.3">
      <c r="A290" s="79">
        <v>409</v>
      </c>
      <c r="B290" t="s">
        <v>771</v>
      </c>
      <c r="C290" t="s">
        <v>997</v>
      </c>
      <c r="D290" t="s">
        <v>3186</v>
      </c>
      <c r="E290" t="s">
        <v>7</v>
      </c>
      <c r="F290" s="3">
        <v>58848.650000000009</v>
      </c>
      <c r="G290" s="3">
        <v>6684700</v>
      </c>
      <c r="H290" s="3">
        <v>273136.842</v>
      </c>
      <c r="I290" s="61">
        <v>2023</v>
      </c>
      <c r="L290" s="79">
        <v>237</v>
      </c>
    </row>
    <row r="291" spans="1:12" x14ac:dyDescent="0.3">
      <c r="A291" s="79">
        <v>409</v>
      </c>
      <c r="B291" t="s">
        <v>771</v>
      </c>
      <c r="C291" t="s">
        <v>997</v>
      </c>
      <c r="D291" t="s">
        <v>3518</v>
      </c>
      <c r="E291" t="s">
        <v>7</v>
      </c>
      <c r="F291" s="3">
        <v>5783.15</v>
      </c>
      <c r="G291" s="3">
        <v>7497000</v>
      </c>
      <c r="H291" s="3">
        <v>306327.42</v>
      </c>
      <c r="I291" s="61">
        <v>2023</v>
      </c>
      <c r="L291" s="79">
        <v>247</v>
      </c>
    </row>
    <row r="292" spans="1:12" x14ac:dyDescent="0.3">
      <c r="A292" s="79">
        <v>410</v>
      </c>
      <c r="B292" t="s">
        <v>772</v>
      </c>
      <c r="C292" t="s">
        <v>997</v>
      </c>
      <c r="D292" t="s">
        <v>3187</v>
      </c>
      <c r="E292" t="s">
        <v>7</v>
      </c>
      <c r="F292" s="3">
        <v>106900.37</v>
      </c>
      <c r="G292" s="3">
        <v>3074500</v>
      </c>
      <c r="H292" s="3">
        <v>106900.37</v>
      </c>
      <c r="I292" s="61">
        <v>2022</v>
      </c>
      <c r="L292" s="79">
        <v>253</v>
      </c>
    </row>
    <row r="293" spans="1:12" x14ac:dyDescent="0.3">
      <c r="A293" s="79">
        <v>412</v>
      </c>
      <c r="B293" t="s">
        <v>773</v>
      </c>
      <c r="C293" t="s">
        <v>997</v>
      </c>
      <c r="D293" t="s">
        <v>156</v>
      </c>
      <c r="E293" t="s">
        <v>42</v>
      </c>
      <c r="F293" s="3">
        <v>145000</v>
      </c>
      <c r="G293" s="3">
        <v>5800000</v>
      </c>
      <c r="H293" s="3">
        <v>227128</v>
      </c>
      <c r="I293" s="61">
        <v>2023</v>
      </c>
      <c r="L293" s="79">
        <v>254</v>
      </c>
    </row>
    <row r="294" spans="1:12" x14ac:dyDescent="0.3">
      <c r="A294" s="79">
        <v>412</v>
      </c>
      <c r="B294" t="s">
        <v>773</v>
      </c>
      <c r="C294" t="s">
        <v>997</v>
      </c>
      <c r="D294" t="s">
        <v>157</v>
      </c>
      <c r="E294" t="s">
        <v>42</v>
      </c>
      <c r="F294" s="3">
        <v>2500000</v>
      </c>
      <c r="G294" s="3">
        <v>117984000</v>
      </c>
      <c r="H294" s="3">
        <v>4397263.68</v>
      </c>
      <c r="I294" s="61">
        <v>2023</v>
      </c>
      <c r="L294" s="79">
        <v>255</v>
      </c>
    </row>
    <row r="295" spans="1:12" x14ac:dyDescent="0.3">
      <c r="A295" s="79">
        <v>412</v>
      </c>
      <c r="B295" t="s">
        <v>773</v>
      </c>
      <c r="C295" t="s">
        <v>997</v>
      </c>
      <c r="D295" t="s">
        <v>158</v>
      </c>
      <c r="E295" t="s">
        <v>42</v>
      </c>
      <c r="F295" s="3">
        <v>55675.34</v>
      </c>
      <c r="G295" s="3">
        <v>14982000</v>
      </c>
      <c r="H295" s="3" t="s">
        <v>3765</v>
      </c>
      <c r="I295" s="61">
        <v>2023</v>
      </c>
      <c r="L295" s="79">
        <v>256</v>
      </c>
    </row>
    <row r="296" spans="1:12" x14ac:dyDescent="0.3">
      <c r="A296" s="79">
        <v>412</v>
      </c>
      <c r="B296" t="s">
        <v>773</v>
      </c>
      <c r="C296" t="s">
        <v>997</v>
      </c>
      <c r="D296" t="s">
        <v>159</v>
      </c>
      <c r="E296" t="s">
        <v>42</v>
      </c>
      <c r="F296" s="3">
        <v>25000</v>
      </c>
      <c r="G296" s="3">
        <v>6218600</v>
      </c>
      <c r="H296" s="3" t="s">
        <v>3765</v>
      </c>
      <c r="I296" s="61">
        <v>2023</v>
      </c>
      <c r="L296" s="79">
        <v>260</v>
      </c>
    </row>
    <row r="297" spans="1:12" x14ac:dyDescent="0.3">
      <c r="A297" s="79">
        <v>412</v>
      </c>
      <c r="B297" t="s">
        <v>773</v>
      </c>
      <c r="C297" t="s">
        <v>997</v>
      </c>
      <c r="D297" t="s">
        <v>160</v>
      </c>
      <c r="E297" t="s">
        <v>42</v>
      </c>
      <c r="F297" s="3">
        <v>150331.74</v>
      </c>
      <c r="G297" s="3">
        <v>6500000</v>
      </c>
      <c r="H297" s="3">
        <v>242255</v>
      </c>
      <c r="I297" s="61">
        <v>2023</v>
      </c>
      <c r="L297" s="79">
        <v>261</v>
      </c>
    </row>
    <row r="298" spans="1:12" x14ac:dyDescent="0.3">
      <c r="A298" s="79">
        <v>412</v>
      </c>
      <c r="B298" t="s">
        <v>773</v>
      </c>
      <c r="C298" t="s">
        <v>997</v>
      </c>
      <c r="D298" t="s">
        <v>3015</v>
      </c>
      <c r="E298" t="s">
        <v>42</v>
      </c>
      <c r="F298" s="3">
        <v>15219.59</v>
      </c>
      <c r="G298" s="3">
        <v>1343300</v>
      </c>
      <c r="H298" s="3" t="s">
        <v>3765</v>
      </c>
      <c r="I298" s="61">
        <v>2023</v>
      </c>
      <c r="L298" s="79">
        <v>267</v>
      </c>
    </row>
    <row r="299" spans="1:12" x14ac:dyDescent="0.3">
      <c r="A299" s="79">
        <v>412</v>
      </c>
      <c r="B299" t="s">
        <v>773</v>
      </c>
      <c r="C299" t="s">
        <v>997</v>
      </c>
      <c r="D299" t="s">
        <v>161</v>
      </c>
      <c r="E299" t="s">
        <v>19</v>
      </c>
      <c r="F299" s="3">
        <v>10751.33</v>
      </c>
      <c r="G299" s="3">
        <v>1959900</v>
      </c>
      <c r="H299" s="3">
        <v>73045.472999999998</v>
      </c>
      <c r="I299" s="61">
        <v>2023</v>
      </c>
      <c r="L299" s="79">
        <v>269</v>
      </c>
    </row>
    <row r="300" spans="1:12" x14ac:dyDescent="0.3">
      <c r="A300" s="79">
        <v>412</v>
      </c>
      <c r="B300" t="s">
        <v>773</v>
      </c>
      <c r="C300" t="s">
        <v>997</v>
      </c>
      <c r="D300" t="s">
        <v>3016</v>
      </c>
      <c r="E300" t="s">
        <v>19</v>
      </c>
      <c r="F300" s="3">
        <v>10444.76</v>
      </c>
      <c r="G300" s="3">
        <v>516800</v>
      </c>
      <c r="H300" s="3">
        <v>19261.135999999999</v>
      </c>
      <c r="I300" s="61">
        <v>2023</v>
      </c>
      <c r="L300" s="79">
        <v>303</v>
      </c>
    </row>
    <row r="301" spans="1:12" x14ac:dyDescent="0.3">
      <c r="A301" s="79">
        <v>415</v>
      </c>
      <c r="B301" t="s">
        <v>774</v>
      </c>
      <c r="C301" t="s">
        <v>997</v>
      </c>
      <c r="D301" t="s">
        <v>165</v>
      </c>
      <c r="E301" t="s">
        <v>7</v>
      </c>
      <c r="F301" s="3">
        <v>240000</v>
      </c>
      <c r="G301" s="3">
        <v>11410400</v>
      </c>
      <c r="H301" s="3">
        <v>472390.56000000006</v>
      </c>
      <c r="I301" s="61">
        <v>2023</v>
      </c>
      <c r="L301" s="79">
        <v>304</v>
      </c>
    </row>
    <row r="302" spans="1:12" x14ac:dyDescent="0.3">
      <c r="A302" s="79">
        <v>415</v>
      </c>
      <c r="B302" t="s">
        <v>774</v>
      </c>
      <c r="C302" t="s">
        <v>997</v>
      </c>
      <c r="D302" t="s">
        <v>166</v>
      </c>
      <c r="E302" t="s">
        <v>7</v>
      </c>
      <c r="F302" s="3">
        <v>33669</v>
      </c>
      <c r="G302" s="3">
        <v>7430800</v>
      </c>
      <c r="H302" s="3">
        <v>307635.12000000005</v>
      </c>
      <c r="I302" s="61">
        <v>2023</v>
      </c>
      <c r="L302" s="79">
        <v>305</v>
      </c>
    </row>
    <row r="303" spans="1:12" x14ac:dyDescent="0.3">
      <c r="A303" s="79">
        <v>415</v>
      </c>
      <c r="B303" t="s">
        <v>774</v>
      </c>
      <c r="C303" t="s">
        <v>997</v>
      </c>
      <c r="D303" t="s">
        <v>167</v>
      </c>
      <c r="E303" t="s">
        <v>7</v>
      </c>
      <c r="F303" s="3">
        <v>8612.84</v>
      </c>
      <c r="G303" s="3">
        <v>1200000</v>
      </c>
      <c r="H303" s="3">
        <v>49680.000000000007</v>
      </c>
      <c r="I303" s="61">
        <v>2023</v>
      </c>
      <c r="L303" s="79">
        <v>306</v>
      </c>
    </row>
    <row r="304" spans="1:12" x14ac:dyDescent="0.3">
      <c r="A304" s="79">
        <v>416</v>
      </c>
      <c r="B304" t="s">
        <v>3093</v>
      </c>
      <c r="C304" t="s">
        <v>997</v>
      </c>
      <c r="D304" t="s">
        <v>3188</v>
      </c>
      <c r="E304" t="s">
        <v>42</v>
      </c>
      <c r="F304" s="3">
        <v>79603.240000000005</v>
      </c>
      <c r="G304" s="3">
        <v>7564800</v>
      </c>
      <c r="H304" s="3">
        <v>56584.703999999998</v>
      </c>
      <c r="I304" s="61">
        <v>2023</v>
      </c>
      <c r="L304" s="79">
        <v>308</v>
      </c>
    </row>
    <row r="305" spans="1:12" x14ac:dyDescent="0.3">
      <c r="A305" s="79">
        <v>416</v>
      </c>
      <c r="B305" t="s">
        <v>3093</v>
      </c>
      <c r="C305" t="s">
        <v>997</v>
      </c>
      <c r="D305" t="s">
        <v>3189</v>
      </c>
      <c r="E305" t="s">
        <v>42</v>
      </c>
      <c r="F305" s="3">
        <v>637940.39</v>
      </c>
      <c r="G305" s="3">
        <v>50000000</v>
      </c>
      <c r="H305" s="3">
        <v>374000</v>
      </c>
      <c r="I305" s="61">
        <v>2023</v>
      </c>
      <c r="L305" s="79">
        <v>309</v>
      </c>
    </row>
    <row r="306" spans="1:12" x14ac:dyDescent="0.3">
      <c r="A306" s="79">
        <v>416</v>
      </c>
      <c r="B306" t="s">
        <v>3093</v>
      </c>
      <c r="C306" t="s">
        <v>997</v>
      </c>
      <c r="D306" t="s">
        <v>3190</v>
      </c>
      <c r="E306" t="s">
        <v>7</v>
      </c>
      <c r="F306" s="3">
        <v>49973</v>
      </c>
      <c r="G306" s="3">
        <v>10278800</v>
      </c>
      <c r="H306" s="3">
        <v>76885.423999999999</v>
      </c>
      <c r="I306" s="61">
        <v>2023</v>
      </c>
      <c r="L306" s="79">
        <v>312</v>
      </c>
    </row>
    <row r="307" spans="1:12" x14ac:dyDescent="0.3">
      <c r="A307" s="79">
        <v>416</v>
      </c>
      <c r="B307" t="s">
        <v>3093</v>
      </c>
      <c r="C307" t="s">
        <v>997</v>
      </c>
      <c r="D307" t="s">
        <v>3191</v>
      </c>
      <c r="E307" t="s">
        <v>7</v>
      </c>
      <c r="F307" s="3">
        <v>17889</v>
      </c>
      <c r="G307" s="3">
        <v>8385200</v>
      </c>
      <c r="H307" s="3">
        <v>62721.295999999995</v>
      </c>
      <c r="I307" s="61">
        <v>2023</v>
      </c>
      <c r="L307" s="79">
        <v>313</v>
      </c>
    </row>
    <row r="308" spans="1:12" x14ac:dyDescent="0.3">
      <c r="A308" s="79">
        <v>416</v>
      </c>
      <c r="B308" t="s">
        <v>3093</v>
      </c>
      <c r="C308" t="s">
        <v>997</v>
      </c>
      <c r="D308" t="s">
        <v>3192</v>
      </c>
      <c r="E308" t="s">
        <v>42</v>
      </c>
      <c r="F308" s="3">
        <v>33069.300000000003</v>
      </c>
      <c r="G308" s="3">
        <v>5957600</v>
      </c>
      <c r="H308" s="3">
        <v>44562.847999999998</v>
      </c>
      <c r="I308" s="61">
        <v>2023</v>
      </c>
      <c r="L308" s="79">
        <v>315</v>
      </c>
    </row>
    <row r="309" spans="1:12" x14ac:dyDescent="0.3">
      <c r="A309" s="79">
        <v>417</v>
      </c>
      <c r="B309" t="s">
        <v>4207</v>
      </c>
      <c r="C309" t="s">
        <v>997</v>
      </c>
      <c r="D309" t="s">
        <v>3519</v>
      </c>
      <c r="E309" t="s">
        <v>7</v>
      </c>
      <c r="F309" s="3">
        <v>5548</v>
      </c>
      <c r="G309" s="3">
        <v>3072000</v>
      </c>
      <c r="H309" s="3">
        <v>103403.52</v>
      </c>
      <c r="I309" s="61">
        <v>2023</v>
      </c>
      <c r="L309" s="79">
        <v>316</v>
      </c>
    </row>
    <row r="310" spans="1:12" x14ac:dyDescent="0.3">
      <c r="A310" s="79">
        <v>418</v>
      </c>
      <c r="B310" t="s">
        <v>775</v>
      </c>
      <c r="C310" t="s">
        <v>997</v>
      </c>
      <c r="D310" t="s">
        <v>3520</v>
      </c>
      <c r="E310" t="s">
        <v>7</v>
      </c>
      <c r="F310" s="3">
        <v>13739.4</v>
      </c>
      <c r="G310" s="3">
        <v>1388700</v>
      </c>
      <c r="H310" s="3">
        <v>47146.37</v>
      </c>
      <c r="I310" s="61">
        <v>2023</v>
      </c>
      <c r="L310" s="79">
        <v>317</v>
      </c>
    </row>
    <row r="311" spans="1:12" x14ac:dyDescent="0.3">
      <c r="A311" s="79">
        <v>418</v>
      </c>
      <c r="B311" t="s">
        <v>775</v>
      </c>
      <c r="C311" t="s">
        <v>997</v>
      </c>
      <c r="D311" t="s">
        <v>3521</v>
      </c>
      <c r="E311" t="s">
        <v>7</v>
      </c>
      <c r="F311" s="3">
        <v>42036.73</v>
      </c>
      <c r="G311" s="3">
        <v>11334800</v>
      </c>
      <c r="H311" s="3">
        <v>384816.46</v>
      </c>
      <c r="I311" s="61">
        <v>2023</v>
      </c>
      <c r="L311" s="79">
        <v>318</v>
      </c>
    </row>
    <row r="312" spans="1:12" x14ac:dyDescent="0.3">
      <c r="A312" s="79">
        <v>420</v>
      </c>
      <c r="B312" t="s">
        <v>3193</v>
      </c>
      <c r="C312" t="s">
        <v>997</v>
      </c>
      <c r="D312" t="s">
        <v>3194</v>
      </c>
      <c r="E312" t="s">
        <v>42</v>
      </c>
      <c r="F312" s="3">
        <v>5143.95</v>
      </c>
      <c r="G312" s="3">
        <v>437900</v>
      </c>
      <c r="H312" s="3">
        <v>23234.98</v>
      </c>
      <c r="I312" s="61">
        <v>2023</v>
      </c>
      <c r="L312" s="79">
        <v>319</v>
      </c>
    </row>
    <row r="313" spans="1:12" x14ac:dyDescent="0.3">
      <c r="A313" s="79">
        <v>421</v>
      </c>
      <c r="B313" t="s">
        <v>3195</v>
      </c>
      <c r="C313" t="s">
        <v>997</v>
      </c>
      <c r="D313" t="s">
        <v>3196</v>
      </c>
      <c r="E313" t="s">
        <v>19</v>
      </c>
      <c r="F313" s="3">
        <v>688000</v>
      </c>
      <c r="G313" s="3" t="s">
        <v>3765</v>
      </c>
      <c r="H313" s="3" t="s">
        <v>3765</v>
      </c>
      <c r="I313" s="61">
        <v>2023</v>
      </c>
      <c r="L313" s="79">
        <v>320</v>
      </c>
    </row>
    <row r="314" spans="1:12" x14ac:dyDescent="0.3">
      <c r="A314" s="79">
        <v>422</v>
      </c>
      <c r="B314" t="s">
        <v>776</v>
      </c>
      <c r="C314" t="s">
        <v>997</v>
      </c>
      <c r="D314" t="s">
        <v>170</v>
      </c>
      <c r="E314" t="s">
        <v>7</v>
      </c>
      <c r="F314" s="3">
        <v>20000</v>
      </c>
      <c r="G314" s="3">
        <v>6018600</v>
      </c>
      <c r="H314" s="3">
        <v>298943.86</v>
      </c>
      <c r="I314" s="61">
        <v>2023</v>
      </c>
      <c r="L314" s="79">
        <v>323</v>
      </c>
    </row>
    <row r="315" spans="1:12" x14ac:dyDescent="0.3">
      <c r="A315" s="79">
        <v>422</v>
      </c>
      <c r="B315" t="s">
        <v>776</v>
      </c>
      <c r="C315" t="s">
        <v>997</v>
      </c>
      <c r="D315" t="s">
        <v>171</v>
      </c>
      <c r="E315" t="s">
        <v>7</v>
      </c>
      <c r="F315" s="3">
        <v>69672.399999999994</v>
      </c>
      <c r="G315" s="3">
        <v>10007300</v>
      </c>
      <c r="H315" s="3">
        <v>497062.59</v>
      </c>
      <c r="I315" s="61">
        <v>2023</v>
      </c>
      <c r="L315" s="79">
        <v>324</v>
      </c>
    </row>
    <row r="316" spans="1:12" x14ac:dyDescent="0.3">
      <c r="A316" s="79">
        <v>422</v>
      </c>
      <c r="B316" t="s">
        <v>776</v>
      </c>
      <c r="C316" t="s">
        <v>997</v>
      </c>
      <c r="D316" t="s">
        <v>172</v>
      </c>
      <c r="E316" t="s">
        <v>7</v>
      </c>
      <c r="F316" s="3">
        <v>39812.199999999997</v>
      </c>
      <c r="G316" s="3">
        <v>5192500</v>
      </c>
      <c r="H316" s="3">
        <v>257911.48</v>
      </c>
      <c r="I316" s="61">
        <v>2023</v>
      </c>
      <c r="L316" s="79">
        <v>329</v>
      </c>
    </row>
    <row r="317" spans="1:12" x14ac:dyDescent="0.3">
      <c r="A317" s="79">
        <v>422</v>
      </c>
      <c r="B317" t="s">
        <v>776</v>
      </c>
      <c r="C317" t="s">
        <v>997</v>
      </c>
      <c r="D317" t="s">
        <v>3197</v>
      </c>
      <c r="E317" t="s">
        <v>7</v>
      </c>
      <c r="F317" s="3">
        <v>389355.2</v>
      </c>
      <c r="G317" s="3">
        <v>6200000</v>
      </c>
      <c r="H317" s="3">
        <v>307954</v>
      </c>
      <c r="I317" s="61">
        <v>2023</v>
      </c>
      <c r="L317" s="79">
        <v>337</v>
      </c>
    </row>
    <row r="318" spans="1:12" x14ac:dyDescent="0.3">
      <c r="A318" s="79">
        <v>423</v>
      </c>
      <c r="B318" t="s">
        <v>777</v>
      </c>
      <c r="C318" t="s">
        <v>997</v>
      </c>
      <c r="D318" t="s">
        <v>3198</v>
      </c>
      <c r="E318" t="s">
        <v>19</v>
      </c>
      <c r="F318" s="3">
        <v>425685.38</v>
      </c>
      <c r="G318" s="3" t="s">
        <v>3765</v>
      </c>
      <c r="H318" s="3">
        <v>425685.38</v>
      </c>
      <c r="I318" s="61">
        <v>2023</v>
      </c>
      <c r="L318" s="79">
        <v>338</v>
      </c>
    </row>
    <row r="319" spans="1:12" x14ac:dyDescent="0.3">
      <c r="A319" s="79">
        <v>424</v>
      </c>
      <c r="B319" t="s">
        <v>778</v>
      </c>
      <c r="C319" t="s">
        <v>997</v>
      </c>
      <c r="D319" t="s">
        <v>174</v>
      </c>
      <c r="E319" t="s">
        <v>7</v>
      </c>
      <c r="F319" s="3">
        <v>25402.3</v>
      </c>
      <c r="G319" s="3">
        <v>7620900</v>
      </c>
      <c r="H319" s="3">
        <v>370223.32199999999</v>
      </c>
      <c r="I319" s="61">
        <v>2023</v>
      </c>
      <c r="L319" s="79"/>
    </row>
    <row r="320" spans="1:12" x14ac:dyDescent="0.3">
      <c r="A320" s="79">
        <v>424</v>
      </c>
      <c r="B320" t="s">
        <v>778</v>
      </c>
      <c r="C320" t="s">
        <v>997</v>
      </c>
      <c r="D320" t="s">
        <v>175</v>
      </c>
      <c r="E320" t="s">
        <v>7</v>
      </c>
      <c r="F320" s="3">
        <v>42511.61</v>
      </c>
      <c r="G320" s="3">
        <v>1728100</v>
      </c>
      <c r="H320" s="3">
        <v>83951.097999999998</v>
      </c>
      <c r="I320" s="61">
        <v>2023</v>
      </c>
      <c r="L320" s="79"/>
    </row>
    <row r="321" spans="1:12" x14ac:dyDescent="0.3">
      <c r="A321" s="79">
        <v>425</v>
      </c>
      <c r="B321" t="s">
        <v>779</v>
      </c>
      <c r="C321" t="s">
        <v>997</v>
      </c>
      <c r="D321" t="s">
        <v>3522</v>
      </c>
      <c r="E321" t="s">
        <v>7</v>
      </c>
      <c r="F321" s="3">
        <v>38000</v>
      </c>
      <c r="G321" s="3">
        <v>3835000</v>
      </c>
      <c r="H321" s="3">
        <v>192401.95</v>
      </c>
      <c r="I321" s="61">
        <v>2023</v>
      </c>
      <c r="L321" s="79">
        <v>340</v>
      </c>
    </row>
    <row r="322" spans="1:12" x14ac:dyDescent="0.3">
      <c r="A322" s="79">
        <v>427</v>
      </c>
      <c r="B322" t="s">
        <v>780</v>
      </c>
      <c r="C322" t="s">
        <v>997</v>
      </c>
      <c r="D322" t="s">
        <v>178</v>
      </c>
      <c r="E322" t="s">
        <v>7</v>
      </c>
      <c r="F322" s="3">
        <v>264393.46999999997</v>
      </c>
      <c r="G322" s="3">
        <v>16025300</v>
      </c>
      <c r="H322" s="3">
        <v>649986.16800000006</v>
      </c>
      <c r="I322" s="61">
        <v>2023</v>
      </c>
      <c r="L322" s="79">
        <v>403</v>
      </c>
    </row>
    <row r="323" spans="1:12" x14ac:dyDescent="0.3">
      <c r="A323" s="79">
        <v>427</v>
      </c>
      <c r="B323" t="s">
        <v>780</v>
      </c>
      <c r="C323" t="s">
        <v>997</v>
      </c>
      <c r="D323" t="s">
        <v>179</v>
      </c>
      <c r="E323" t="s">
        <v>42</v>
      </c>
      <c r="F323" s="3">
        <v>217282.14</v>
      </c>
      <c r="G323" s="3">
        <v>8314000</v>
      </c>
      <c r="H323" s="3">
        <v>337215.84</v>
      </c>
      <c r="I323" s="61">
        <v>2023</v>
      </c>
      <c r="L323" s="79">
        <v>404</v>
      </c>
    </row>
    <row r="324" spans="1:12" x14ac:dyDescent="0.3">
      <c r="A324" s="79">
        <v>427</v>
      </c>
      <c r="B324" t="s">
        <v>780</v>
      </c>
      <c r="C324" t="s">
        <v>997</v>
      </c>
      <c r="D324" t="s">
        <v>180</v>
      </c>
      <c r="E324" t="s">
        <v>42</v>
      </c>
      <c r="F324" s="3">
        <v>197000</v>
      </c>
      <c r="G324" s="3">
        <v>7382500</v>
      </c>
      <c r="H324" s="3">
        <v>299434.2</v>
      </c>
      <c r="I324" s="61">
        <v>2023</v>
      </c>
      <c r="L324" s="79">
        <v>405</v>
      </c>
    </row>
    <row r="325" spans="1:12" x14ac:dyDescent="0.3">
      <c r="A325" s="79">
        <v>427</v>
      </c>
      <c r="B325" t="s">
        <v>780</v>
      </c>
      <c r="C325" t="s">
        <v>997</v>
      </c>
      <c r="D325" t="s">
        <v>181</v>
      </c>
      <c r="E325" t="s">
        <v>7</v>
      </c>
      <c r="F325" s="3">
        <v>71198.5</v>
      </c>
      <c r="G325" s="3">
        <v>3950000</v>
      </c>
      <c r="H325" s="3">
        <v>160212</v>
      </c>
      <c r="I325" s="61">
        <v>2023</v>
      </c>
      <c r="L325" s="79">
        <v>406</v>
      </c>
    </row>
    <row r="326" spans="1:12" x14ac:dyDescent="0.3">
      <c r="A326" s="79">
        <v>427</v>
      </c>
      <c r="B326" t="s">
        <v>780</v>
      </c>
      <c r="C326" t="s">
        <v>997</v>
      </c>
      <c r="D326" t="s">
        <v>182</v>
      </c>
      <c r="E326" t="s">
        <v>7</v>
      </c>
      <c r="F326" s="3">
        <v>43396.02</v>
      </c>
      <c r="G326" s="3">
        <v>6713800</v>
      </c>
      <c r="H326" s="3">
        <v>272311.728</v>
      </c>
      <c r="I326" s="61">
        <v>2023</v>
      </c>
      <c r="L326" s="79">
        <v>408</v>
      </c>
    </row>
    <row r="327" spans="1:12" x14ac:dyDescent="0.3">
      <c r="A327" s="79">
        <v>427</v>
      </c>
      <c r="B327" t="s">
        <v>780</v>
      </c>
      <c r="C327" t="s">
        <v>997</v>
      </c>
      <c r="D327" t="s">
        <v>3199</v>
      </c>
      <c r="E327" t="s">
        <v>42</v>
      </c>
      <c r="F327" s="3">
        <v>170646.12</v>
      </c>
      <c r="G327" s="3">
        <v>7800000</v>
      </c>
      <c r="H327" s="3">
        <v>316368</v>
      </c>
      <c r="I327" s="61">
        <v>2023</v>
      </c>
      <c r="L327" s="79">
        <v>409</v>
      </c>
    </row>
    <row r="328" spans="1:12" x14ac:dyDescent="0.3">
      <c r="A328" s="79">
        <v>427</v>
      </c>
      <c r="B328" t="s">
        <v>780</v>
      </c>
      <c r="C328" t="s">
        <v>997</v>
      </c>
      <c r="D328" t="s">
        <v>3200</v>
      </c>
      <c r="E328" t="s">
        <v>42</v>
      </c>
      <c r="F328" s="3">
        <v>172591.01</v>
      </c>
      <c r="G328" s="3">
        <v>1330100</v>
      </c>
      <c r="H328" s="3">
        <v>53948.856</v>
      </c>
      <c r="I328" s="61">
        <v>2023</v>
      </c>
      <c r="L328" s="79">
        <v>412</v>
      </c>
    </row>
    <row r="329" spans="1:12" x14ac:dyDescent="0.3">
      <c r="A329" s="79">
        <v>428</v>
      </c>
      <c r="B329" t="s">
        <v>781</v>
      </c>
      <c r="C329" t="s">
        <v>997</v>
      </c>
      <c r="D329" t="s">
        <v>3523</v>
      </c>
      <c r="E329" t="s">
        <v>42</v>
      </c>
      <c r="F329" s="3">
        <v>860054</v>
      </c>
      <c r="G329" s="3">
        <v>20913300</v>
      </c>
      <c r="H329" s="3">
        <v>1105477.04</v>
      </c>
      <c r="I329" s="61">
        <v>2023</v>
      </c>
      <c r="L329" s="79">
        <v>415</v>
      </c>
    </row>
    <row r="330" spans="1:12" x14ac:dyDescent="0.3">
      <c r="A330" s="79">
        <v>428</v>
      </c>
      <c r="B330" t="s">
        <v>781</v>
      </c>
      <c r="C330" t="s">
        <v>997</v>
      </c>
      <c r="D330" t="s">
        <v>3524</v>
      </c>
      <c r="E330" t="s">
        <v>42</v>
      </c>
      <c r="F330" s="3">
        <v>424291</v>
      </c>
      <c r="G330" s="3">
        <v>12903900</v>
      </c>
      <c r="H330" s="3">
        <v>682100.15</v>
      </c>
      <c r="I330" s="61">
        <v>2023</v>
      </c>
      <c r="L330" s="79">
        <v>416</v>
      </c>
    </row>
    <row r="331" spans="1:12" x14ac:dyDescent="0.3">
      <c r="A331" s="79">
        <v>431</v>
      </c>
      <c r="B331" t="s">
        <v>782</v>
      </c>
      <c r="C331" t="s">
        <v>997</v>
      </c>
      <c r="D331" t="s">
        <v>186</v>
      </c>
      <c r="E331" t="s">
        <v>19</v>
      </c>
      <c r="F331" s="3">
        <v>410016</v>
      </c>
      <c r="G331" s="3">
        <v>9600000</v>
      </c>
      <c r="H331" s="3">
        <v>410016</v>
      </c>
      <c r="I331" s="61">
        <v>2023</v>
      </c>
      <c r="L331" s="79">
        <v>417</v>
      </c>
    </row>
    <row r="332" spans="1:12" x14ac:dyDescent="0.3">
      <c r="A332" s="79">
        <v>431</v>
      </c>
      <c r="B332" t="s">
        <v>782</v>
      </c>
      <c r="C332" t="s">
        <v>997</v>
      </c>
      <c r="D332" t="s">
        <v>187</v>
      </c>
      <c r="E332" t="s">
        <v>7</v>
      </c>
      <c r="F332" s="3">
        <v>16107.82</v>
      </c>
      <c r="G332" s="3">
        <v>371612.14953271032</v>
      </c>
      <c r="H332" s="3">
        <v>16107.82</v>
      </c>
      <c r="I332" s="61">
        <v>2023</v>
      </c>
      <c r="L332" s="79">
        <v>418</v>
      </c>
    </row>
    <row r="333" spans="1:12" x14ac:dyDescent="0.3">
      <c r="A333" s="79">
        <v>432</v>
      </c>
      <c r="B333" t="s">
        <v>3094</v>
      </c>
      <c r="C333" t="s">
        <v>997</v>
      </c>
      <c r="D333" t="s">
        <v>3201</v>
      </c>
      <c r="E333" t="s">
        <v>19</v>
      </c>
      <c r="F333" s="3">
        <v>122740.4</v>
      </c>
      <c r="G333" s="3">
        <v>4265000</v>
      </c>
      <c r="H333" s="3">
        <v>198706.35</v>
      </c>
      <c r="I333" s="61">
        <v>2023</v>
      </c>
      <c r="L333" s="79">
        <v>420</v>
      </c>
    </row>
    <row r="334" spans="1:12" x14ac:dyDescent="0.3">
      <c r="A334" s="79">
        <v>434</v>
      </c>
      <c r="B334" t="s">
        <v>783</v>
      </c>
      <c r="C334" t="s">
        <v>997</v>
      </c>
      <c r="D334" t="s">
        <v>189</v>
      </c>
      <c r="E334" t="s">
        <v>7</v>
      </c>
      <c r="F334" s="3">
        <v>322096.13</v>
      </c>
      <c r="G334" s="3">
        <v>18091900</v>
      </c>
      <c r="H334" s="3">
        <v>748642.83</v>
      </c>
      <c r="I334" s="61">
        <v>2023</v>
      </c>
      <c r="L334" s="79">
        <v>421</v>
      </c>
    </row>
    <row r="335" spans="1:12" x14ac:dyDescent="0.3">
      <c r="A335" s="79">
        <v>434</v>
      </c>
      <c r="B335" t="s">
        <v>783</v>
      </c>
      <c r="C335" t="s">
        <v>997</v>
      </c>
      <c r="D335" t="s">
        <v>190</v>
      </c>
      <c r="E335" t="s">
        <v>7</v>
      </c>
      <c r="F335" s="3">
        <v>25961.64</v>
      </c>
      <c r="G335" s="3">
        <v>5637300</v>
      </c>
      <c r="H335" s="3">
        <v>233271.48</v>
      </c>
      <c r="I335" s="61">
        <v>2023</v>
      </c>
      <c r="L335" s="79">
        <v>422</v>
      </c>
    </row>
    <row r="336" spans="1:12" x14ac:dyDescent="0.3">
      <c r="A336" s="79">
        <v>434</v>
      </c>
      <c r="B336" t="s">
        <v>783</v>
      </c>
      <c r="C336" t="s">
        <v>997</v>
      </c>
      <c r="D336" t="s">
        <v>191</v>
      </c>
      <c r="E336" t="s">
        <v>7</v>
      </c>
      <c r="F336" s="3" t="s">
        <v>3765</v>
      </c>
      <c r="G336" s="3">
        <v>5542400</v>
      </c>
      <c r="H336" s="3">
        <v>229344.52</v>
      </c>
      <c r="I336" s="61">
        <v>2023</v>
      </c>
      <c r="L336" s="79">
        <v>423</v>
      </c>
    </row>
    <row r="337" spans="1:12" x14ac:dyDescent="0.3">
      <c r="A337" s="79">
        <v>434</v>
      </c>
      <c r="B337" t="s">
        <v>783</v>
      </c>
      <c r="C337" t="s">
        <v>997</v>
      </c>
      <c r="D337" t="s">
        <v>192</v>
      </c>
      <c r="E337" t="s">
        <v>42</v>
      </c>
      <c r="F337" s="3">
        <v>145500</v>
      </c>
      <c r="G337" s="3">
        <v>12870600</v>
      </c>
      <c r="H337" s="3">
        <v>532585.43000000005</v>
      </c>
      <c r="I337" s="61">
        <v>2023</v>
      </c>
      <c r="L337" s="79">
        <v>424</v>
      </c>
    </row>
    <row r="338" spans="1:12" x14ac:dyDescent="0.3">
      <c r="A338" s="79">
        <v>436</v>
      </c>
      <c r="B338" t="s">
        <v>784</v>
      </c>
      <c r="C338" t="s">
        <v>997</v>
      </c>
      <c r="D338" t="s">
        <v>3925</v>
      </c>
      <c r="E338" t="s">
        <v>19</v>
      </c>
      <c r="F338" s="3" t="s">
        <v>3765</v>
      </c>
      <c r="G338" s="3">
        <v>24171000</v>
      </c>
      <c r="H338" s="3">
        <v>158320.04999999999</v>
      </c>
      <c r="I338" s="61">
        <v>2023</v>
      </c>
      <c r="L338" s="79">
        <v>425</v>
      </c>
    </row>
    <row r="339" spans="1:12" x14ac:dyDescent="0.3">
      <c r="A339" s="79">
        <v>436</v>
      </c>
      <c r="B339" t="s">
        <v>784</v>
      </c>
      <c r="C339" t="s">
        <v>997</v>
      </c>
      <c r="D339" t="s">
        <v>194</v>
      </c>
      <c r="E339" t="s">
        <v>7</v>
      </c>
      <c r="F339" s="3" t="s">
        <v>3765</v>
      </c>
      <c r="G339" s="3">
        <v>2676400</v>
      </c>
      <c r="H339" s="3">
        <v>17530.419999999998</v>
      </c>
      <c r="I339" s="61">
        <v>2023</v>
      </c>
      <c r="L339" s="79">
        <v>427</v>
      </c>
    </row>
    <row r="340" spans="1:12" x14ac:dyDescent="0.3">
      <c r="A340" s="79">
        <v>436</v>
      </c>
      <c r="B340" t="s">
        <v>784</v>
      </c>
      <c r="C340" t="s">
        <v>997</v>
      </c>
      <c r="D340" t="s">
        <v>195</v>
      </c>
      <c r="E340" t="s">
        <v>7</v>
      </c>
      <c r="F340" s="3" t="s">
        <v>3765</v>
      </c>
      <c r="G340" s="3">
        <v>3375000</v>
      </c>
      <c r="H340" s="3">
        <v>22106.25</v>
      </c>
      <c r="I340" s="61">
        <v>2023</v>
      </c>
      <c r="L340" s="79">
        <v>428</v>
      </c>
    </row>
    <row r="341" spans="1:12" x14ac:dyDescent="0.3">
      <c r="A341" s="79">
        <v>436</v>
      </c>
      <c r="B341" t="s">
        <v>784</v>
      </c>
      <c r="C341" t="s">
        <v>997</v>
      </c>
      <c r="D341" t="s">
        <v>196</v>
      </c>
      <c r="E341" t="s">
        <v>7</v>
      </c>
      <c r="F341" s="3" t="s">
        <v>3765</v>
      </c>
      <c r="G341" s="3">
        <v>3675000</v>
      </c>
      <c r="H341" s="3">
        <v>24071.25</v>
      </c>
      <c r="I341" s="61">
        <v>2023</v>
      </c>
      <c r="L341" s="79">
        <v>431</v>
      </c>
    </row>
    <row r="342" spans="1:12" x14ac:dyDescent="0.3">
      <c r="A342" s="79">
        <v>436</v>
      </c>
      <c r="B342" t="s">
        <v>784</v>
      </c>
      <c r="C342" t="s">
        <v>997</v>
      </c>
      <c r="D342" t="s">
        <v>197</v>
      </c>
      <c r="E342" t="s">
        <v>7</v>
      </c>
      <c r="F342" s="3" t="s">
        <v>3765</v>
      </c>
      <c r="G342" s="3">
        <v>3125000</v>
      </c>
      <c r="H342" s="3">
        <v>20468.75</v>
      </c>
      <c r="I342" s="61">
        <v>2023</v>
      </c>
      <c r="L342" s="79">
        <v>432</v>
      </c>
    </row>
    <row r="343" spans="1:12" x14ac:dyDescent="0.3">
      <c r="A343" s="79">
        <v>436</v>
      </c>
      <c r="B343" t="s">
        <v>784</v>
      </c>
      <c r="C343" t="s">
        <v>997</v>
      </c>
      <c r="D343" t="s">
        <v>3926</v>
      </c>
      <c r="E343" t="s">
        <v>7</v>
      </c>
      <c r="F343" s="3" t="s">
        <v>3765</v>
      </c>
      <c r="G343" s="3">
        <v>4500000</v>
      </c>
      <c r="H343" s="3">
        <v>29475</v>
      </c>
      <c r="I343" s="61">
        <v>2023</v>
      </c>
      <c r="L343" s="79">
        <v>434</v>
      </c>
    </row>
    <row r="344" spans="1:12" x14ac:dyDescent="0.3">
      <c r="A344" s="79">
        <v>436</v>
      </c>
      <c r="B344" t="s">
        <v>784</v>
      </c>
      <c r="C344" t="s">
        <v>997</v>
      </c>
      <c r="D344" t="s">
        <v>3927</v>
      </c>
      <c r="E344" t="s">
        <v>7</v>
      </c>
      <c r="F344" s="3" t="s">
        <v>3765</v>
      </c>
      <c r="G344" s="3">
        <v>7900000</v>
      </c>
      <c r="H344" s="3">
        <v>51745</v>
      </c>
      <c r="I344" s="61">
        <v>2023</v>
      </c>
      <c r="L344" s="79">
        <v>505</v>
      </c>
    </row>
    <row r="345" spans="1:12" x14ac:dyDescent="0.3">
      <c r="A345" s="79">
        <v>502</v>
      </c>
      <c r="B345" t="s">
        <v>3095</v>
      </c>
      <c r="C345" t="s">
        <v>1013</v>
      </c>
      <c r="D345" t="s">
        <v>3017</v>
      </c>
      <c r="E345" t="s">
        <v>7</v>
      </c>
      <c r="F345" s="3">
        <v>215133.21</v>
      </c>
      <c r="G345" s="3">
        <v>18044300</v>
      </c>
      <c r="H345" s="3">
        <v>186217.17600000001</v>
      </c>
      <c r="I345" s="61">
        <v>2023</v>
      </c>
      <c r="L345" s="79">
        <v>506</v>
      </c>
    </row>
    <row r="346" spans="1:12" x14ac:dyDescent="0.3">
      <c r="A346" s="79">
        <v>505</v>
      </c>
      <c r="B346" t="s">
        <v>785</v>
      </c>
      <c r="C346" t="s">
        <v>1013</v>
      </c>
      <c r="D346" t="s">
        <v>199</v>
      </c>
      <c r="E346" t="s">
        <v>7</v>
      </c>
      <c r="F346" s="3">
        <v>38434.76</v>
      </c>
      <c r="G346" s="3">
        <v>5200000</v>
      </c>
      <c r="H346" s="3">
        <v>100776</v>
      </c>
      <c r="I346" s="61">
        <v>2023</v>
      </c>
      <c r="L346" s="79">
        <v>514</v>
      </c>
    </row>
    <row r="347" spans="1:12" x14ac:dyDescent="0.3">
      <c r="A347" s="79">
        <v>505</v>
      </c>
      <c r="B347" t="s">
        <v>785</v>
      </c>
      <c r="C347" t="s">
        <v>1013</v>
      </c>
      <c r="D347" t="s">
        <v>200</v>
      </c>
      <c r="E347" t="s">
        <v>7</v>
      </c>
      <c r="F347" s="3">
        <v>47137.65</v>
      </c>
      <c r="G347" s="3">
        <v>4200000</v>
      </c>
      <c r="H347" s="3">
        <v>81396</v>
      </c>
      <c r="I347" s="61">
        <v>2023</v>
      </c>
      <c r="L347" s="79">
        <v>601</v>
      </c>
    </row>
    <row r="348" spans="1:12" x14ac:dyDescent="0.3">
      <c r="A348" s="79">
        <v>505</v>
      </c>
      <c r="B348" t="s">
        <v>785</v>
      </c>
      <c r="C348" t="s">
        <v>1013</v>
      </c>
      <c r="D348" t="s">
        <v>201</v>
      </c>
      <c r="E348" t="s">
        <v>7</v>
      </c>
      <c r="F348" s="3">
        <v>25116.15</v>
      </c>
      <c r="G348" s="3">
        <v>2850000</v>
      </c>
      <c r="H348" s="3">
        <v>55233</v>
      </c>
      <c r="I348" s="61">
        <v>2023</v>
      </c>
      <c r="L348" s="79">
        <v>602</v>
      </c>
    </row>
    <row r="349" spans="1:12" x14ac:dyDescent="0.3">
      <c r="A349" s="79">
        <v>506</v>
      </c>
      <c r="B349" t="s">
        <v>203</v>
      </c>
      <c r="C349" t="s">
        <v>1013</v>
      </c>
      <c r="D349" t="s">
        <v>3202</v>
      </c>
      <c r="E349" t="s">
        <v>7</v>
      </c>
      <c r="F349" s="3">
        <v>53310.27</v>
      </c>
      <c r="G349" s="3">
        <v>8856400</v>
      </c>
      <c r="H349" s="3">
        <v>181201.94399999999</v>
      </c>
      <c r="I349" s="61">
        <v>2023</v>
      </c>
      <c r="L349" s="79">
        <v>607</v>
      </c>
    </row>
    <row r="350" spans="1:12" x14ac:dyDescent="0.3">
      <c r="A350" s="79">
        <v>506</v>
      </c>
      <c r="B350" t="s">
        <v>203</v>
      </c>
      <c r="C350" t="s">
        <v>1013</v>
      </c>
      <c r="D350" t="s">
        <v>3203</v>
      </c>
      <c r="E350" t="s">
        <v>7</v>
      </c>
      <c r="F350" s="3">
        <v>47339.09</v>
      </c>
      <c r="G350" s="3">
        <v>20381900</v>
      </c>
      <c r="H350" s="3">
        <v>417013.67400000006</v>
      </c>
      <c r="I350" s="61">
        <v>2023</v>
      </c>
      <c r="L350" s="79">
        <v>613</v>
      </c>
    </row>
    <row r="351" spans="1:12" x14ac:dyDescent="0.3">
      <c r="A351" s="79">
        <v>514</v>
      </c>
      <c r="B351" t="s">
        <v>3096</v>
      </c>
      <c r="C351" t="s">
        <v>1013</v>
      </c>
      <c r="D351" t="s">
        <v>3018</v>
      </c>
      <c r="E351" t="s">
        <v>7</v>
      </c>
      <c r="F351" s="3">
        <v>10984</v>
      </c>
      <c r="G351" s="3">
        <v>8332800</v>
      </c>
      <c r="H351" s="3">
        <v>239401.34400000001</v>
      </c>
      <c r="I351" s="61">
        <v>2023</v>
      </c>
      <c r="L351" s="79">
        <v>614</v>
      </c>
    </row>
    <row r="352" spans="1:12" x14ac:dyDescent="0.3">
      <c r="A352" s="79">
        <v>514</v>
      </c>
      <c r="B352" t="s">
        <v>3096</v>
      </c>
      <c r="C352" t="s">
        <v>1013</v>
      </c>
      <c r="D352" t="s">
        <v>3018</v>
      </c>
      <c r="E352" t="s">
        <v>7</v>
      </c>
      <c r="F352" s="3">
        <v>20085</v>
      </c>
      <c r="G352" s="3">
        <v>3420000</v>
      </c>
      <c r="H352" s="3">
        <v>98256.599999999991</v>
      </c>
      <c r="I352" s="61">
        <v>2023</v>
      </c>
      <c r="L352" s="79">
        <v>701</v>
      </c>
    </row>
    <row r="353" spans="1:12" x14ac:dyDescent="0.3">
      <c r="A353" s="79">
        <v>514</v>
      </c>
      <c r="B353" t="s">
        <v>3096</v>
      </c>
      <c r="C353" t="s">
        <v>1013</v>
      </c>
      <c r="D353" t="s">
        <v>3019</v>
      </c>
      <c r="E353" t="s">
        <v>7</v>
      </c>
      <c r="F353" s="3">
        <v>89781</v>
      </c>
      <c r="G353" s="3">
        <v>5740000</v>
      </c>
      <c r="H353" s="3">
        <v>164910.19999999998</v>
      </c>
      <c r="I353" s="61">
        <v>2023</v>
      </c>
      <c r="L353" s="79">
        <v>702</v>
      </c>
    </row>
    <row r="354" spans="1:12" x14ac:dyDescent="0.3">
      <c r="A354" s="79">
        <v>601</v>
      </c>
      <c r="B354" t="s">
        <v>786</v>
      </c>
      <c r="C354" t="s">
        <v>1027</v>
      </c>
      <c r="D354" t="s">
        <v>3793</v>
      </c>
      <c r="E354" t="s">
        <v>7</v>
      </c>
      <c r="F354" s="3">
        <v>94133.6</v>
      </c>
      <c r="G354" s="3">
        <v>4435700</v>
      </c>
      <c r="H354" s="3">
        <v>222539.07</v>
      </c>
      <c r="I354" s="61">
        <v>2023</v>
      </c>
      <c r="L354" s="79">
        <v>703</v>
      </c>
    </row>
    <row r="355" spans="1:12" x14ac:dyDescent="0.3">
      <c r="A355" s="79">
        <v>601</v>
      </c>
      <c r="B355" t="s">
        <v>786</v>
      </c>
      <c r="C355" t="s">
        <v>1027</v>
      </c>
      <c r="D355" t="s">
        <v>205</v>
      </c>
      <c r="E355" t="s">
        <v>7</v>
      </c>
      <c r="F355" s="3">
        <v>70553</v>
      </c>
      <c r="G355" s="3">
        <v>24403500</v>
      </c>
      <c r="H355" s="3">
        <v>1224323.6000000001</v>
      </c>
      <c r="I355" s="61">
        <v>2023</v>
      </c>
      <c r="L355" s="79">
        <v>705</v>
      </c>
    </row>
    <row r="356" spans="1:12" x14ac:dyDescent="0.3">
      <c r="A356" s="79">
        <v>601</v>
      </c>
      <c r="B356" t="s">
        <v>786</v>
      </c>
      <c r="C356" t="s">
        <v>1027</v>
      </c>
      <c r="D356" t="s">
        <v>3204</v>
      </c>
      <c r="E356" t="s">
        <v>7</v>
      </c>
      <c r="F356" s="3">
        <v>81147</v>
      </c>
      <c r="G356" s="3">
        <v>4836500</v>
      </c>
      <c r="H356" s="3">
        <v>242647.21</v>
      </c>
      <c r="I356" s="61">
        <v>2023</v>
      </c>
      <c r="L356" s="79">
        <v>708</v>
      </c>
    </row>
    <row r="357" spans="1:12" x14ac:dyDescent="0.3">
      <c r="A357" s="79">
        <v>601</v>
      </c>
      <c r="B357" t="s">
        <v>786</v>
      </c>
      <c r="C357" t="s">
        <v>1027</v>
      </c>
      <c r="D357" t="s">
        <v>3020</v>
      </c>
      <c r="E357" t="s">
        <v>7</v>
      </c>
      <c r="F357" s="3">
        <v>59131</v>
      </c>
      <c r="G357" s="3">
        <v>1963500</v>
      </c>
      <c r="H357" s="3">
        <v>112115.85</v>
      </c>
      <c r="I357" s="61">
        <v>2023</v>
      </c>
      <c r="L357" s="79">
        <v>709</v>
      </c>
    </row>
    <row r="358" spans="1:12" x14ac:dyDescent="0.3">
      <c r="A358" s="79">
        <v>601</v>
      </c>
      <c r="B358" t="s">
        <v>786</v>
      </c>
      <c r="C358" t="s">
        <v>1027</v>
      </c>
      <c r="D358" t="s">
        <v>3205</v>
      </c>
      <c r="E358" t="s">
        <v>7</v>
      </c>
      <c r="F358" s="3">
        <v>235101</v>
      </c>
      <c r="G358" s="3">
        <v>6500000</v>
      </c>
      <c r="H358" s="3">
        <v>326105</v>
      </c>
      <c r="I358" s="61">
        <v>2023</v>
      </c>
      <c r="L358" s="79">
        <v>711</v>
      </c>
    </row>
    <row r="359" spans="1:12" x14ac:dyDescent="0.3">
      <c r="A359" s="79">
        <v>601</v>
      </c>
      <c r="B359" t="s">
        <v>786</v>
      </c>
      <c r="C359" t="s">
        <v>1027</v>
      </c>
      <c r="D359" t="s">
        <v>3206</v>
      </c>
      <c r="E359" t="s">
        <v>19</v>
      </c>
      <c r="F359" s="3">
        <v>26762.26</v>
      </c>
      <c r="G359" s="3">
        <v>15000000</v>
      </c>
      <c r="H359" s="3">
        <v>752550</v>
      </c>
      <c r="I359" s="61">
        <v>2023</v>
      </c>
      <c r="L359" s="79">
        <v>713</v>
      </c>
    </row>
    <row r="360" spans="1:12" x14ac:dyDescent="0.3">
      <c r="A360" s="79">
        <v>601</v>
      </c>
      <c r="B360" t="s">
        <v>786</v>
      </c>
      <c r="C360" t="s">
        <v>1027</v>
      </c>
      <c r="D360" t="s">
        <v>3207</v>
      </c>
      <c r="E360" t="s">
        <v>7</v>
      </c>
      <c r="F360" s="3">
        <v>13297.95</v>
      </c>
      <c r="G360" s="3">
        <v>6805000</v>
      </c>
      <c r="H360" s="3">
        <v>341406.85</v>
      </c>
      <c r="I360" s="61">
        <v>2023</v>
      </c>
      <c r="L360" s="79">
        <v>715</v>
      </c>
    </row>
    <row r="361" spans="1:12" x14ac:dyDescent="0.3">
      <c r="A361" s="79">
        <v>601</v>
      </c>
      <c r="B361" t="s">
        <v>786</v>
      </c>
      <c r="C361" t="s">
        <v>1027</v>
      </c>
      <c r="D361" t="s">
        <v>3086</v>
      </c>
      <c r="E361" t="s">
        <v>19</v>
      </c>
      <c r="F361" s="3">
        <v>26053.08</v>
      </c>
      <c r="G361" s="3">
        <v>863600</v>
      </c>
      <c r="H361" s="3">
        <v>42065.96</v>
      </c>
      <c r="I361" s="61">
        <v>2023</v>
      </c>
      <c r="L361" s="79">
        <v>716</v>
      </c>
    </row>
    <row r="362" spans="1:12" x14ac:dyDescent="0.3">
      <c r="A362" s="79">
        <v>601</v>
      </c>
      <c r="B362" t="s">
        <v>786</v>
      </c>
      <c r="C362" t="s">
        <v>1027</v>
      </c>
      <c r="D362" t="s">
        <v>3439</v>
      </c>
      <c r="E362" t="s">
        <v>42</v>
      </c>
      <c r="F362" s="3">
        <v>4522.08</v>
      </c>
      <c r="G362" s="3">
        <v>298200</v>
      </c>
      <c r="H362" s="3">
        <v>14960.69</v>
      </c>
      <c r="I362" s="61">
        <v>2023</v>
      </c>
      <c r="L362" s="79">
        <v>717</v>
      </c>
    </row>
    <row r="363" spans="1:12" x14ac:dyDescent="0.3">
      <c r="A363" s="79">
        <v>601</v>
      </c>
      <c r="B363" t="s">
        <v>786</v>
      </c>
      <c r="C363" t="s">
        <v>1027</v>
      </c>
      <c r="D363" t="s">
        <v>206</v>
      </c>
      <c r="E363" t="s">
        <v>42</v>
      </c>
      <c r="F363" s="3">
        <v>18462</v>
      </c>
      <c r="G363" s="3">
        <v>649400</v>
      </c>
      <c r="H363" s="3" t="s">
        <v>3765</v>
      </c>
      <c r="I363" s="61">
        <v>2023</v>
      </c>
      <c r="L363" s="79">
        <v>718</v>
      </c>
    </row>
    <row r="364" spans="1:12" x14ac:dyDescent="0.3">
      <c r="A364" s="79">
        <v>601</v>
      </c>
      <c r="B364" t="s">
        <v>786</v>
      </c>
      <c r="C364" t="s">
        <v>1027</v>
      </c>
      <c r="D364" t="s">
        <v>3450</v>
      </c>
      <c r="E364" t="s">
        <v>42</v>
      </c>
      <c r="F364" s="3">
        <v>12838</v>
      </c>
      <c r="G364" s="3">
        <v>451100</v>
      </c>
      <c r="H364" s="3" t="s">
        <v>3765</v>
      </c>
      <c r="I364" s="61">
        <v>2023</v>
      </c>
      <c r="L364" s="79">
        <v>720</v>
      </c>
    </row>
    <row r="365" spans="1:12" x14ac:dyDescent="0.3">
      <c r="A365" s="79">
        <v>601</v>
      </c>
      <c r="B365" t="s">
        <v>786</v>
      </c>
      <c r="C365" t="s">
        <v>1027</v>
      </c>
      <c r="D365" t="s">
        <v>207</v>
      </c>
      <c r="E365" t="s">
        <v>42</v>
      </c>
      <c r="F365" s="3">
        <v>286863.84000000003</v>
      </c>
      <c r="G365" s="3">
        <v>8328700</v>
      </c>
      <c r="H365" s="3" t="s">
        <v>3765</v>
      </c>
      <c r="I365" s="61">
        <v>2023</v>
      </c>
      <c r="L365" s="79">
        <v>722</v>
      </c>
    </row>
    <row r="366" spans="1:12" x14ac:dyDescent="0.3">
      <c r="A366" s="79">
        <v>602</v>
      </c>
      <c r="B366" t="s">
        <v>787</v>
      </c>
      <c r="C366" t="s">
        <v>1027</v>
      </c>
      <c r="D366" t="s">
        <v>3208</v>
      </c>
      <c r="E366" t="s">
        <v>3762</v>
      </c>
      <c r="F366" s="3">
        <v>18548</v>
      </c>
      <c r="G366" s="3">
        <v>1169000</v>
      </c>
      <c r="H366" s="3">
        <v>29853.39</v>
      </c>
      <c r="I366" s="61">
        <v>2023</v>
      </c>
      <c r="L366" s="79">
        <v>801</v>
      </c>
    </row>
    <row r="367" spans="1:12" x14ac:dyDescent="0.3">
      <c r="A367" s="79">
        <v>607</v>
      </c>
      <c r="B367" t="s">
        <v>788</v>
      </c>
      <c r="C367" t="s">
        <v>1027</v>
      </c>
      <c r="D367" t="s">
        <v>210</v>
      </c>
      <c r="E367" t="s">
        <v>42</v>
      </c>
      <c r="F367" s="3">
        <v>120000</v>
      </c>
      <c r="G367" s="3">
        <v>3500000</v>
      </c>
      <c r="H367" s="3">
        <v>115640.00000000004</v>
      </c>
      <c r="I367" s="61">
        <v>2023</v>
      </c>
      <c r="L367" s="79">
        <v>802</v>
      </c>
    </row>
    <row r="368" spans="1:12" x14ac:dyDescent="0.3">
      <c r="A368" s="79">
        <v>610</v>
      </c>
      <c r="B368" t="s">
        <v>789</v>
      </c>
      <c r="C368" t="s">
        <v>1027</v>
      </c>
      <c r="D368" t="s">
        <v>213</v>
      </c>
      <c r="E368" t="s">
        <v>19</v>
      </c>
      <c r="F368" s="3" t="s">
        <v>3765</v>
      </c>
      <c r="G368" s="3">
        <v>20000000</v>
      </c>
      <c r="H368" s="3" t="s">
        <v>3765</v>
      </c>
      <c r="I368" s="61">
        <v>2023</v>
      </c>
      <c r="L368" s="79">
        <v>803</v>
      </c>
    </row>
    <row r="369" spans="1:12" x14ac:dyDescent="0.3">
      <c r="A369" s="79">
        <v>610</v>
      </c>
      <c r="B369" t="s">
        <v>789</v>
      </c>
      <c r="C369" t="s">
        <v>1027</v>
      </c>
      <c r="D369" t="s">
        <v>214</v>
      </c>
      <c r="E369" t="s">
        <v>7</v>
      </c>
      <c r="F369" s="3" t="s">
        <v>3765</v>
      </c>
      <c r="G369" s="3">
        <v>5375000</v>
      </c>
      <c r="H369" s="3" t="s">
        <v>3765</v>
      </c>
      <c r="I369" s="61">
        <v>2023</v>
      </c>
      <c r="L369" s="79">
        <v>806</v>
      </c>
    </row>
    <row r="370" spans="1:12" x14ac:dyDescent="0.3">
      <c r="A370" s="79">
        <v>613</v>
      </c>
      <c r="B370" t="s">
        <v>790</v>
      </c>
      <c r="C370" t="s">
        <v>1027</v>
      </c>
      <c r="D370" t="s">
        <v>216</v>
      </c>
      <c r="E370" t="s">
        <v>7</v>
      </c>
      <c r="F370" s="3">
        <v>43754.84</v>
      </c>
      <c r="G370" s="3">
        <v>4274100</v>
      </c>
      <c r="H370" s="3">
        <v>133565.62</v>
      </c>
      <c r="I370" s="61">
        <v>2023</v>
      </c>
      <c r="L370" s="79">
        <v>807</v>
      </c>
    </row>
    <row r="371" spans="1:12" x14ac:dyDescent="0.3">
      <c r="A371" s="79">
        <v>613</v>
      </c>
      <c r="B371" t="s">
        <v>790</v>
      </c>
      <c r="C371" t="s">
        <v>1027</v>
      </c>
      <c r="D371" t="s">
        <v>217</v>
      </c>
      <c r="E371" t="s">
        <v>7</v>
      </c>
      <c r="F371" s="3">
        <v>121652.41</v>
      </c>
      <c r="G371" s="3">
        <v>4154600</v>
      </c>
      <c r="H371" s="3">
        <v>129831.25</v>
      </c>
      <c r="I371" s="61">
        <v>2023</v>
      </c>
      <c r="L371" s="79">
        <v>818</v>
      </c>
    </row>
    <row r="372" spans="1:12" x14ac:dyDescent="0.3">
      <c r="A372" s="79">
        <v>613</v>
      </c>
      <c r="B372" t="s">
        <v>790</v>
      </c>
      <c r="C372" t="s">
        <v>1027</v>
      </c>
      <c r="D372" t="s">
        <v>218</v>
      </c>
      <c r="E372" t="s">
        <v>7</v>
      </c>
      <c r="F372" s="3">
        <v>121675</v>
      </c>
      <c r="G372" s="3">
        <v>3924100</v>
      </c>
      <c r="H372" s="3">
        <v>122628.12</v>
      </c>
      <c r="I372" s="61">
        <v>2023</v>
      </c>
      <c r="L372" s="79">
        <v>822</v>
      </c>
    </row>
    <row r="373" spans="1:12" x14ac:dyDescent="0.3">
      <c r="A373" s="79">
        <v>614</v>
      </c>
      <c r="B373" t="s">
        <v>791</v>
      </c>
      <c r="C373" t="s">
        <v>1027</v>
      </c>
      <c r="D373" t="s">
        <v>220</v>
      </c>
      <c r="E373" t="s">
        <v>19</v>
      </c>
      <c r="F373" s="3">
        <v>213045.06959999999</v>
      </c>
      <c r="G373" s="3">
        <v>8677300</v>
      </c>
      <c r="H373" s="3">
        <v>266306.337</v>
      </c>
      <c r="I373" s="61">
        <v>2023</v>
      </c>
      <c r="L373" s="79">
        <v>824</v>
      </c>
    </row>
    <row r="374" spans="1:12" x14ac:dyDescent="0.3">
      <c r="A374" s="79">
        <v>614</v>
      </c>
      <c r="B374" t="s">
        <v>791</v>
      </c>
      <c r="C374" t="s">
        <v>1027</v>
      </c>
      <c r="D374" t="s">
        <v>221</v>
      </c>
      <c r="E374" t="s">
        <v>19</v>
      </c>
      <c r="F374" s="3">
        <v>60245.697600000007</v>
      </c>
      <c r="G374" s="3">
        <v>2453800</v>
      </c>
      <c r="H374" s="3">
        <v>75307.122000000003</v>
      </c>
      <c r="I374" s="61">
        <v>2023</v>
      </c>
      <c r="L374" s="79">
        <v>901</v>
      </c>
    </row>
    <row r="375" spans="1:12" x14ac:dyDescent="0.3">
      <c r="A375" s="79">
        <v>614</v>
      </c>
      <c r="B375" t="s">
        <v>791</v>
      </c>
      <c r="C375" t="s">
        <v>1027</v>
      </c>
      <c r="D375" t="s">
        <v>222</v>
      </c>
      <c r="E375" t="s">
        <v>19</v>
      </c>
      <c r="F375" s="3">
        <v>30230.877600000003</v>
      </c>
      <c r="G375" s="3">
        <v>1231300</v>
      </c>
      <c r="H375" s="3">
        <v>37788.597000000002</v>
      </c>
      <c r="I375" s="61">
        <v>2023</v>
      </c>
      <c r="L375" s="79">
        <v>904</v>
      </c>
    </row>
    <row r="376" spans="1:12" x14ac:dyDescent="0.3">
      <c r="A376" s="79">
        <v>614</v>
      </c>
      <c r="B376" t="s">
        <v>791</v>
      </c>
      <c r="C376" t="s">
        <v>1027</v>
      </c>
      <c r="D376" t="s">
        <v>223</v>
      </c>
      <c r="E376" t="s">
        <v>19</v>
      </c>
      <c r="F376" s="3">
        <v>4272.0479999999998</v>
      </c>
      <c r="G376" s="3">
        <v>174000</v>
      </c>
      <c r="H376" s="3">
        <v>5340.0599999999995</v>
      </c>
      <c r="I376" s="61">
        <v>2023</v>
      </c>
      <c r="L376" s="79">
        <v>905</v>
      </c>
    </row>
    <row r="377" spans="1:12" x14ac:dyDescent="0.3">
      <c r="A377" s="79">
        <v>614</v>
      </c>
      <c r="B377" t="s">
        <v>791</v>
      </c>
      <c r="C377" t="s">
        <v>1027</v>
      </c>
      <c r="D377" t="s">
        <v>224</v>
      </c>
      <c r="E377" t="s">
        <v>19</v>
      </c>
      <c r="F377" s="3">
        <v>3044.4480000000003</v>
      </c>
      <c r="G377" s="3">
        <v>124000</v>
      </c>
      <c r="H377" s="3">
        <v>3805.56</v>
      </c>
      <c r="I377" s="61">
        <v>2023</v>
      </c>
      <c r="L377" s="79">
        <v>906</v>
      </c>
    </row>
    <row r="378" spans="1:12" x14ac:dyDescent="0.3">
      <c r="A378" s="79">
        <v>614</v>
      </c>
      <c r="B378" t="s">
        <v>791</v>
      </c>
      <c r="C378" t="s">
        <v>1027</v>
      </c>
      <c r="D378" t="s">
        <v>225</v>
      </c>
      <c r="E378" t="s">
        <v>19</v>
      </c>
      <c r="F378" s="3">
        <v>61129.569600000003</v>
      </c>
      <c r="G378" s="3">
        <v>2489800</v>
      </c>
      <c r="H378" s="3">
        <v>76411.962</v>
      </c>
      <c r="I378" s="61">
        <v>2023</v>
      </c>
      <c r="L378" s="79">
        <v>908</v>
      </c>
    </row>
    <row r="379" spans="1:12" x14ac:dyDescent="0.3">
      <c r="A379" s="79">
        <v>614</v>
      </c>
      <c r="B379" t="s">
        <v>791</v>
      </c>
      <c r="C379" t="s">
        <v>1027</v>
      </c>
      <c r="D379" t="s">
        <v>226</v>
      </c>
      <c r="E379" t="s">
        <v>19</v>
      </c>
      <c r="F379" s="3">
        <v>110820.36239999998</v>
      </c>
      <c r="G379" s="3">
        <v>4513700</v>
      </c>
      <c r="H379" s="3">
        <v>138525.45299999998</v>
      </c>
      <c r="I379" s="61">
        <v>2023</v>
      </c>
      <c r="L379" s="79">
        <v>909</v>
      </c>
    </row>
    <row r="380" spans="1:12" x14ac:dyDescent="0.3">
      <c r="A380" s="79">
        <v>614</v>
      </c>
      <c r="B380" t="s">
        <v>791</v>
      </c>
      <c r="C380" t="s">
        <v>1027</v>
      </c>
      <c r="D380" t="s">
        <v>227</v>
      </c>
      <c r="E380" t="s">
        <v>19</v>
      </c>
      <c r="F380" s="3">
        <v>35831.188799999996</v>
      </c>
      <c r="G380" s="3">
        <v>1459400</v>
      </c>
      <c r="H380" s="3">
        <v>44788.985999999997</v>
      </c>
      <c r="I380" s="61">
        <v>2023</v>
      </c>
      <c r="L380" s="79">
        <v>910</v>
      </c>
    </row>
    <row r="381" spans="1:12" x14ac:dyDescent="0.3">
      <c r="A381" s="79">
        <v>614</v>
      </c>
      <c r="B381" t="s">
        <v>791</v>
      </c>
      <c r="C381" t="s">
        <v>1027</v>
      </c>
      <c r="D381" t="s">
        <v>228</v>
      </c>
      <c r="E381" t="s">
        <v>19</v>
      </c>
      <c r="F381" s="3">
        <v>38178.36</v>
      </c>
      <c r="G381" s="3">
        <v>1555000</v>
      </c>
      <c r="H381" s="3">
        <v>47722.95</v>
      </c>
      <c r="I381" s="61">
        <v>2023</v>
      </c>
      <c r="L381" s="79">
        <v>911</v>
      </c>
    </row>
    <row r="382" spans="1:12" x14ac:dyDescent="0.3">
      <c r="A382" s="79">
        <v>614</v>
      </c>
      <c r="B382" t="s">
        <v>791</v>
      </c>
      <c r="C382" t="s">
        <v>1027</v>
      </c>
      <c r="D382" t="s">
        <v>3958</v>
      </c>
      <c r="E382" t="s">
        <v>19</v>
      </c>
      <c r="F382" s="3">
        <v>16329.535199999998</v>
      </c>
      <c r="G382" s="3">
        <v>886800</v>
      </c>
      <c r="H382" s="3">
        <v>27215.892</v>
      </c>
      <c r="I382" s="61">
        <v>2023</v>
      </c>
      <c r="L382" s="79">
        <v>912</v>
      </c>
    </row>
    <row r="383" spans="1:12" x14ac:dyDescent="0.3">
      <c r="A383" s="79">
        <v>614</v>
      </c>
      <c r="B383" t="s">
        <v>791</v>
      </c>
      <c r="C383" t="s">
        <v>1027</v>
      </c>
      <c r="D383" t="s">
        <v>3959</v>
      </c>
      <c r="E383" t="s">
        <v>19</v>
      </c>
      <c r="F383" s="3">
        <v>2524.5594000000001</v>
      </c>
      <c r="G383" s="3">
        <v>137100</v>
      </c>
      <c r="H383" s="3">
        <v>4207.5990000000002</v>
      </c>
      <c r="I383" s="61">
        <v>2023</v>
      </c>
      <c r="L383" s="79">
        <v>1006</v>
      </c>
    </row>
    <row r="384" spans="1:12" x14ac:dyDescent="0.3">
      <c r="A384" s="79">
        <v>614</v>
      </c>
      <c r="B384" t="s">
        <v>791</v>
      </c>
      <c r="C384" t="s">
        <v>1027</v>
      </c>
      <c r="D384" t="s">
        <v>3960</v>
      </c>
      <c r="E384" t="s">
        <v>19</v>
      </c>
      <c r="F384" s="3">
        <v>4288.6206000000002</v>
      </c>
      <c r="G384" s="3">
        <v>232900</v>
      </c>
      <c r="H384" s="3">
        <v>7147.701</v>
      </c>
      <c r="I384" s="61">
        <v>2023</v>
      </c>
      <c r="L384" s="79">
        <v>1017</v>
      </c>
    </row>
    <row r="385" spans="1:12" x14ac:dyDescent="0.3">
      <c r="A385" s="79">
        <v>614</v>
      </c>
      <c r="B385" t="s">
        <v>791</v>
      </c>
      <c r="C385" t="s">
        <v>1027</v>
      </c>
      <c r="D385" t="s">
        <v>3961</v>
      </c>
      <c r="E385" t="s">
        <v>19</v>
      </c>
      <c r="F385" s="3">
        <v>7365.6</v>
      </c>
      <c r="G385" s="3">
        <v>400000</v>
      </c>
      <c r="H385" s="3">
        <v>12276</v>
      </c>
      <c r="I385" s="61">
        <v>2023</v>
      </c>
      <c r="L385" s="79">
        <v>1022</v>
      </c>
    </row>
    <row r="386" spans="1:12" x14ac:dyDescent="0.3">
      <c r="A386" s="79">
        <v>614</v>
      </c>
      <c r="B386" t="s">
        <v>791</v>
      </c>
      <c r="C386" t="s">
        <v>1027</v>
      </c>
      <c r="D386" t="s">
        <v>3962</v>
      </c>
      <c r="E386" t="s">
        <v>19</v>
      </c>
      <c r="F386" s="3">
        <v>103077.88920000001</v>
      </c>
      <c r="G386" s="3">
        <v>5597800</v>
      </c>
      <c r="H386" s="3">
        <v>171796.48199999999</v>
      </c>
      <c r="I386" s="61">
        <v>2023</v>
      </c>
      <c r="L386" s="79">
        <v>1101</v>
      </c>
    </row>
    <row r="387" spans="1:12" x14ac:dyDescent="0.3">
      <c r="A387" s="79">
        <v>614</v>
      </c>
      <c r="B387" t="s">
        <v>791</v>
      </c>
      <c r="C387" t="s">
        <v>1027</v>
      </c>
      <c r="D387" t="s">
        <v>3963</v>
      </c>
      <c r="E387" t="s">
        <v>19</v>
      </c>
      <c r="F387" s="3">
        <v>180221.50080000001</v>
      </c>
      <c r="G387" s="3">
        <v>9787200</v>
      </c>
      <c r="H387" s="3">
        <v>300369.16800000001</v>
      </c>
      <c r="I387" s="61">
        <v>2023</v>
      </c>
      <c r="L387" s="79">
        <v>1102</v>
      </c>
    </row>
    <row r="388" spans="1:12" x14ac:dyDescent="0.3">
      <c r="A388" s="79">
        <v>614</v>
      </c>
      <c r="B388" t="s">
        <v>791</v>
      </c>
      <c r="C388" t="s">
        <v>1027</v>
      </c>
      <c r="D388" t="s">
        <v>3964</v>
      </c>
      <c r="E388" t="s">
        <v>19</v>
      </c>
      <c r="F388" s="3">
        <v>81021.599999999991</v>
      </c>
      <c r="G388" s="3">
        <v>4400000</v>
      </c>
      <c r="H388" s="3">
        <v>135036</v>
      </c>
      <c r="I388" s="61">
        <v>2023</v>
      </c>
      <c r="L388" s="79">
        <v>1103</v>
      </c>
    </row>
    <row r="389" spans="1:12" x14ac:dyDescent="0.3">
      <c r="A389" s="79">
        <v>614</v>
      </c>
      <c r="B389" t="s">
        <v>791</v>
      </c>
      <c r="C389" t="s">
        <v>1027</v>
      </c>
      <c r="D389" t="s">
        <v>3965</v>
      </c>
      <c r="E389" t="s">
        <v>19</v>
      </c>
      <c r="F389" s="3">
        <v>12322.648800000001</v>
      </c>
      <c r="G389" s="3">
        <v>669200</v>
      </c>
      <c r="H389" s="3">
        <v>20537.748</v>
      </c>
      <c r="I389" s="61">
        <v>2023</v>
      </c>
      <c r="L389" s="79">
        <v>1106</v>
      </c>
    </row>
    <row r="390" spans="1:12" x14ac:dyDescent="0.3">
      <c r="A390" s="79">
        <v>614</v>
      </c>
      <c r="B390" t="s">
        <v>791</v>
      </c>
      <c r="C390" t="s">
        <v>1027</v>
      </c>
      <c r="D390" t="s">
        <v>3966</v>
      </c>
      <c r="E390" t="s">
        <v>19</v>
      </c>
      <c r="F390" s="3">
        <v>25796.172600000002</v>
      </c>
      <c r="G390" s="3">
        <v>1400900</v>
      </c>
      <c r="H390" s="3">
        <v>42993.620999999999</v>
      </c>
      <c r="I390" s="61">
        <v>2023</v>
      </c>
      <c r="L390" s="79">
        <v>1107</v>
      </c>
    </row>
    <row r="391" spans="1:12" x14ac:dyDescent="0.3">
      <c r="A391" s="79">
        <v>614</v>
      </c>
      <c r="B391" t="s">
        <v>791</v>
      </c>
      <c r="C391" t="s">
        <v>1027</v>
      </c>
      <c r="D391" t="s">
        <v>4120</v>
      </c>
      <c r="E391" t="s">
        <v>19</v>
      </c>
      <c r="F391" s="3">
        <v>9980.3880000000008</v>
      </c>
      <c r="G391" s="3">
        <v>813000</v>
      </c>
      <c r="H391" s="3">
        <v>24950.97</v>
      </c>
      <c r="I391" s="61">
        <v>2023</v>
      </c>
      <c r="L391" s="79">
        <v>1112</v>
      </c>
    </row>
    <row r="392" spans="1:12" x14ac:dyDescent="0.3">
      <c r="A392" s="79">
        <v>614</v>
      </c>
      <c r="B392" t="s">
        <v>791</v>
      </c>
      <c r="C392" t="s">
        <v>1027</v>
      </c>
      <c r="D392" t="s">
        <v>4121</v>
      </c>
      <c r="E392" t="s">
        <v>19</v>
      </c>
      <c r="F392" s="3">
        <v>57571.984800000006</v>
      </c>
      <c r="G392" s="3">
        <v>4689800</v>
      </c>
      <c r="H392" s="3">
        <v>143929.962</v>
      </c>
      <c r="I392" s="61">
        <v>2023</v>
      </c>
      <c r="L392" s="79">
        <v>1113</v>
      </c>
    </row>
    <row r="393" spans="1:12" x14ac:dyDescent="0.3">
      <c r="A393" s="79">
        <v>614</v>
      </c>
      <c r="B393" t="s">
        <v>791</v>
      </c>
      <c r="C393" t="s">
        <v>1027</v>
      </c>
      <c r="D393" t="s">
        <v>4122</v>
      </c>
      <c r="E393" t="s">
        <v>19</v>
      </c>
      <c r="F393" s="3">
        <v>16320.941999999999</v>
      </c>
      <c r="G393" s="3">
        <v>1329500</v>
      </c>
      <c r="H393" s="3">
        <v>40802.355000000003</v>
      </c>
      <c r="I393" s="61">
        <v>2023</v>
      </c>
      <c r="L393" s="79">
        <v>1114</v>
      </c>
    </row>
    <row r="394" spans="1:12" x14ac:dyDescent="0.3">
      <c r="A394" s="79">
        <v>614</v>
      </c>
      <c r="B394" t="s">
        <v>791</v>
      </c>
      <c r="C394" t="s">
        <v>1027</v>
      </c>
      <c r="D394" t="s">
        <v>4123</v>
      </c>
      <c r="E394" t="s">
        <v>19</v>
      </c>
      <c r="F394" s="3">
        <v>2455.2000000000003</v>
      </c>
      <c r="G394" s="3">
        <v>200000</v>
      </c>
      <c r="H394" s="3">
        <v>6138</v>
      </c>
      <c r="I394" s="61">
        <v>2023</v>
      </c>
      <c r="L394" s="79">
        <v>1204</v>
      </c>
    </row>
    <row r="395" spans="1:12" x14ac:dyDescent="0.3">
      <c r="A395" s="79">
        <v>614</v>
      </c>
      <c r="B395" t="s">
        <v>791</v>
      </c>
      <c r="C395" t="s">
        <v>1027</v>
      </c>
      <c r="D395" t="s">
        <v>4124</v>
      </c>
      <c r="E395" t="s">
        <v>19</v>
      </c>
      <c r="F395" s="3">
        <v>13902.57</v>
      </c>
      <c r="G395" s="3">
        <v>1132500</v>
      </c>
      <c r="H395" s="3">
        <v>34756.424999999996</v>
      </c>
      <c r="I395" s="61">
        <v>2023</v>
      </c>
      <c r="L395" s="79">
        <v>1205</v>
      </c>
    </row>
    <row r="396" spans="1:12" x14ac:dyDescent="0.3">
      <c r="A396" s="79">
        <v>614</v>
      </c>
      <c r="B396" t="s">
        <v>791</v>
      </c>
      <c r="C396" t="s">
        <v>1027</v>
      </c>
      <c r="D396" t="s">
        <v>4125</v>
      </c>
      <c r="E396" t="s">
        <v>19</v>
      </c>
      <c r="F396" s="3">
        <v>15449.346</v>
      </c>
      <c r="G396" s="3">
        <v>1258500</v>
      </c>
      <c r="H396" s="3">
        <v>38623.364999999998</v>
      </c>
      <c r="I396" s="61">
        <v>2023</v>
      </c>
      <c r="L396" s="79">
        <v>1207</v>
      </c>
    </row>
    <row r="397" spans="1:12" x14ac:dyDescent="0.3">
      <c r="A397" s="79">
        <v>614</v>
      </c>
      <c r="B397" t="s">
        <v>791</v>
      </c>
      <c r="C397" t="s">
        <v>1027</v>
      </c>
      <c r="D397" t="s">
        <v>4126</v>
      </c>
      <c r="E397" t="s">
        <v>19</v>
      </c>
      <c r="F397" s="3">
        <v>5211.1620000000003</v>
      </c>
      <c r="G397" s="3">
        <v>424500</v>
      </c>
      <c r="H397" s="3">
        <v>13027.905000000001</v>
      </c>
      <c r="I397" s="61">
        <v>2023</v>
      </c>
      <c r="L397" s="79">
        <v>1209</v>
      </c>
    </row>
    <row r="398" spans="1:12" x14ac:dyDescent="0.3">
      <c r="A398" s="79">
        <v>614</v>
      </c>
      <c r="B398" t="s">
        <v>791</v>
      </c>
      <c r="C398" t="s">
        <v>1027</v>
      </c>
      <c r="D398" t="s">
        <v>4127</v>
      </c>
      <c r="E398" t="s">
        <v>19</v>
      </c>
      <c r="F398" s="3">
        <v>55480.154399999999</v>
      </c>
      <c r="G398" s="3">
        <v>4519400</v>
      </c>
      <c r="H398" s="3">
        <v>138700.386</v>
      </c>
      <c r="I398" s="61">
        <v>2023</v>
      </c>
      <c r="L398" s="79">
        <v>1210</v>
      </c>
    </row>
    <row r="399" spans="1:12" x14ac:dyDescent="0.3">
      <c r="A399" s="79">
        <v>614</v>
      </c>
      <c r="B399" t="s">
        <v>791</v>
      </c>
      <c r="C399" t="s">
        <v>1027</v>
      </c>
      <c r="D399" t="s">
        <v>4128</v>
      </c>
      <c r="E399" t="s">
        <v>19</v>
      </c>
      <c r="F399" s="3">
        <v>2639.34</v>
      </c>
      <c r="G399" s="3">
        <v>215000</v>
      </c>
      <c r="H399" s="3">
        <v>6598.3499999999995</v>
      </c>
      <c r="I399" s="61">
        <v>2023</v>
      </c>
      <c r="L399" s="79">
        <v>1211</v>
      </c>
    </row>
    <row r="400" spans="1:12" x14ac:dyDescent="0.3">
      <c r="A400" s="79">
        <v>614</v>
      </c>
      <c r="B400" t="s">
        <v>791</v>
      </c>
      <c r="C400" t="s">
        <v>1027</v>
      </c>
      <c r="D400" t="s">
        <v>4129</v>
      </c>
      <c r="E400" t="s">
        <v>19</v>
      </c>
      <c r="F400" s="3">
        <v>101083.0392</v>
      </c>
      <c r="G400" s="3">
        <v>8234200</v>
      </c>
      <c r="H400" s="3">
        <v>252707.598</v>
      </c>
      <c r="I400" s="61">
        <v>2023</v>
      </c>
      <c r="L400" s="79">
        <v>1212</v>
      </c>
    </row>
    <row r="401" spans="1:12" x14ac:dyDescent="0.3">
      <c r="A401" s="79">
        <v>614</v>
      </c>
      <c r="B401" t="s">
        <v>791</v>
      </c>
      <c r="C401" t="s">
        <v>1027</v>
      </c>
      <c r="D401" t="s">
        <v>4130</v>
      </c>
      <c r="E401" t="s">
        <v>19</v>
      </c>
      <c r="F401" s="3">
        <v>12002.245199999999</v>
      </c>
      <c r="G401" s="3">
        <v>977700</v>
      </c>
      <c r="H401" s="3">
        <v>30005.613000000001</v>
      </c>
      <c r="I401" s="61">
        <v>2023</v>
      </c>
      <c r="L401" s="79">
        <v>1217</v>
      </c>
    </row>
    <row r="402" spans="1:12" x14ac:dyDescent="0.3">
      <c r="A402" s="79">
        <v>614</v>
      </c>
      <c r="B402" t="s">
        <v>791</v>
      </c>
      <c r="C402" t="s">
        <v>1027</v>
      </c>
      <c r="D402" t="s">
        <v>225</v>
      </c>
      <c r="E402" t="s">
        <v>19</v>
      </c>
      <c r="F402" s="3">
        <v>126558.19439999999</v>
      </c>
      <c r="G402" s="3">
        <v>10309400</v>
      </c>
      <c r="H402" s="3">
        <v>316395.48599999998</v>
      </c>
      <c r="I402" s="61">
        <v>2023</v>
      </c>
      <c r="L402" s="79">
        <v>1218</v>
      </c>
    </row>
    <row r="403" spans="1:12" x14ac:dyDescent="0.3">
      <c r="A403" s="79">
        <v>614</v>
      </c>
      <c r="B403" t="s">
        <v>791</v>
      </c>
      <c r="C403" t="s">
        <v>1027</v>
      </c>
      <c r="D403" t="s">
        <v>4182</v>
      </c>
      <c r="E403" t="s">
        <v>19</v>
      </c>
      <c r="F403" s="3">
        <v>3689.5518000000002</v>
      </c>
      <c r="G403" s="3">
        <v>601100</v>
      </c>
      <c r="H403" s="3">
        <v>18447.758999999998</v>
      </c>
      <c r="I403" s="61">
        <v>2023</v>
      </c>
      <c r="L403" s="79">
        <v>1219</v>
      </c>
    </row>
    <row r="404" spans="1:12" x14ac:dyDescent="0.3">
      <c r="A404" s="79">
        <v>614</v>
      </c>
      <c r="B404" t="s">
        <v>791</v>
      </c>
      <c r="C404" t="s">
        <v>1027</v>
      </c>
      <c r="D404" t="s">
        <v>4183</v>
      </c>
      <c r="E404" t="s">
        <v>19</v>
      </c>
      <c r="F404" s="3">
        <v>5656.1670000000004</v>
      </c>
      <c r="G404" s="3">
        <v>921500</v>
      </c>
      <c r="H404" s="3">
        <v>28280.834999999999</v>
      </c>
      <c r="I404" s="61">
        <v>2023</v>
      </c>
      <c r="L404" s="79">
        <v>1220</v>
      </c>
    </row>
    <row r="405" spans="1:12" x14ac:dyDescent="0.3">
      <c r="A405" s="79">
        <v>614</v>
      </c>
      <c r="B405" t="s">
        <v>791</v>
      </c>
      <c r="C405" t="s">
        <v>1027</v>
      </c>
      <c r="D405" t="s">
        <v>4184</v>
      </c>
      <c r="E405" t="s">
        <v>19</v>
      </c>
      <c r="F405" s="3">
        <v>1135.53</v>
      </c>
      <c r="G405" s="3">
        <v>185000</v>
      </c>
      <c r="H405" s="3">
        <v>5677.65</v>
      </c>
      <c r="I405" s="61">
        <v>2023</v>
      </c>
      <c r="L405" s="79">
        <v>1221</v>
      </c>
    </row>
    <row r="406" spans="1:12" x14ac:dyDescent="0.3">
      <c r="A406" s="79">
        <v>614</v>
      </c>
      <c r="B406" t="s">
        <v>791</v>
      </c>
      <c r="C406" t="s">
        <v>1027</v>
      </c>
      <c r="D406" t="s">
        <v>4185</v>
      </c>
      <c r="E406" t="s">
        <v>19</v>
      </c>
      <c r="F406" s="3">
        <v>37611.2088</v>
      </c>
      <c r="G406" s="3">
        <v>6127600</v>
      </c>
      <c r="H406" s="3">
        <v>188056.04399999999</v>
      </c>
      <c r="I406" s="61">
        <v>2023</v>
      </c>
      <c r="L406" s="79">
        <v>1222</v>
      </c>
    </row>
    <row r="407" spans="1:12" x14ac:dyDescent="0.3">
      <c r="A407" s="79">
        <v>614</v>
      </c>
      <c r="B407" t="s">
        <v>791</v>
      </c>
      <c r="C407" t="s">
        <v>1027</v>
      </c>
      <c r="D407" t="s">
        <v>4186</v>
      </c>
      <c r="E407" t="s">
        <v>19</v>
      </c>
      <c r="F407" s="3">
        <v>20302.6626</v>
      </c>
      <c r="G407" s="3">
        <v>3307700</v>
      </c>
      <c r="H407" s="3">
        <v>101513.31299999999</v>
      </c>
      <c r="I407" s="61">
        <v>2023</v>
      </c>
      <c r="L407" s="79">
        <v>1223</v>
      </c>
    </row>
    <row r="408" spans="1:12" x14ac:dyDescent="0.3">
      <c r="A408" s="79">
        <v>614</v>
      </c>
      <c r="B408" t="s">
        <v>791</v>
      </c>
      <c r="C408" t="s">
        <v>1027</v>
      </c>
      <c r="D408" t="s">
        <v>4187</v>
      </c>
      <c r="E408" t="s">
        <v>19</v>
      </c>
      <c r="F408" s="3">
        <v>21742.0236</v>
      </c>
      <c r="G408" s="3">
        <v>3542200</v>
      </c>
      <c r="H408" s="3">
        <v>108710.118</v>
      </c>
      <c r="I408" s="61">
        <v>2023</v>
      </c>
      <c r="L408" s="79">
        <v>1224</v>
      </c>
    </row>
    <row r="409" spans="1:12" x14ac:dyDescent="0.3">
      <c r="A409" s="79">
        <v>614</v>
      </c>
      <c r="B409" t="s">
        <v>791</v>
      </c>
      <c r="C409" t="s">
        <v>1027</v>
      </c>
      <c r="D409" t="s">
        <v>4188</v>
      </c>
      <c r="E409" t="s">
        <v>19</v>
      </c>
      <c r="F409" s="3">
        <v>23010.748200000002</v>
      </c>
      <c r="G409" s="3">
        <v>3748900</v>
      </c>
      <c r="H409" s="3">
        <v>115053.74099999999</v>
      </c>
      <c r="I409" s="61">
        <v>2023</v>
      </c>
      <c r="L409" s="79">
        <v>1225</v>
      </c>
    </row>
    <row r="410" spans="1:12" x14ac:dyDescent="0.3">
      <c r="A410" s="79">
        <v>614</v>
      </c>
      <c r="B410" t="s">
        <v>791</v>
      </c>
      <c r="C410" t="s">
        <v>1027</v>
      </c>
      <c r="D410" t="s">
        <v>4189</v>
      </c>
      <c r="E410" t="s">
        <v>19</v>
      </c>
      <c r="F410" s="3">
        <v>1841.4</v>
      </c>
      <c r="G410" s="3">
        <v>300000</v>
      </c>
      <c r="H410" s="3">
        <v>9207</v>
      </c>
      <c r="I410" s="61">
        <v>2023</v>
      </c>
      <c r="L410" s="79">
        <v>1303</v>
      </c>
    </row>
    <row r="411" spans="1:12" x14ac:dyDescent="0.3">
      <c r="A411" s="79">
        <v>614</v>
      </c>
      <c r="B411" t="s">
        <v>791</v>
      </c>
      <c r="C411" t="s">
        <v>1027</v>
      </c>
      <c r="D411" t="s">
        <v>4129</v>
      </c>
      <c r="E411" t="s">
        <v>19</v>
      </c>
      <c r="F411" s="3">
        <v>37648.036799999994</v>
      </c>
      <c r="G411" s="3">
        <v>6133600</v>
      </c>
      <c r="H411" s="3">
        <v>188240.18400000001</v>
      </c>
      <c r="I411" s="61">
        <v>2023</v>
      </c>
      <c r="L411" s="79">
        <v>1304</v>
      </c>
    </row>
    <row r="412" spans="1:12" x14ac:dyDescent="0.3">
      <c r="A412" s="79">
        <v>614</v>
      </c>
      <c r="B412" t="s">
        <v>791</v>
      </c>
      <c r="C412" t="s">
        <v>1027</v>
      </c>
      <c r="D412" t="s">
        <v>4190</v>
      </c>
      <c r="E412" t="s">
        <v>19</v>
      </c>
      <c r="F412" s="3">
        <v>214.83</v>
      </c>
      <c r="G412" s="3">
        <v>35000</v>
      </c>
      <c r="H412" s="3">
        <v>1074.1500000000001</v>
      </c>
      <c r="I412" s="61">
        <v>2023</v>
      </c>
      <c r="L412" s="79">
        <v>1306</v>
      </c>
    </row>
    <row r="413" spans="1:12" x14ac:dyDescent="0.3">
      <c r="A413" s="79">
        <v>614</v>
      </c>
      <c r="B413" t="s">
        <v>791</v>
      </c>
      <c r="C413" t="s">
        <v>1027</v>
      </c>
      <c r="D413" t="s">
        <v>4191</v>
      </c>
      <c r="E413" t="s">
        <v>19</v>
      </c>
      <c r="F413" s="3" t="s">
        <v>3765</v>
      </c>
      <c r="G413" s="3">
        <v>835400</v>
      </c>
      <c r="H413" s="3">
        <v>25638.425999999999</v>
      </c>
      <c r="I413" s="61">
        <v>2023</v>
      </c>
      <c r="L413" s="79">
        <v>1315</v>
      </c>
    </row>
    <row r="414" spans="1:12" x14ac:dyDescent="0.3">
      <c r="A414" s="79">
        <v>614</v>
      </c>
      <c r="B414" t="s">
        <v>791</v>
      </c>
      <c r="C414" t="s">
        <v>1027</v>
      </c>
      <c r="D414" t="s">
        <v>4192</v>
      </c>
      <c r="E414" t="s">
        <v>19</v>
      </c>
      <c r="F414" s="3" t="s">
        <v>3765</v>
      </c>
      <c r="G414" s="3">
        <v>245900</v>
      </c>
      <c r="H414" s="3">
        <v>7546.6710000000003</v>
      </c>
      <c r="I414" s="61">
        <v>2023</v>
      </c>
      <c r="L414" s="79">
        <v>1316</v>
      </c>
    </row>
    <row r="415" spans="1:12" x14ac:dyDescent="0.3">
      <c r="A415" s="79">
        <v>614</v>
      </c>
      <c r="B415" t="s">
        <v>791</v>
      </c>
      <c r="C415" t="s">
        <v>1027</v>
      </c>
      <c r="D415" t="s">
        <v>4193</v>
      </c>
      <c r="E415" t="s">
        <v>19</v>
      </c>
      <c r="F415" s="3" t="s">
        <v>3765</v>
      </c>
      <c r="G415" s="3">
        <v>76400</v>
      </c>
      <c r="H415" s="3">
        <v>2344.7159999999999</v>
      </c>
      <c r="I415" s="61">
        <v>2023</v>
      </c>
      <c r="L415" s="79">
        <v>1318</v>
      </c>
    </row>
    <row r="416" spans="1:12" x14ac:dyDescent="0.3">
      <c r="A416" s="79">
        <v>614</v>
      </c>
      <c r="B416" t="s">
        <v>791</v>
      </c>
      <c r="C416" t="s">
        <v>1027</v>
      </c>
      <c r="D416" t="s">
        <v>225</v>
      </c>
      <c r="E416" t="s">
        <v>19</v>
      </c>
      <c r="F416" s="3" t="s">
        <v>3765</v>
      </c>
      <c r="G416" s="3">
        <v>10320900</v>
      </c>
      <c r="H416" s="3">
        <v>316748.42099999997</v>
      </c>
      <c r="I416" s="61">
        <v>2023</v>
      </c>
      <c r="L416" s="79">
        <v>1319</v>
      </c>
    </row>
    <row r="417" spans="1:12" x14ac:dyDescent="0.3">
      <c r="A417" s="79">
        <v>614</v>
      </c>
      <c r="B417" t="s">
        <v>791</v>
      </c>
      <c r="C417" t="s">
        <v>1027</v>
      </c>
      <c r="D417" t="s">
        <v>4127</v>
      </c>
      <c r="E417" t="s">
        <v>19</v>
      </c>
      <c r="F417" s="3" t="s">
        <v>3765</v>
      </c>
      <c r="G417" s="3">
        <v>3777800</v>
      </c>
      <c r="H417" s="3">
        <v>115940.682</v>
      </c>
      <c r="I417" s="61">
        <v>2023</v>
      </c>
      <c r="L417" s="79">
        <v>1322</v>
      </c>
    </row>
    <row r="418" spans="1:12" x14ac:dyDescent="0.3">
      <c r="A418" s="79">
        <v>614</v>
      </c>
      <c r="B418" t="s">
        <v>791</v>
      </c>
      <c r="C418" t="s">
        <v>1027</v>
      </c>
      <c r="D418" t="s">
        <v>4194</v>
      </c>
      <c r="E418" t="s">
        <v>19</v>
      </c>
      <c r="F418" s="3" t="s">
        <v>3765</v>
      </c>
      <c r="G418" s="3">
        <v>6635900</v>
      </c>
      <c r="H418" s="3">
        <v>203655.77100000001</v>
      </c>
      <c r="I418" s="61">
        <v>2023</v>
      </c>
      <c r="L418" s="79">
        <v>1325</v>
      </c>
    </row>
    <row r="419" spans="1:12" x14ac:dyDescent="0.3">
      <c r="A419" s="79">
        <v>614</v>
      </c>
      <c r="B419" t="s">
        <v>791</v>
      </c>
      <c r="C419" t="s">
        <v>1027</v>
      </c>
      <c r="D419" t="s">
        <v>4195</v>
      </c>
      <c r="E419" t="s">
        <v>19</v>
      </c>
      <c r="F419" s="3" t="s">
        <v>3765</v>
      </c>
      <c r="G419" s="3">
        <v>9986300</v>
      </c>
      <c r="H419" s="3">
        <v>306479.54699999996</v>
      </c>
      <c r="I419" s="61">
        <v>2023</v>
      </c>
      <c r="L419" s="79">
        <v>1326</v>
      </c>
    </row>
    <row r="420" spans="1:12" x14ac:dyDescent="0.3">
      <c r="A420" s="79">
        <v>614</v>
      </c>
      <c r="B420" t="s">
        <v>791</v>
      </c>
      <c r="C420" t="s">
        <v>1027</v>
      </c>
      <c r="D420" t="s">
        <v>4196</v>
      </c>
      <c r="E420" t="s">
        <v>19</v>
      </c>
      <c r="F420" s="3" t="s">
        <v>3765</v>
      </c>
      <c r="G420" s="3">
        <v>1865300</v>
      </c>
      <c r="H420" s="3">
        <v>57246.057000000001</v>
      </c>
      <c r="I420" s="61">
        <v>2023</v>
      </c>
      <c r="L420" s="79">
        <v>1328</v>
      </c>
    </row>
    <row r="421" spans="1:12" x14ac:dyDescent="0.3">
      <c r="A421" s="79">
        <v>701</v>
      </c>
      <c r="B421" t="s">
        <v>4208</v>
      </c>
      <c r="C421" t="s">
        <v>1037</v>
      </c>
      <c r="D421" t="s">
        <v>3525</v>
      </c>
      <c r="E421" t="s">
        <v>42</v>
      </c>
      <c r="F421" s="3">
        <v>27079.83</v>
      </c>
      <c r="G421" s="3">
        <v>12818700</v>
      </c>
      <c r="H421" s="3">
        <v>493648.13699999999</v>
      </c>
      <c r="I421" s="61">
        <v>2023</v>
      </c>
      <c r="L421" s="79">
        <v>1329</v>
      </c>
    </row>
    <row r="422" spans="1:12" x14ac:dyDescent="0.3">
      <c r="A422" s="79">
        <v>701</v>
      </c>
      <c r="B422" t="s">
        <v>4208</v>
      </c>
      <c r="C422" t="s">
        <v>1037</v>
      </c>
      <c r="D422" t="s">
        <v>3526</v>
      </c>
      <c r="E422" t="s">
        <v>42</v>
      </c>
      <c r="F422" s="3">
        <v>40892.699999999997</v>
      </c>
      <c r="G422" s="3">
        <v>6936600</v>
      </c>
      <c r="H422" s="3">
        <v>267128.46600000001</v>
      </c>
      <c r="I422" s="61">
        <v>2023</v>
      </c>
      <c r="L422" s="79">
        <v>1330</v>
      </c>
    </row>
    <row r="423" spans="1:12" x14ac:dyDescent="0.3">
      <c r="A423" s="79">
        <v>701</v>
      </c>
      <c r="B423" t="s">
        <v>4208</v>
      </c>
      <c r="C423" t="s">
        <v>1037</v>
      </c>
      <c r="D423" t="s">
        <v>3527</v>
      </c>
      <c r="E423" t="s">
        <v>42</v>
      </c>
      <c r="F423" s="3">
        <v>185228.65</v>
      </c>
      <c r="G423" s="3">
        <v>9075000</v>
      </c>
      <c r="H423" s="3">
        <v>349478.25</v>
      </c>
      <c r="I423" s="61">
        <v>2023</v>
      </c>
      <c r="L423" s="79">
        <v>1331</v>
      </c>
    </row>
    <row r="424" spans="1:12" x14ac:dyDescent="0.3">
      <c r="A424" s="79">
        <v>701</v>
      </c>
      <c r="B424" t="s">
        <v>4208</v>
      </c>
      <c r="C424" t="s">
        <v>1037</v>
      </c>
      <c r="D424" t="s">
        <v>3528</v>
      </c>
      <c r="E424" t="s">
        <v>42</v>
      </c>
      <c r="F424" s="3">
        <v>498300</v>
      </c>
      <c r="G424" s="3">
        <v>35864100</v>
      </c>
      <c r="H424" s="3">
        <v>1381126.4909999999</v>
      </c>
      <c r="I424" s="61">
        <v>2023</v>
      </c>
      <c r="L424" s="79">
        <v>1336</v>
      </c>
    </row>
    <row r="425" spans="1:12" x14ac:dyDescent="0.3">
      <c r="A425" s="79">
        <v>702</v>
      </c>
      <c r="B425" t="s">
        <v>792</v>
      </c>
      <c r="C425" t="s">
        <v>1037</v>
      </c>
      <c r="D425" t="s">
        <v>230</v>
      </c>
      <c r="E425" t="s">
        <v>7</v>
      </c>
      <c r="F425" s="3">
        <v>232298</v>
      </c>
      <c r="G425" s="3">
        <v>16837000</v>
      </c>
      <c r="H425" s="3">
        <v>539120.74</v>
      </c>
      <c r="I425" s="61">
        <v>2023</v>
      </c>
      <c r="L425" s="79">
        <v>1337</v>
      </c>
    </row>
    <row r="426" spans="1:12" x14ac:dyDescent="0.3">
      <c r="A426" s="79">
        <v>702</v>
      </c>
      <c r="B426" t="s">
        <v>792</v>
      </c>
      <c r="C426" t="s">
        <v>1037</v>
      </c>
      <c r="D426" t="s">
        <v>231</v>
      </c>
      <c r="E426" t="s">
        <v>7</v>
      </c>
      <c r="F426" s="3">
        <v>118492</v>
      </c>
      <c r="G426" s="3">
        <v>15171300</v>
      </c>
      <c r="H426" s="3">
        <v>485785.02600000001</v>
      </c>
      <c r="I426" s="61">
        <v>2023</v>
      </c>
      <c r="L426" s="79">
        <v>1338</v>
      </c>
    </row>
    <row r="427" spans="1:12" x14ac:dyDescent="0.3">
      <c r="A427" s="79">
        <v>702</v>
      </c>
      <c r="B427" t="s">
        <v>792</v>
      </c>
      <c r="C427" t="s">
        <v>1037</v>
      </c>
      <c r="D427" t="s">
        <v>232</v>
      </c>
      <c r="E427" t="s">
        <v>42</v>
      </c>
      <c r="F427" s="3">
        <v>1096094</v>
      </c>
      <c r="G427" s="3">
        <v>69823600</v>
      </c>
      <c r="H427" s="3">
        <v>2235751.6719999998</v>
      </c>
      <c r="I427" s="61">
        <v>2023</v>
      </c>
      <c r="L427" s="79">
        <v>1339</v>
      </c>
    </row>
    <row r="428" spans="1:12" x14ac:dyDescent="0.3">
      <c r="A428" s="79">
        <v>702</v>
      </c>
      <c r="B428" t="s">
        <v>792</v>
      </c>
      <c r="C428" t="s">
        <v>1037</v>
      </c>
      <c r="D428" t="s">
        <v>233</v>
      </c>
      <c r="E428" t="s">
        <v>42</v>
      </c>
      <c r="F428" s="3">
        <v>255944</v>
      </c>
      <c r="G428" s="3">
        <v>27091100</v>
      </c>
      <c r="H428" s="3">
        <v>867457.022</v>
      </c>
      <c r="I428" s="61">
        <v>2023</v>
      </c>
      <c r="L428" s="79">
        <v>1340</v>
      </c>
    </row>
    <row r="429" spans="1:12" x14ac:dyDescent="0.3">
      <c r="A429" s="79">
        <v>702</v>
      </c>
      <c r="B429" t="s">
        <v>792</v>
      </c>
      <c r="C429" t="s">
        <v>1037</v>
      </c>
      <c r="D429" t="s">
        <v>3345</v>
      </c>
      <c r="E429" t="s">
        <v>7</v>
      </c>
      <c r="F429" s="3">
        <v>39624</v>
      </c>
      <c r="G429" s="3">
        <v>5824900</v>
      </c>
      <c r="H429" s="3">
        <v>186513.29800000001</v>
      </c>
      <c r="I429" s="61">
        <v>2023</v>
      </c>
      <c r="L429" s="79">
        <v>1345</v>
      </c>
    </row>
    <row r="430" spans="1:12" x14ac:dyDescent="0.3">
      <c r="A430" s="79">
        <v>702</v>
      </c>
      <c r="B430" t="s">
        <v>792</v>
      </c>
      <c r="C430" t="s">
        <v>1037</v>
      </c>
      <c r="D430" t="s">
        <v>585</v>
      </c>
      <c r="E430" t="s">
        <v>42</v>
      </c>
      <c r="F430" s="3">
        <v>478817</v>
      </c>
      <c r="G430" s="3">
        <v>63454900</v>
      </c>
      <c r="H430" s="3">
        <v>2031825.898</v>
      </c>
      <c r="I430" s="61">
        <v>2023</v>
      </c>
      <c r="L430" s="79">
        <v>1352</v>
      </c>
    </row>
    <row r="431" spans="1:12" x14ac:dyDescent="0.3">
      <c r="A431" s="79">
        <v>702</v>
      </c>
      <c r="B431" t="s">
        <v>792</v>
      </c>
      <c r="C431" t="s">
        <v>1037</v>
      </c>
      <c r="D431" t="s">
        <v>3529</v>
      </c>
      <c r="E431" t="s">
        <v>42</v>
      </c>
      <c r="F431" s="3">
        <v>254828</v>
      </c>
      <c r="G431" s="3">
        <v>49393800</v>
      </c>
      <c r="H431" s="3">
        <v>790794.73800000001</v>
      </c>
      <c r="I431" s="61">
        <v>2023</v>
      </c>
      <c r="L431" s="79">
        <v>1401</v>
      </c>
    </row>
    <row r="432" spans="1:12" x14ac:dyDescent="0.3">
      <c r="A432" s="79">
        <v>703</v>
      </c>
      <c r="B432" t="s">
        <v>3209</v>
      </c>
      <c r="C432" t="s">
        <v>1037</v>
      </c>
      <c r="D432" t="s">
        <v>3210</v>
      </c>
      <c r="E432" t="s">
        <v>42</v>
      </c>
      <c r="F432" s="3">
        <v>287600</v>
      </c>
      <c r="G432" s="3">
        <v>16486400</v>
      </c>
      <c r="H432" s="3">
        <v>498383.87200000009</v>
      </c>
      <c r="I432" s="61">
        <v>2023</v>
      </c>
      <c r="L432" s="79">
        <v>1402</v>
      </c>
    </row>
    <row r="433" spans="1:12" x14ac:dyDescent="0.3">
      <c r="A433" s="79">
        <v>705</v>
      </c>
      <c r="B433" t="s">
        <v>793</v>
      </c>
      <c r="C433" t="s">
        <v>1037</v>
      </c>
      <c r="D433" t="s">
        <v>3794</v>
      </c>
      <c r="E433" t="s">
        <v>42</v>
      </c>
      <c r="F433" s="3">
        <v>58362</v>
      </c>
      <c r="G433" s="3" t="s">
        <v>3765</v>
      </c>
      <c r="H433" s="3" t="s">
        <v>3765</v>
      </c>
      <c r="I433" s="61">
        <v>2023</v>
      </c>
      <c r="L433" s="79">
        <v>1403</v>
      </c>
    </row>
    <row r="434" spans="1:12" x14ac:dyDescent="0.3">
      <c r="A434" s="79">
        <v>705</v>
      </c>
      <c r="B434" t="s">
        <v>793</v>
      </c>
      <c r="C434" t="s">
        <v>1037</v>
      </c>
      <c r="D434" t="s">
        <v>3530</v>
      </c>
      <c r="E434" t="s">
        <v>42</v>
      </c>
      <c r="F434" s="3">
        <v>45072.800000000003</v>
      </c>
      <c r="G434" s="3">
        <v>9736300</v>
      </c>
      <c r="H434" s="3">
        <v>282936.87</v>
      </c>
      <c r="I434" s="61">
        <v>2023</v>
      </c>
      <c r="L434" s="79">
        <v>1406</v>
      </c>
    </row>
    <row r="435" spans="1:12" x14ac:dyDescent="0.3">
      <c r="A435" s="79">
        <v>705</v>
      </c>
      <c r="B435" t="s">
        <v>793</v>
      </c>
      <c r="C435" t="s">
        <v>1037</v>
      </c>
      <c r="D435" t="s">
        <v>3531</v>
      </c>
      <c r="E435" t="s">
        <v>42</v>
      </c>
      <c r="F435" s="3">
        <v>5537.58</v>
      </c>
      <c r="G435" s="3" t="s">
        <v>3765</v>
      </c>
      <c r="H435" s="3" t="s">
        <v>3765</v>
      </c>
      <c r="I435" s="61">
        <v>2023</v>
      </c>
      <c r="L435" s="79">
        <v>1409</v>
      </c>
    </row>
    <row r="436" spans="1:12" x14ac:dyDescent="0.3">
      <c r="A436" s="79">
        <v>705</v>
      </c>
      <c r="B436" t="s">
        <v>793</v>
      </c>
      <c r="C436" t="s">
        <v>1037</v>
      </c>
      <c r="D436" t="s">
        <v>3532</v>
      </c>
      <c r="E436" t="s">
        <v>42</v>
      </c>
      <c r="F436" s="3">
        <v>279014</v>
      </c>
      <c r="G436" s="3" t="s">
        <v>3765</v>
      </c>
      <c r="H436" s="3" t="s">
        <v>3765</v>
      </c>
      <c r="I436" s="61">
        <v>2023</v>
      </c>
      <c r="L436" s="79">
        <v>1412</v>
      </c>
    </row>
    <row r="437" spans="1:12" x14ac:dyDescent="0.3">
      <c r="A437" s="79">
        <v>705</v>
      </c>
      <c r="B437" t="s">
        <v>793</v>
      </c>
      <c r="C437" t="s">
        <v>1037</v>
      </c>
      <c r="D437" t="s">
        <v>3533</v>
      </c>
      <c r="E437" t="s">
        <v>42</v>
      </c>
      <c r="F437" s="3">
        <v>31994</v>
      </c>
      <c r="G437" s="3">
        <v>1711000</v>
      </c>
      <c r="H437" s="3">
        <v>49721.66</v>
      </c>
      <c r="I437" s="61">
        <v>2023</v>
      </c>
      <c r="L437" s="79">
        <v>1414</v>
      </c>
    </row>
    <row r="438" spans="1:12" x14ac:dyDescent="0.3">
      <c r="A438" s="79">
        <v>705</v>
      </c>
      <c r="B438" t="s">
        <v>793</v>
      </c>
      <c r="C438" t="s">
        <v>1037</v>
      </c>
      <c r="D438" t="s">
        <v>3534</v>
      </c>
      <c r="E438" t="s">
        <v>42</v>
      </c>
      <c r="F438" s="3">
        <v>102000</v>
      </c>
      <c r="G438" s="3" t="s">
        <v>3765</v>
      </c>
      <c r="H438" s="3" t="s">
        <v>3765</v>
      </c>
      <c r="I438" s="61">
        <v>2023</v>
      </c>
      <c r="L438" s="79">
        <v>1417</v>
      </c>
    </row>
    <row r="439" spans="1:12" x14ac:dyDescent="0.3">
      <c r="A439" s="79">
        <v>705</v>
      </c>
      <c r="B439" t="s">
        <v>793</v>
      </c>
      <c r="C439" t="s">
        <v>1037</v>
      </c>
      <c r="D439" t="s">
        <v>3535</v>
      </c>
      <c r="E439" t="s">
        <v>42</v>
      </c>
      <c r="F439" s="3">
        <v>65380.75</v>
      </c>
      <c r="G439" s="3">
        <v>1813200</v>
      </c>
      <c r="H439" s="3">
        <v>52691.59</v>
      </c>
      <c r="I439" s="61">
        <v>2023</v>
      </c>
      <c r="L439" s="79">
        <v>1421</v>
      </c>
    </row>
    <row r="440" spans="1:12" x14ac:dyDescent="0.3">
      <c r="A440" s="79">
        <v>705</v>
      </c>
      <c r="B440" t="s">
        <v>793</v>
      </c>
      <c r="C440" t="s">
        <v>1037</v>
      </c>
      <c r="D440" t="s">
        <v>3536</v>
      </c>
      <c r="E440" t="s">
        <v>42</v>
      </c>
      <c r="F440" s="3">
        <v>56032.71</v>
      </c>
      <c r="G440" s="3" t="s">
        <v>3765</v>
      </c>
      <c r="H440" s="3" t="s">
        <v>3765</v>
      </c>
      <c r="I440" s="61">
        <v>2023</v>
      </c>
      <c r="L440" s="79">
        <v>1422</v>
      </c>
    </row>
    <row r="441" spans="1:12" x14ac:dyDescent="0.3">
      <c r="A441" s="79">
        <v>705</v>
      </c>
      <c r="B441" t="s">
        <v>793</v>
      </c>
      <c r="C441" t="s">
        <v>1037</v>
      </c>
      <c r="D441" t="s">
        <v>3537</v>
      </c>
      <c r="E441" t="s">
        <v>7</v>
      </c>
      <c r="F441" s="3">
        <v>24951</v>
      </c>
      <c r="G441" s="3">
        <v>4030200</v>
      </c>
      <c r="H441" s="3">
        <v>117117</v>
      </c>
      <c r="I441" s="61">
        <v>2023</v>
      </c>
      <c r="L441" s="79">
        <v>1427</v>
      </c>
    </row>
    <row r="442" spans="1:12" x14ac:dyDescent="0.3">
      <c r="A442" s="79">
        <v>705</v>
      </c>
      <c r="B442" t="s">
        <v>793</v>
      </c>
      <c r="C442" t="s">
        <v>1037</v>
      </c>
      <c r="D442" t="s">
        <v>3538</v>
      </c>
      <c r="E442" t="s">
        <v>7</v>
      </c>
      <c r="F442" s="3">
        <v>57894</v>
      </c>
      <c r="G442" s="3">
        <v>1898100</v>
      </c>
      <c r="H442" s="3">
        <v>55158.76</v>
      </c>
      <c r="I442" s="61">
        <v>2023</v>
      </c>
      <c r="L442" s="79">
        <v>1429</v>
      </c>
    </row>
    <row r="443" spans="1:12" x14ac:dyDescent="0.3">
      <c r="A443" s="79">
        <v>705</v>
      </c>
      <c r="B443" t="s">
        <v>793</v>
      </c>
      <c r="C443" t="s">
        <v>1037</v>
      </c>
      <c r="D443" t="s">
        <v>3795</v>
      </c>
      <c r="E443" t="s">
        <v>42</v>
      </c>
      <c r="F443" s="3">
        <v>85011.09</v>
      </c>
      <c r="G443" s="3">
        <v>6903000</v>
      </c>
      <c r="H443" s="3">
        <v>200601.18</v>
      </c>
      <c r="I443" s="61">
        <v>2023</v>
      </c>
      <c r="L443" s="79">
        <v>1435</v>
      </c>
    </row>
    <row r="444" spans="1:12" x14ac:dyDescent="0.3">
      <c r="A444" s="79">
        <v>705</v>
      </c>
      <c r="B444" t="s">
        <v>793</v>
      </c>
      <c r="C444" t="s">
        <v>1037</v>
      </c>
      <c r="D444" t="s">
        <v>3211</v>
      </c>
      <c r="E444" t="s">
        <v>42</v>
      </c>
      <c r="F444" s="3">
        <v>89083</v>
      </c>
      <c r="G444" s="3">
        <v>12441300</v>
      </c>
      <c r="H444" s="3">
        <v>361544</v>
      </c>
      <c r="I444" s="61">
        <v>2023</v>
      </c>
      <c r="L444" s="79">
        <v>1439</v>
      </c>
    </row>
    <row r="445" spans="1:12" x14ac:dyDescent="0.3">
      <c r="A445" s="79">
        <v>705</v>
      </c>
      <c r="B445" t="s">
        <v>793</v>
      </c>
      <c r="C445" t="s">
        <v>1037</v>
      </c>
      <c r="D445" t="s">
        <v>3539</v>
      </c>
      <c r="E445" t="s">
        <v>7</v>
      </c>
      <c r="F445" s="3">
        <v>27900</v>
      </c>
      <c r="G445" s="3">
        <v>3469000</v>
      </c>
      <c r="H445" s="3">
        <v>72710.240000000005</v>
      </c>
      <c r="I445" s="61">
        <v>2023</v>
      </c>
      <c r="L445" s="79">
        <v>1507</v>
      </c>
    </row>
    <row r="446" spans="1:12" x14ac:dyDescent="0.3">
      <c r="A446" s="79">
        <v>705</v>
      </c>
      <c r="B446" t="s">
        <v>793</v>
      </c>
      <c r="C446" t="s">
        <v>1037</v>
      </c>
      <c r="D446" t="s">
        <v>3212</v>
      </c>
      <c r="E446" t="s">
        <v>42</v>
      </c>
      <c r="F446" s="3">
        <v>657512.67000000004</v>
      </c>
      <c r="G446" s="3">
        <v>52923700</v>
      </c>
      <c r="H446" s="3">
        <v>1109280</v>
      </c>
      <c r="I446" s="61">
        <v>2023</v>
      </c>
      <c r="L446" s="79">
        <v>1509</v>
      </c>
    </row>
    <row r="447" spans="1:12" x14ac:dyDescent="0.3">
      <c r="A447" s="79">
        <v>705</v>
      </c>
      <c r="B447" t="s">
        <v>793</v>
      </c>
      <c r="C447" t="s">
        <v>1037</v>
      </c>
      <c r="D447" t="s">
        <v>3540</v>
      </c>
      <c r="E447" t="s">
        <v>42</v>
      </c>
      <c r="F447" s="3">
        <v>63260</v>
      </c>
      <c r="G447" s="3">
        <v>3101400</v>
      </c>
      <c r="H447" s="3">
        <v>65005</v>
      </c>
      <c r="I447" s="61">
        <v>2023</v>
      </c>
      <c r="L447" s="79">
        <v>1511</v>
      </c>
    </row>
    <row r="448" spans="1:12" x14ac:dyDescent="0.3">
      <c r="A448" s="79">
        <v>705</v>
      </c>
      <c r="B448" t="s">
        <v>793</v>
      </c>
      <c r="C448" t="s">
        <v>1037</v>
      </c>
      <c r="D448" t="s">
        <v>3541</v>
      </c>
      <c r="E448" t="s">
        <v>42</v>
      </c>
      <c r="F448" s="3">
        <v>152294</v>
      </c>
      <c r="G448" s="3">
        <v>15409200</v>
      </c>
      <c r="H448" s="3">
        <v>322976</v>
      </c>
      <c r="I448" s="61">
        <v>2023</v>
      </c>
      <c r="L448" s="79">
        <v>1512</v>
      </c>
    </row>
    <row r="449" spans="1:12" x14ac:dyDescent="0.3">
      <c r="A449" s="79">
        <v>705</v>
      </c>
      <c r="B449" t="s">
        <v>793</v>
      </c>
      <c r="C449" t="s">
        <v>1037</v>
      </c>
      <c r="D449" t="s">
        <v>3967</v>
      </c>
      <c r="E449" t="s">
        <v>42</v>
      </c>
      <c r="F449" s="3">
        <v>208410</v>
      </c>
      <c r="G449" s="3">
        <v>16673500</v>
      </c>
      <c r="H449" s="3">
        <v>349476</v>
      </c>
      <c r="I449" s="61">
        <v>2023</v>
      </c>
      <c r="L449" s="79">
        <v>1514</v>
      </c>
    </row>
    <row r="450" spans="1:12" x14ac:dyDescent="0.3">
      <c r="A450" s="79">
        <v>705</v>
      </c>
      <c r="B450" t="s">
        <v>793</v>
      </c>
      <c r="C450" t="s">
        <v>1037</v>
      </c>
      <c r="D450" t="s">
        <v>4063</v>
      </c>
      <c r="E450" t="s">
        <v>42</v>
      </c>
      <c r="F450" s="3" t="s">
        <v>3765</v>
      </c>
      <c r="G450" s="3" t="s">
        <v>3765</v>
      </c>
      <c r="H450" s="3" t="s">
        <v>3765</v>
      </c>
      <c r="I450" s="61">
        <v>2023</v>
      </c>
      <c r="L450" s="79">
        <v>1518</v>
      </c>
    </row>
    <row r="451" spans="1:12" x14ac:dyDescent="0.3">
      <c r="A451" s="79">
        <v>705</v>
      </c>
      <c r="B451" t="s">
        <v>793</v>
      </c>
      <c r="C451" t="s">
        <v>1037</v>
      </c>
      <c r="D451" t="s">
        <v>3968</v>
      </c>
      <c r="E451" t="s">
        <v>7</v>
      </c>
      <c r="F451" s="3">
        <v>178500</v>
      </c>
      <c r="G451" s="3">
        <v>8820800</v>
      </c>
      <c r="H451" s="3">
        <v>184833</v>
      </c>
      <c r="I451" s="61">
        <v>2023</v>
      </c>
      <c r="L451" s="79">
        <v>1523</v>
      </c>
    </row>
    <row r="452" spans="1:12" x14ac:dyDescent="0.3">
      <c r="A452" s="79">
        <v>705</v>
      </c>
      <c r="B452" t="s">
        <v>793</v>
      </c>
      <c r="C452" t="s">
        <v>1037</v>
      </c>
      <c r="D452" t="s">
        <v>3969</v>
      </c>
      <c r="E452" t="s">
        <v>7</v>
      </c>
      <c r="F452" s="3">
        <v>178500</v>
      </c>
      <c r="G452" s="3">
        <v>5909700</v>
      </c>
      <c r="H452" s="3">
        <v>123867</v>
      </c>
      <c r="I452" s="61">
        <v>2023</v>
      </c>
      <c r="L452" s="79">
        <v>1526</v>
      </c>
    </row>
    <row r="453" spans="1:12" x14ac:dyDescent="0.3">
      <c r="A453" s="79">
        <v>705</v>
      </c>
      <c r="B453" t="s">
        <v>793</v>
      </c>
      <c r="C453" t="s">
        <v>1037</v>
      </c>
      <c r="D453" t="s">
        <v>3970</v>
      </c>
      <c r="E453" t="s">
        <v>7</v>
      </c>
      <c r="F453" s="3">
        <v>123187</v>
      </c>
      <c r="G453" s="3">
        <v>9454700</v>
      </c>
      <c r="H453" s="3">
        <v>198170</v>
      </c>
      <c r="I453" s="61">
        <v>2023</v>
      </c>
      <c r="L453" s="79">
        <v>1530</v>
      </c>
    </row>
    <row r="454" spans="1:12" x14ac:dyDescent="0.3">
      <c r="A454" s="79">
        <v>705</v>
      </c>
      <c r="B454" t="s">
        <v>793</v>
      </c>
      <c r="C454" t="s">
        <v>1037</v>
      </c>
      <c r="D454" t="s">
        <v>3971</v>
      </c>
      <c r="E454" t="s">
        <v>42</v>
      </c>
      <c r="F454" s="3">
        <v>284914</v>
      </c>
      <c r="G454" s="3">
        <v>13902400</v>
      </c>
      <c r="H454" s="3">
        <v>291394</v>
      </c>
      <c r="I454" s="61">
        <v>2023</v>
      </c>
      <c r="L454" s="79">
        <v>1533</v>
      </c>
    </row>
    <row r="455" spans="1:12" x14ac:dyDescent="0.3">
      <c r="A455" s="79">
        <v>705</v>
      </c>
      <c r="B455" t="s">
        <v>793</v>
      </c>
      <c r="C455" t="s">
        <v>1037</v>
      </c>
      <c r="D455" t="s">
        <v>3972</v>
      </c>
      <c r="E455" t="s">
        <v>19</v>
      </c>
      <c r="F455" s="3">
        <v>27041</v>
      </c>
      <c r="G455" s="3">
        <v>1852400</v>
      </c>
      <c r="H455" s="3">
        <v>38826</v>
      </c>
      <c r="I455" s="61">
        <v>2023</v>
      </c>
      <c r="L455" s="79">
        <v>1602</v>
      </c>
    </row>
    <row r="456" spans="1:12" x14ac:dyDescent="0.3">
      <c r="A456" s="79">
        <v>705</v>
      </c>
      <c r="B456" t="s">
        <v>793</v>
      </c>
      <c r="C456" t="s">
        <v>1037</v>
      </c>
      <c r="D456" t="s">
        <v>3973</v>
      </c>
      <c r="E456" t="s">
        <v>42</v>
      </c>
      <c r="F456" s="3">
        <v>250996</v>
      </c>
      <c r="G456" s="3">
        <v>12271300</v>
      </c>
      <c r="H456" s="3">
        <v>257206</v>
      </c>
      <c r="I456" s="61">
        <v>2023</v>
      </c>
      <c r="L456" s="79">
        <v>1606</v>
      </c>
    </row>
    <row r="457" spans="1:12" x14ac:dyDescent="0.3">
      <c r="A457" s="79">
        <v>705</v>
      </c>
      <c r="B457" t="s">
        <v>793</v>
      </c>
      <c r="C457" t="s">
        <v>1037</v>
      </c>
      <c r="D457" t="s">
        <v>3974</v>
      </c>
      <c r="E457" t="s">
        <v>7</v>
      </c>
      <c r="F457" s="3">
        <v>44253</v>
      </c>
      <c r="G457" s="3">
        <v>7194700</v>
      </c>
      <c r="H457" s="3">
        <v>150800</v>
      </c>
      <c r="I457" s="61">
        <v>2023</v>
      </c>
      <c r="L457" s="79">
        <v>1607</v>
      </c>
    </row>
    <row r="458" spans="1:12" x14ac:dyDescent="0.3">
      <c r="A458" s="79">
        <v>705</v>
      </c>
      <c r="B458" t="s">
        <v>793</v>
      </c>
      <c r="C458" t="s">
        <v>1037</v>
      </c>
      <c r="D458" t="s">
        <v>3975</v>
      </c>
      <c r="E458" t="s">
        <v>7</v>
      </c>
      <c r="F458" s="3">
        <v>167909</v>
      </c>
      <c r="G458" s="3">
        <v>6091200</v>
      </c>
      <c r="H458" s="3">
        <v>177010</v>
      </c>
      <c r="I458" s="61">
        <v>2023</v>
      </c>
      <c r="L458" s="79">
        <v>1608</v>
      </c>
    </row>
    <row r="459" spans="1:12" x14ac:dyDescent="0.3">
      <c r="A459" s="79">
        <v>705</v>
      </c>
      <c r="B459" t="s">
        <v>793</v>
      </c>
      <c r="C459" t="s">
        <v>1037</v>
      </c>
      <c r="D459" t="s">
        <v>3976</v>
      </c>
      <c r="E459" t="s">
        <v>42</v>
      </c>
      <c r="F459" s="3">
        <v>143369</v>
      </c>
      <c r="G459" s="3">
        <v>9868300</v>
      </c>
      <c r="H459" s="3">
        <v>286772</v>
      </c>
      <c r="I459" s="61">
        <v>2023</v>
      </c>
      <c r="L459" s="79">
        <v>1615</v>
      </c>
    </row>
    <row r="460" spans="1:12" x14ac:dyDescent="0.3">
      <c r="A460" s="79">
        <v>705</v>
      </c>
      <c r="B460" t="s">
        <v>793</v>
      </c>
      <c r="C460" t="s">
        <v>1037</v>
      </c>
      <c r="D460" t="s">
        <v>3977</v>
      </c>
      <c r="E460" t="s">
        <v>7</v>
      </c>
      <c r="F460" s="3">
        <v>118000</v>
      </c>
      <c r="G460" s="3">
        <v>4326000</v>
      </c>
      <c r="H460" s="3">
        <v>125713</v>
      </c>
      <c r="I460" s="61">
        <v>2023</v>
      </c>
      <c r="L460" s="79">
        <v>1616</v>
      </c>
    </row>
    <row r="461" spans="1:12" x14ac:dyDescent="0.3">
      <c r="A461" s="79">
        <v>705</v>
      </c>
      <c r="B461" t="s">
        <v>793</v>
      </c>
      <c r="C461" t="s">
        <v>1037</v>
      </c>
      <c r="D461" t="s">
        <v>3978</v>
      </c>
      <c r="E461" t="s">
        <v>42</v>
      </c>
      <c r="F461" s="3">
        <v>1044744</v>
      </c>
      <c r="G461" s="3" t="s">
        <v>3765</v>
      </c>
      <c r="H461" s="3" t="s">
        <v>3765</v>
      </c>
      <c r="I461" s="61">
        <v>2023</v>
      </c>
      <c r="L461" s="79">
        <v>1706</v>
      </c>
    </row>
    <row r="462" spans="1:12" x14ac:dyDescent="0.3">
      <c r="A462" s="79">
        <v>705</v>
      </c>
      <c r="B462" t="s">
        <v>793</v>
      </c>
      <c r="C462" t="s">
        <v>1037</v>
      </c>
      <c r="D462" t="s">
        <v>3979</v>
      </c>
      <c r="E462" t="s">
        <v>7</v>
      </c>
      <c r="F462" s="3">
        <v>28560</v>
      </c>
      <c r="G462" s="3">
        <v>2260800</v>
      </c>
      <c r="H462" s="3">
        <v>66919</v>
      </c>
      <c r="I462" s="61">
        <v>2023</v>
      </c>
      <c r="L462" s="79">
        <v>1707</v>
      </c>
    </row>
    <row r="463" spans="1:12" x14ac:dyDescent="0.3">
      <c r="A463" s="79">
        <v>705</v>
      </c>
      <c r="B463" t="s">
        <v>793</v>
      </c>
      <c r="C463" t="s">
        <v>1037</v>
      </c>
      <c r="D463" t="s">
        <v>4064</v>
      </c>
      <c r="E463" t="s">
        <v>42</v>
      </c>
      <c r="F463" s="3" t="s">
        <v>3765</v>
      </c>
      <c r="G463" s="3" t="s">
        <v>3765</v>
      </c>
      <c r="H463" s="3" t="s">
        <v>3765</v>
      </c>
      <c r="I463" s="61">
        <v>2023</v>
      </c>
      <c r="L463" s="79">
        <v>1708</v>
      </c>
    </row>
    <row r="464" spans="1:12" x14ac:dyDescent="0.3">
      <c r="A464" s="79">
        <v>705</v>
      </c>
      <c r="B464" t="s">
        <v>793</v>
      </c>
      <c r="C464" t="s">
        <v>1037</v>
      </c>
      <c r="D464" t="s">
        <v>3980</v>
      </c>
      <c r="E464" t="s">
        <v>42</v>
      </c>
      <c r="F464" s="3">
        <v>763815</v>
      </c>
      <c r="G464" s="3">
        <v>24269100</v>
      </c>
      <c r="H464" s="3">
        <v>705260</v>
      </c>
      <c r="I464" s="61">
        <v>2023</v>
      </c>
      <c r="L464" s="79">
        <v>1712</v>
      </c>
    </row>
    <row r="465" spans="1:12" x14ac:dyDescent="0.3">
      <c r="A465" s="79">
        <v>705</v>
      </c>
      <c r="B465" t="s">
        <v>793</v>
      </c>
      <c r="C465" t="s">
        <v>1037</v>
      </c>
      <c r="D465" t="s">
        <v>3981</v>
      </c>
      <c r="E465" t="s">
        <v>7</v>
      </c>
      <c r="F465" s="3">
        <v>570206</v>
      </c>
      <c r="G465" s="3">
        <v>10900000</v>
      </c>
      <c r="H465" s="3">
        <v>316754</v>
      </c>
      <c r="I465" s="61">
        <v>2023</v>
      </c>
      <c r="L465" s="79">
        <v>1713</v>
      </c>
    </row>
    <row r="466" spans="1:12" x14ac:dyDescent="0.3">
      <c r="A466" s="79">
        <v>705</v>
      </c>
      <c r="B466" t="s">
        <v>793</v>
      </c>
      <c r="C466" t="s">
        <v>1037</v>
      </c>
      <c r="D466" t="s">
        <v>3982</v>
      </c>
      <c r="E466" t="s">
        <v>7</v>
      </c>
      <c r="F466" s="3">
        <v>20943</v>
      </c>
      <c r="G466" s="3">
        <v>5970900</v>
      </c>
      <c r="H466" s="3">
        <v>173514</v>
      </c>
      <c r="I466" s="61">
        <v>2023</v>
      </c>
      <c r="L466" s="79">
        <v>1715</v>
      </c>
    </row>
    <row r="467" spans="1:12" x14ac:dyDescent="0.3">
      <c r="A467" s="79">
        <v>705</v>
      </c>
      <c r="B467" t="s">
        <v>793</v>
      </c>
      <c r="C467" t="s">
        <v>1037</v>
      </c>
      <c r="D467" t="s">
        <v>3983</v>
      </c>
      <c r="E467" t="s">
        <v>19</v>
      </c>
      <c r="F467" s="3">
        <v>316507</v>
      </c>
      <c r="G467" s="3">
        <v>19000000</v>
      </c>
      <c r="H467" s="3">
        <v>552140</v>
      </c>
      <c r="I467" s="61">
        <v>2023</v>
      </c>
      <c r="L467" s="79">
        <v>1801</v>
      </c>
    </row>
    <row r="468" spans="1:12" x14ac:dyDescent="0.3">
      <c r="A468" s="79">
        <v>705</v>
      </c>
      <c r="B468" t="s">
        <v>793</v>
      </c>
      <c r="C468" t="s">
        <v>1037</v>
      </c>
      <c r="D468" t="s">
        <v>4065</v>
      </c>
      <c r="E468" t="s">
        <v>7</v>
      </c>
      <c r="F468" s="3" t="s">
        <v>3765</v>
      </c>
      <c r="G468" s="3" t="s">
        <v>3765</v>
      </c>
      <c r="H468" s="3" t="s">
        <v>3765</v>
      </c>
      <c r="I468" s="61">
        <v>2023</v>
      </c>
      <c r="L468" s="79">
        <v>1802</v>
      </c>
    </row>
    <row r="469" spans="1:12" x14ac:dyDescent="0.3">
      <c r="A469" s="79">
        <v>705</v>
      </c>
      <c r="B469" t="s">
        <v>793</v>
      </c>
      <c r="C469" t="s">
        <v>1037</v>
      </c>
      <c r="D469" t="s">
        <v>3984</v>
      </c>
      <c r="E469" t="s">
        <v>42</v>
      </c>
      <c r="F469" s="3">
        <v>36270</v>
      </c>
      <c r="G469" s="3">
        <v>3159600</v>
      </c>
      <c r="H469" s="3">
        <v>91817</v>
      </c>
      <c r="I469" s="61">
        <v>2023</v>
      </c>
      <c r="L469" s="79">
        <v>1804</v>
      </c>
    </row>
    <row r="470" spans="1:12" x14ac:dyDescent="0.3">
      <c r="A470" s="79">
        <v>705</v>
      </c>
      <c r="B470" t="s">
        <v>793</v>
      </c>
      <c r="C470" t="s">
        <v>1037</v>
      </c>
      <c r="D470" t="s">
        <v>4066</v>
      </c>
      <c r="E470" t="s">
        <v>42</v>
      </c>
      <c r="F470" s="3" t="s">
        <v>3765</v>
      </c>
      <c r="G470" s="3" t="s">
        <v>3765</v>
      </c>
      <c r="H470" s="3" t="s">
        <v>3765</v>
      </c>
      <c r="I470" s="61">
        <v>2023</v>
      </c>
      <c r="L470" s="79">
        <v>1805</v>
      </c>
    </row>
    <row r="471" spans="1:12" x14ac:dyDescent="0.3">
      <c r="A471" s="79">
        <v>705</v>
      </c>
      <c r="B471" t="s">
        <v>793</v>
      </c>
      <c r="C471" t="s">
        <v>1037</v>
      </c>
      <c r="D471" t="s">
        <v>4067</v>
      </c>
      <c r="E471" t="s">
        <v>7</v>
      </c>
      <c r="F471" s="3" t="s">
        <v>3765</v>
      </c>
      <c r="G471" s="3">
        <v>16336500</v>
      </c>
      <c r="H471" s="3">
        <v>474738</v>
      </c>
      <c r="I471" s="61">
        <v>2023</v>
      </c>
      <c r="L471" s="79">
        <v>1808</v>
      </c>
    </row>
    <row r="472" spans="1:12" x14ac:dyDescent="0.3">
      <c r="A472" s="79">
        <v>705</v>
      </c>
      <c r="B472" t="s">
        <v>793</v>
      </c>
      <c r="C472" t="s">
        <v>1037</v>
      </c>
      <c r="D472" t="s">
        <v>4068</v>
      </c>
      <c r="E472" t="s">
        <v>42</v>
      </c>
      <c r="F472" s="3" t="s">
        <v>3765</v>
      </c>
      <c r="G472" s="3">
        <v>778200</v>
      </c>
      <c r="H472" s="3">
        <v>22614</v>
      </c>
      <c r="I472" s="61">
        <v>2023</v>
      </c>
      <c r="L472" s="79">
        <v>1813</v>
      </c>
    </row>
    <row r="473" spans="1:12" x14ac:dyDescent="0.3">
      <c r="A473" s="79">
        <v>708</v>
      </c>
      <c r="B473" t="s">
        <v>3097</v>
      </c>
      <c r="C473" t="s">
        <v>1037</v>
      </c>
      <c r="D473" t="s">
        <v>3542</v>
      </c>
      <c r="E473" t="s">
        <v>42</v>
      </c>
      <c r="F473" s="3">
        <v>653981.17000000004</v>
      </c>
      <c r="G473" s="3">
        <v>28126400</v>
      </c>
      <c r="H473" s="3">
        <v>926202.35199999996</v>
      </c>
      <c r="I473" s="61">
        <v>2023</v>
      </c>
      <c r="L473" s="79">
        <v>1816</v>
      </c>
    </row>
    <row r="474" spans="1:12" x14ac:dyDescent="0.3">
      <c r="A474" s="79">
        <v>709</v>
      </c>
      <c r="B474" t="s">
        <v>1479</v>
      </c>
      <c r="C474" t="s">
        <v>1037</v>
      </c>
      <c r="D474" t="s">
        <v>3543</v>
      </c>
      <c r="E474" t="s">
        <v>7</v>
      </c>
      <c r="F474" s="3">
        <v>9732.1</v>
      </c>
      <c r="G474" s="3">
        <v>280000</v>
      </c>
      <c r="H474" s="3">
        <v>17080</v>
      </c>
      <c r="I474" s="61">
        <v>2023</v>
      </c>
      <c r="L474" s="79">
        <v>1818</v>
      </c>
    </row>
    <row r="475" spans="1:12" x14ac:dyDescent="0.3">
      <c r="A475" s="79">
        <v>709</v>
      </c>
      <c r="B475" t="s">
        <v>1479</v>
      </c>
      <c r="C475" t="s">
        <v>1037</v>
      </c>
      <c r="D475" t="s">
        <v>3544</v>
      </c>
      <c r="E475" t="s">
        <v>7</v>
      </c>
      <c r="F475" s="3">
        <v>15192.85</v>
      </c>
      <c r="G475" s="3">
        <v>450000</v>
      </c>
      <c r="H475" s="3">
        <v>27450</v>
      </c>
      <c r="I475" s="61">
        <v>2023</v>
      </c>
      <c r="L475" s="79">
        <v>1819</v>
      </c>
    </row>
    <row r="476" spans="1:12" x14ac:dyDescent="0.3">
      <c r="A476" s="79">
        <v>709</v>
      </c>
      <c r="B476" t="s">
        <v>1479</v>
      </c>
      <c r="C476" t="s">
        <v>1037</v>
      </c>
      <c r="D476" t="s">
        <v>3545</v>
      </c>
      <c r="E476" t="s">
        <v>7</v>
      </c>
      <c r="F476" s="3">
        <v>63971.32</v>
      </c>
      <c r="G476" s="3">
        <v>16636800</v>
      </c>
      <c r="H476" s="3">
        <v>1014844.8</v>
      </c>
      <c r="I476" s="61">
        <v>2023</v>
      </c>
      <c r="L476" s="79">
        <v>1820</v>
      </c>
    </row>
    <row r="477" spans="1:12" x14ac:dyDescent="0.3">
      <c r="A477" s="79">
        <v>709</v>
      </c>
      <c r="B477" t="s">
        <v>1479</v>
      </c>
      <c r="C477" t="s">
        <v>1037</v>
      </c>
      <c r="D477" t="s">
        <v>3546</v>
      </c>
      <c r="E477" t="s">
        <v>7</v>
      </c>
      <c r="F477" s="3">
        <v>181454</v>
      </c>
      <c r="G477" s="3">
        <v>8277000</v>
      </c>
      <c r="H477" s="3">
        <v>504896.99999999994</v>
      </c>
      <c r="I477" s="61">
        <v>2023</v>
      </c>
      <c r="L477" s="79">
        <v>1915</v>
      </c>
    </row>
    <row r="478" spans="1:12" x14ac:dyDescent="0.3">
      <c r="A478" s="79">
        <v>709</v>
      </c>
      <c r="B478" t="s">
        <v>1479</v>
      </c>
      <c r="C478" t="s">
        <v>1037</v>
      </c>
      <c r="D478" t="s">
        <v>3547</v>
      </c>
      <c r="E478" t="s">
        <v>7</v>
      </c>
      <c r="F478" s="3">
        <v>223767.87</v>
      </c>
      <c r="G478" s="3">
        <v>5599000</v>
      </c>
      <c r="H478" s="3">
        <v>341539</v>
      </c>
      <c r="I478" s="61">
        <v>2023</v>
      </c>
      <c r="L478" s="79">
        <v>1918</v>
      </c>
    </row>
    <row r="479" spans="1:12" x14ac:dyDescent="0.3">
      <c r="A479" s="79">
        <v>709</v>
      </c>
      <c r="B479" t="s">
        <v>1479</v>
      </c>
      <c r="C479" t="s">
        <v>1037</v>
      </c>
      <c r="D479" t="s">
        <v>3548</v>
      </c>
      <c r="E479" t="s">
        <v>7</v>
      </c>
      <c r="F479" s="3">
        <v>22130.89</v>
      </c>
      <c r="G479" s="3">
        <v>689700</v>
      </c>
      <c r="H479" s="3">
        <v>42071.7</v>
      </c>
      <c r="I479" s="61">
        <v>2023</v>
      </c>
      <c r="L479" s="79">
        <v>2003</v>
      </c>
    </row>
    <row r="480" spans="1:12" x14ac:dyDescent="0.3">
      <c r="A480" s="79">
        <v>709</v>
      </c>
      <c r="B480" t="s">
        <v>1479</v>
      </c>
      <c r="C480" t="s">
        <v>1037</v>
      </c>
      <c r="D480" t="s">
        <v>3549</v>
      </c>
      <c r="E480" t="s">
        <v>19</v>
      </c>
      <c r="F480" s="3">
        <v>53063.45</v>
      </c>
      <c r="G480" s="3">
        <v>549000</v>
      </c>
      <c r="H480" s="3">
        <v>33489</v>
      </c>
      <c r="I480" s="61">
        <v>2023</v>
      </c>
      <c r="L480" s="79">
        <v>2004</v>
      </c>
    </row>
    <row r="481" spans="1:12" x14ac:dyDescent="0.3">
      <c r="A481" s="79">
        <v>709</v>
      </c>
      <c r="B481" t="s">
        <v>1479</v>
      </c>
      <c r="C481" t="s">
        <v>1037</v>
      </c>
      <c r="D481" t="s">
        <v>3550</v>
      </c>
      <c r="E481" t="s">
        <v>19</v>
      </c>
      <c r="F481" s="3">
        <v>34779.589999999997</v>
      </c>
      <c r="G481" s="3">
        <v>580000</v>
      </c>
      <c r="H481" s="3">
        <v>35380</v>
      </c>
      <c r="I481" s="61">
        <v>2023</v>
      </c>
      <c r="L481" s="79">
        <v>2005</v>
      </c>
    </row>
    <row r="482" spans="1:12" x14ac:dyDescent="0.3">
      <c r="A482" s="79">
        <v>709</v>
      </c>
      <c r="B482" t="s">
        <v>1479</v>
      </c>
      <c r="C482" t="s">
        <v>1037</v>
      </c>
      <c r="D482" t="s">
        <v>1842</v>
      </c>
      <c r="E482" t="s">
        <v>7</v>
      </c>
      <c r="F482" s="3">
        <v>266331.52000000002</v>
      </c>
      <c r="G482" s="3">
        <v>22339500</v>
      </c>
      <c r="H482" s="3">
        <v>1362709.5</v>
      </c>
      <c r="I482" s="61">
        <v>2023</v>
      </c>
      <c r="L482" s="79">
        <v>2006</v>
      </c>
    </row>
    <row r="483" spans="1:12" x14ac:dyDescent="0.3">
      <c r="A483" s="79">
        <v>709</v>
      </c>
      <c r="B483" t="s">
        <v>1479</v>
      </c>
      <c r="C483" t="s">
        <v>1037</v>
      </c>
      <c r="D483" t="s">
        <v>3551</v>
      </c>
      <c r="E483" t="s">
        <v>7</v>
      </c>
      <c r="F483" s="3">
        <v>52808.51</v>
      </c>
      <c r="G483" s="3">
        <v>590600</v>
      </c>
      <c r="H483" s="3">
        <v>36026.6</v>
      </c>
      <c r="I483" s="61">
        <v>2023</v>
      </c>
      <c r="L483" s="79">
        <v>2007</v>
      </c>
    </row>
    <row r="484" spans="1:12" x14ac:dyDescent="0.3">
      <c r="A484" s="79">
        <v>709</v>
      </c>
      <c r="B484" t="s">
        <v>1479</v>
      </c>
      <c r="C484" t="s">
        <v>1037</v>
      </c>
      <c r="D484" t="s">
        <v>3552</v>
      </c>
      <c r="E484" t="s">
        <v>7</v>
      </c>
      <c r="F484" s="3">
        <v>29859</v>
      </c>
      <c r="G484" s="3">
        <v>300000</v>
      </c>
      <c r="H484" s="3">
        <v>18300</v>
      </c>
      <c r="I484" s="61">
        <v>2023</v>
      </c>
      <c r="L484" s="79">
        <v>2009</v>
      </c>
    </row>
    <row r="485" spans="1:12" x14ac:dyDescent="0.3">
      <c r="A485" s="79">
        <v>709</v>
      </c>
      <c r="B485" t="s">
        <v>1479</v>
      </c>
      <c r="C485" t="s">
        <v>1037</v>
      </c>
      <c r="D485" t="s">
        <v>3553</v>
      </c>
      <c r="E485" t="s">
        <v>7</v>
      </c>
      <c r="F485" s="3">
        <v>11365.63</v>
      </c>
      <c r="G485" s="3">
        <v>250000</v>
      </c>
      <c r="H485" s="3">
        <v>15250</v>
      </c>
      <c r="I485" s="61">
        <v>2023</v>
      </c>
      <c r="L485" s="79">
        <v>2012</v>
      </c>
    </row>
    <row r="486" spans="1:12" x14ac:dyDescent="0.3">
      <c r="A486" s="79">
        <v>709</v>
      </c>
      <c r="B486" t="s">
        <v>1479</v>
      </c>
      <c r="C486" t="s">
        <v>1037</v>
      </c>
      <c r="D486" t="s">
        <v>3554</v>
      </c>
      <c r="E486" t="s">
        <v>7</v>
      </c>
      <c r="F486" s="3">
        <v>51391.86</v>
      </c>
      <c r="G486" s="3">
        <v>600000</v>
      </c>
      <c r="H486" s="3">
        <v>36600</v>
      </c>
      <c r="I486" s="61">
        <v>2023</v>
      </c>
      <c r="L486" s="79">
        <v>2013</v>
      </c>
    </row>
    <row r="487" spans="1:12" x14ac:dyDescent="0.3">
      <c r="A487" s="79">
        <v>710</v>
      </c>
      <c r="B487" t="s">
        <v>794</v>
      </c>
      <c r="C487" t="s">
        <v>1037</v>
      </c>
      <c r="D487" t="s">
        <v>237</v>
      </c>
      <c r="E487" t="s">
        <v>42</v>
      </c>
      <c r="F487" s="3" t="s">
        <v>3765</v>
      </c>
      <c r="G487" s="3">
        <v>24558600</v>
      </c>
      <c r="H487" s="3">
        <v>572952.13800000004</v>
      </c>
      <c r="I487" s="61">
        <v>2023</v>
      </c>
      <c r="L487" s="79">
        <v>2014</v>
      </c>
    </row>
    <row r="488" spans="1:12" x14ac:dyDescent="0.3">
      <c r="A488" s="79">
        <v>711</v>
      </c>
      <c r="B488" t="s">
        <v>3098</v>
      </c>
      <c r="C488" t="s">
        <v>1037</v>
      </c>
      <c r="D488" t="s">
        <v>3213</v>
      </c>
      <c r="E488" t="s">
        <v>7</v>
      </c>
      <c r="F488" s="3">
        <v>134000</v>
      </c>
      <c r="G488" s="3">
        <v>24428800</v>
      </c>
      <c r="H488" s="3" t="s">
        <v>3765</v>
      </c>
      <c r="I488" s="61">
        <v>2023</v>
      </c>
      <c r="L488" s="79">
        <v>2015</v>
      </c>
    </row>
    <row r="489" spans="1:12" x14ac:dyDescent="0.3">
      <c r="A489" s="79">
        <v>711</v>
      </c>
      <c r="B489" t="s">
        <v>3098</v>
      </c>
      <c r="C489" t="s">
        <v>1037</v>
      </c>
      <c r="D489" t="s">
        <v>3214</v>
      </c>
      <c r="E489" t="s">
        <v>7</v>
      </c>
      <c r="F489" s="3">
        <v>225000</v>
      </c>
      <c r="G489" s="3">
        <v>16747200</v>
      </c>
      <c r="H489" s="3" t="s">
        <v>3765</v>
      </c>
      <c r="I489" s="61">
        <v>2023</v>
      </c>
      <c r="L489" s="79">
        <v>2016</v>
      </c>
    </row>
    <row r="490" spans="1:12" x14ac:dyDescent="0.3">
      <c r="A490" s="79">
        <v>711</v>
      </c>
      <c r="B490" t="s">
        <v>3098</v>
      </c>
      <c r="C490" t="s">
        <v>1037</v>
      </c>
      <c r="D490" t="s">
        <v>3555</v>
      </c>
      <c r="E490" t="s">
        <v>7</v>
      </c>
      <c r="F490" s="3">
        <v>350000</v>
      </c>
      <c r="G490" s="3">
        <v>38775000</v>
      </c>
      <c r="H490" s="3" t="s">
        <v>3765</v>
      </c>
      <c r="I490" s="61">
        <v>2023</v>
      </c>
      <c r="L490" s="79">
        <v>2108</v>
      </c>
    </row>
    <row r="491" spans="1:12" x14ac:dyDescent="0.3">
      <c r="A491" s="79">
        <v>713</v>
      </c>
      <c r="B491" t="s">
        <v>3215</v>
      </c>
      <c r="C491" t="s">
        <v>1037</v>
      </c>
      <c r="D491" t="s">
        <v>3216</v>
      </c>
      <c r="E491" t="s">
        <v>7</v>
      </c>
      <c r="F491" s="3">
        <v>161447</v>
      </c>
      <c r="G491" s="3">
        <v>7457900</v>
      </c>
      <c r="H491" s="3">
        <v>245215.75200000001</v>
      </c>
      <c r="I491" s="61">
        <v>2023</v>
      </c>
      <c r="L491" s="79">
        <v>2112</v>
      </c>
    </row>
    <row r="492" spans="1:12" x14ac:dyDescent="0.3">
      <c r="A492" s="79">
        <v>713</v>
      </c>
      <c r="B492" t="s">
        <v>3215</v>
      </c>
      <c r="C492" t="s">
        <v>1037</v>
      </c>
      <c r="D492" t="s">
        <v>3217</v>
      </c>
      <c r="E492" t="s">
        <v>7</v>
      </c>
      <c r="F492" s="3">
        <v>176137.92</v>
      </c>
      <c r="G492" s="3">
        <v>9654700</v>
      </c>
      <c r="H492" s="3">
        <v>317446.53599999996</v>
      </c>
      <c r="I492" s="61">
        <v>2023</v>
      </c>
      <c r="L492" s="79">
        <v>2115</v>
      </c>
    </row>
    <row r="493" spans="1:12" x14ac:dyDescent="0.3">
      <c r="A493" s="79">
        <v>713</v>
      </c>
      <c r="B493" t="s">
        <v>3215</v>
      </c>
      <c r="C493" t="s">
        <v>1037</v>
      </c>
      <c r="D493" t="s">
        <v>3218</v>
      </c>
      <c r="E493" t="s">
        <v>7</v>
      </c>
      <c r="F493" s="3">
        <v>120385.15</v>
      </c>
      <c r="G493" s="3">
        <v>8632800</v>
      </c>
      <c r="H493" s="3">
        <v>283846.46399999998</v>
      </c>
      <c r="I493" s="61">
        <v>2023</v>
      </c>
      <c r="L493" s="79">
        <v>2119</v>
      </c>
    </row>
    <row r="494" spans="1:12" x14ac:dyDescent="0.3">
      <c r="A494" s="79">
        <v>713</v>
      </c>
      <c r="B494" t="s">
        <v>3215</v>
      </c>
      <c r="C494" t="s">
        <v>1037</v>
      </c>
      <c r="D494" t="s">
        <v>3556</v>
      </c>
      <c r="E494" t="s">
        <v>42</v>
      </c>
      <c r="F494" s="3">
        <v>59898.58</v>
      </c>
      <c r="G494" s="3">
        <v>10560600</v>
      </c>
      <c r="H494" s="3">
        <v>347232.52799999999</v>
      </c>
      <c r="I494" s="61">
        <v>2023</v>
      </c>
      <c r="L494" s="79">
        <v>2122</v>
      </c>
    </row>
    <row r="495" spans="1:12" x14ac:dyDescent="0.3">
      <c r="A495" s="79">
        <v>713</v>
      </c>
      <c r="B495" t="s">
        <v>3215</v>
      </c>
      <c r="C495" t="s">
        <v>1037</v>
      </c>
      <c r="D495" t="s">
        <v>3219</v>
      </c>
      <c r="E495" t="s">
        <v>7</v>
      </c>
      <c r="F495" s="3">
        <v>110000</v>
      </c>
      <c r="G495" s="3">
        <v>8527300</v>
      </c>
      <c r="H495" s="3">
        <v>280377.62400000001</v>
      </c>
      <c r="I495" s="61">
        <v>2023</v>
      </c>
    </row>
    <row r="496" spans="1:12" x14ac:dyDescent="0.3">
      <c r="A496" s="79">
        <v>713</v>
      </c>
      <c r="B496" t="s">
        <v>3215</v>
      </c>
      <c r="C496" t="s">
        <v>1037</v>
      </c>
      <c r="D496" t="s">
        <v>3220</v>
      </c>
      <c r="E496" t="s">
        <v>7</v>
      </c>
      <c r="F496" s="3">
        <v>26304.6</v>
      </c>
      <c r="G496" s="3">
        <v>6331100</v>
      </c>
      <c r="H496" s="3">
        <v>208166.56799999997</v>
      </c>
      <c r="I496" s="61">
        <v>2023</v>
      </c>
    </row>
    <row r="497" spans="1:9" x14ac:dyDescent="0.3">
      <c r="A497" s="79">
        <v>713</v>
      </c>
      <c r="B497" t="s">
        <v>3215</v>
      </c>
      <c r="C497" t="s">
        <v>1037</v>
      </c>
      <c r="D497" t="s">
        <v>3221</v>
      </c>
      <c r="E497" t="s">
        <v>42</v>
      </c>
      <c r="F497" s="3">
        <v>244706.59</v>
      </c>
      <c r="G497" s="3">
        <v>18314200</v>
      </c>
      <c r="H497" s="3">
        <v>602170.89599999995</v>
      </c>
      <c r="I497" s="61">
        <v>2023</v>
      </c>
    </row>
    <row r="498" spans="1:9" x14ac:dyDescent="0.3">
      <c r="A498" s="79">
        <v>713</v>
      </c>
      <c r="B498" t="s">
        <v>3215</v>
      </c>
      <c r="C498" t="s">
        <v>1037</v>
      </c>
      <c r="D498" t="s">
        <v>3557</v>
      </c>
      <c r="E498" t="s">
        <v>19</v>
      </c>
      <c r="F498" s="3">
        <v>97537.07</v>
      </c>
      <c r="G498" s="3">
        <v>7728000</v>
      </c>
      <c r="H498" s="3">
        <v>254096.64000000001</v>
      </c>
      <c r="I498" s="61">
        <v>2023</v>
      </c>
    </row>
    <row r="499" spans="1:9" x14ac:dyDescent="0.3">
      <c r="A499" s="79">
        <v>713</v>
      </c>
      <c r="B499" t="s">
        <v>3215</v>
      </c>
      <c r="C499" t="s">
        <v>1037</v>
      </c>
      <c r="D499" t="s">
        <v>3222</v>
      </c>
      <c r="E499" t="s">
        <v>7</v>
      </c>
      <c r="F499" s="3">
        <v>2571.48</v>
      </c>
      <c r="G499" s="3">
        <v>786100</v>
      </c>
      <c r="H499" s="3">
        <v>25846.967999999997</v>
      </c>
      <c r="I499" s="61">
        <v>2023</v>
      </c>
    </row>
    <row r="500" spans="1:9" x14ac:dyDescent="0.3">
      <c r="A500" s="79">
        <v>713</v>
      </c>
      <c r="B500" t="s">
        <v>3215</v>
      </c>
      <c r="C500" t="s">
        <v>1037</v>
      </c>
      <c r="D500" t="s">
        <v>3558</v>
      </c>
      <c r="E500" t="s">
        <v>19</v>
      </c>
      <c r="F500" s="3">
        <v>1490673.13</v>
      </c>
      <c r="G500" s="3">
        <v>37865800</v>
      </c>
      <c r="H500" s="3">
        <v>1245027.504</v>
      </c>
      <c r="I500" s="61">
        <v>2023</v>
      </c>
    </row>
    <row r="501" spans="1:9" x14ac:dyDescent="0.3">
      <c r="A501" s="79">
        <v>713</v>
      </c>
      <c r="B501" t="s">
        <v>3215</v>
      </c>
      <c r="C501" t="s">
        <v>1037</v>
      </c>
      <c r="D501" t="s">
        <v>3223</v>
      </c>
      <c r="E501" t="s">
        <v>3224</v>
      </c>
      <c r="F501" s="3">
        <v>1130629</v>
      </c>
      <c r="G501" s="3">
        <v>42675500</v>
      </c>
      <c r="H501" s="3">
        <v>1403170.44</v>
      </c>
      <c r="I501" s="61">
        <v>2023</v>
      </c>
    </row>
    <row r="502" spans="1:9" x14ac:dyDescent="0.3">
      <c r="A502" s="79">
        <v>713</v>
      </c>
      <c r="B502" t="s">
        <v>3215</v>
      </c>
      <c r="C502" t="s">
        <v>1037</v>
      </c>
      <c r="D502" t="s">
        <v>3796</v>
      </c>
      <c r="E502" t="s">
        <v>19</v>
      </c>
      <c r="F502" s="3">
        <v>705685.15</v>
      </c>
      <c r="G502" s="3">
        <v>21941300</v>
      </c>
      <c r="H502" s="3">
        <v>721429.9439999999</v>
      </c>
      <c r="I502" s="61">
        <v>2023</v>
      </c>
    </row>
    <row r="503" spans="1:9" x14ac:dyDescent="0.3">
      <c r="A503" s="79">
        <v>713</v>
      </c>
      <c r="B503" t="s">
        <v>3215</v>
      </c>
      <c r="C503" t="s">
        <v>1037</v>
      </c>
      <c r="D503" t="s">
        <v>3559</v>
      </c>
      <c r="E503" t="s">
        <v>3224</v>
      </c>
      <c r="F503" s="3">
        <v>832034.24</v>
      </c>
      <c r="G503" s="3">
        <v>42766000</v>
      </c>
      <c r="H503" s="3">
        <v>1406146.08</v>
      </c>
      <c r="I503" s="61">
        <v>2023</v>
      </c>
    </row>
    <row r="504" spans="1:9" x14ac:dyDescent="0.3">
      <c r="A504" s="79">
        <v>714</v>
      </c>
      <c r="B504" t="s">
        <v>1472</v>
      </c>
      <c r="C504" t="s">
        <v>1037</v>
      </c>
      <c r="D504" t="s">
        <v>4216</v>
      </c>
      <c r="E504" t="s">
        <v>42</v>
      </c>
      <c r="F504" s="3">
        <v>99589.13</v>
      </c>
      <c r="G504" s="3">
        <v>125000</v>
      </c>
      <c r="H504" s="3">
        <v>4668.75</v>
      </c>
      <c r="I504" s="61">
        <v>2023</v>
      </c>
    </row>
    <row r="505" spans="1:9" x14ac:dyDescent="0.3">
      <c r="A505" s="79">
        <v>714</v>
      </c>
      <c r="B505" t="s">
        <v>1472</v>
      </c>
      <c r="C505" t="s">
        <v>1037</v>
      </c>
      <c r="D505" t="s">
        <v>4217</v>
      </c>
      <c r="E505" t="s">
        <v>42</v>
      </c>
      <c r="F505" s="3">
        <v>176400</v>
      </c>
      <c r="G505" s="3">
        <v>3021800</v>
      </c>
      <c r="H505" s="3">
        <v>112864.23</v>
      </c>
      <c r="I505" s="61">
        <v>2023</v>
      </c>
    </row>
    <row r="506" spans="1:9" x14ac:dyDescent="0.3">
      <c r="A506" s="79">
        <v>714</v>
      </c>
      <c r="B506" t="s">
        <v>1472</v>
      </c>
      <c r="C506" t="s">
        <v>1037</v>
      </c>
      <c r="D506" t="s">
        <v>4218</v>
      </c>
      <c r="E506" t="s">
        <v>7</v>
      </c>
      <c r="F506" s="3">
        <v>4592.67</v>
      </c>
      <c r="G506" s="3">
        <v>207000</v>
      </c>
      <c r="H506" s="3">
        <v>2593.91</v>
      </c>
      <c r="I506" s="61">
        <v>2023</v>
      </c>
    </row>
    <row r="507" spans="1:9" x14ac:dyDescent="0.3">
      <c r="A507" s="79">
        <v>714</v>
      </c>
      <c r="B507" t="s">
        <v>1472</v>
      </c>
      <c r="C507" t="s">
        <v>1037</v>
      </c>
      <c r="D507" t="s">
        <v>4218</v>
      </c>
      <c r="E507" t="s">
        <v>7</v>
      </c>
      <c r="F507" s="3">
        <v>4439.34</v>
      </c>
      <c r="G507" s="3">
        <v>203500</v>
      </c>
      <c r="H507" s="3">
        <v>2507.3000000000002</v>
      </c>
      <c r="I507" s="61">
        <v>2023</v>
      </c>
    </row>
    <row r="508" spans="1:9" x14ac:dyDescent="0.3">
      <c r="A508" s="79">
        <v>714</v>
      </c>
      <c r="B508" t="s">
        <v>1472</v>
      </c>
      <c r="C508" t="s">
        <v>1037</v>
      </c>
      <c r="D508" t="s">
        <v>4219</v>
      </c>
      <c r="E508" t="s">
        <v>7</v>
      </c>
      <c r="F508" s="3">
        <v>4439.34</v>
      </c>
      <c r="G508" s="3">
        <v>203500</v>
      </c>
      <c r="H508" s="3">
        <v>2507.3000000000002</v>
      </c>
      <c r="I508" s="61">
        <v>2023</v>
      </c>
    </row>
    <row r="509" spans="1:9" x14ac:dyDescent="0.3">
      <c r="A509" s="79">
        <v>714</v>
      </c>
      <c r="B509" t="s">
        <v>1472</v>
      </c>
      <c r="C509" t="s">
        <v>1037</v>
      </c>
      <c r="D509" t="s">
        <v>4219</v>
      </c>
      <c r="E509" t="s">
        <v>7</v>
      </c>
      <c r="F509" s="3">
        <v>4589.07</v>
      </c>
      <c r="G509" s="3">
        <v>207000</v>
      </c>
      <c r="H509" s="3">
        <v>2591.87</v>
      </c>
      <c r="I509" s="61">
        <v>2023</v>
      </c>
    </row>
    <row r="510" spans="1:9" x14ac:dyDescent="0.3">
      <c r="A510" s="79">
        <v>714</v>
      </c>
      <c r="B510" t="s">
        <v>1472</v>
      </c>
      <c r="C510" t="s">
        <v>1037</v>
      </c>
      <c r="D510" t="s">
        <v>4220</v>
      </c>
      <c r="E510" t="s">
        <v>7</v>
      </c>
      <c r="F510" s="3">
        <v>4592.67</v>
      </c>
      <c r="G510" s="3">
        <v>207000</v>
      </c>
      <c r="H510" s="3">
        <v>2593.91</v>
      </c>
      <c r="I510" s="61">
        <v>2023</v>
      </c>
    </row>
    <row r="511" spans="1:9" x14ac:dyDescent="0.3">
      <c r="A511" s="79">
        <v>714</v>
      </c>
      <c r="B511" t="s">
        <v>1472</v>
      </c>
      <c r="C511" t="s">
        <v>1037</v>
      </c>
      <c r="D511" t="s">
        <v>4220</v>
      </c>
      <c r="E511" t="s">
        <v>7</v>
      </c>
      <c r="F511" s="3">
        <v>4310.0600000000004</v>
      </c>
      <c r="G511" s="3">
        <v>203500</v>
      </c>
      <c r="H511" s="3">
        <v>2434.3000000000002</v>
      </c>
      <c r="I511" s="61">
        <v>2023</v>
      </c>
    </row>
    <row r="512" spans="1:9" x14ac:dyDescent="0.3">
      <c r="A512" s="79">
        <v>714</v>
      </c>
      <c r="B512" t="s">
        <v>1472</v>
      </c>
      <c r="C512" t="s">
        <v>1037</v>
      </c>
      <c r="D512" t="s">
        <v>4221</v>
      </c>
      <c r="E512" t="s">
        <v>7</v>
      </c>
      <c r="F512" s="3">
        <v>4310.0600000000004</v>
      </c>
      <c r="G512" s="3">
        <v>203500</v>
      </c>
      <c r="H512" s="3">
        <v>2434.3000000000002</v>
      </c>
      <c r="I512" s="61">
        <v>2023</v>
      </c>
    </row>
    <row r="513" spans="1:9" x14ac:dyDescent="0.3">
      <c r="A513" s="79">
        <v>714</v>
      </c>
      <c r="B513" t="s">
        <v>1472</v>
      </c>
      <c r="C513" t="s">
        <v>1037</v>
      </c>
      <c r="D513" t="s">
        <v>4221</v>
      </c>
      <c r="E513" t="s">
        <v>7</v>
      </c>
      <c r="F513" s="3">
        <v>4592.67</v>
      </c>
      <c r="G513" s="3">
        <v>207000</v>
      </c>
      <c r="H513" s="3">
        <v>2593.91</v>
      </c>
      <c r="I513" s="61">
        <v>2023</v>
      </c>
    </row>
    <row r="514" spans="1:9" x14ac:dyDescent="0.3">
      <c r="A514" s="79">
        <v>714</v>
      </c>
      <c r="B514" t="s">
        <v>1472</v>
      </c>
      <c r="C514" t="s">
        <v>1037</v>
      </c>
      <c r="D514" t="s">
        <v>4218</v>
      </c>
      <c r="E514" t="s">
        <v>7</v>
      </c>
      <c r="F514" s="3">
        <v>4592.67</v>
      </c>
      <c r="G514" s="3">
        <v>211700</v>
      </c>
      <c r="H514" s="3">
        <v>2593.91</v>
      </c>
      <c r="I514" s="61">
        <v>2023</v>
      </c>
    </row>
    <row r="515" spans="1:9" x14ac:dyDescent="0.3">
      <c r="A515" s="79">
        <v>714</v>
      </c>
      <c r="B515" t="s">
        <v>1472</v>
      </c>
      <c r="C515" t="s">
        <v>1037</v>
      </c>
      <c r="D515" t="s">
        <v>4218</v>
      </c>
      <c r="E515" t="s">
        <v>7</v>
      </c>
      <c r="F515" s="3">
        <v>4310.0600000000004</v>
      </c>
      <c r="G515" s="3">
        <v>202700</v>
      </c>
      <c r="H515" s="3">
        <v>2434.3000000000002</v>
      </c>
      <c r="I515" s="61">
        <v>2023</v>
      </c>
    </row>
    <row r="516" spans="1:9" x14ac:dyDescent="0.3">
      <c r="A516" s="79">
        <v>714</v>
      </c>
      <c r="B516" t="s">
        <v>1472</v>
      </c>
      <c r="C516" t="s">
        <v>1037</v>
      </c>
      <c r="D516" t="s">
        <v>4219</v>
      </c>
      <c r="E516" t="s">
        <v>7</v>
      </c>
      <c r="F516" s="3">
        <v>4433.67</v>
      </c>
      <c r="G516" s="3">
        <v>202700</v>
      </c>
      <c r="H516" s="3">
        <v>2504.11</v>
      </c>
      <c r="I516" s="61">
        <v>2023</v>
      </c>
    </row>
    <row r="517" spans="1:9" x14ac:dyDescent="0.3">
      <c r="A517" s="79">
        <v>714</v>
      </c>
      <c r="B517" t="s">
        <v>1472</v>
      </c>
      <c r="C517" t="s">
        <v>1037</v>
      </c>
      <c r="D517" t="s">
        <v>4219</v>
      </c>
      <c r="E517" t="s">
        <v>7</v>
      </c>
      <c r="F517" s="3">
        <v>4769.3100000000004</v>
      </c>
      <c r="G517" s="3">
        <v>202700</v>
      </c>
      <c r="H517" s="3">
        <v>2693.67</v>
      </c>
      <c r="I517" s="61">
        <v>2023</v>
      </c>
    </row>
    <row r="518" spans="1:9" x14ac:dyDescent="0.3">
      <c r="A518" s="79">
        <v>714</v>
      </c>
      <c r="B518" t="s">
        <v>1472</v>
      </c>
      <c r="C518" t="s">
        <v>1037</v>
      </c>
      <c r="D518" t="s">
        <v>4220</v>
      </c>
      <c r="E518" t="s">
        <v>7</v>
      </c>
      <c r="F518" s="3">
        <v>4730.4399999999996</v>
      </c>
      <c r="G518" s="3">
        <v>211700</v>
      </c>
      <c r="H518" s="3">
        <v>2671.72</v>
      </c>
      <c r="I518" s="61">
        <v>2023</v>
      </c>
    </row>
    <row r="519" spans="1:9" x14ac:dyDescent="0.3">
      <c r="A519" s="79">
        <v>714</v>
      </c>
      <c r="B519" t="s">
        <v>1472</v>
      </c>
      <c r="C519" t="s">
        <v>1037</v>
      </c>
      <c r="D519" t="s">
        <v>4220</v>
      </c>
      <c r="E519" t="s">
        <v>7</v>
      </c>
      <c r="F519" s="3">
        <v>4310.0600000000004</v>
      </c>
      <c r="G519" s="3">
        <v>202700</v>
      </c>
      <c r="H519" s="3">
        <v>2434.3000000000002</v>
      </c>
      <c r="I519" s="61">
        <v>2023</v>
      </c>
    </row>
    <row r="520" spans="1:9" x14ac:dyDescent="0.3">
      <c r="A520" s="79">
        <v>714</v>
      </c>
      <c r="B520" t="s">
        <v>1472</v>
      </c>
      <c r="C520" t="s">
        <v>1037</v>
      </c>
      <c r="D520" t="s">
        <v>4221</v>
      </c>
      <c r="E520" t="s">
        <v>7</v>
      </c>
      <c r="F520" s="3">
        <v>4439.34</v>
      </c>
      <c r="G520" s="3">
        <v>202700</v>
      </c>
      <c r="H520" s="3">
        <v>2507.3000000000002</v>
      </c>
      <c r="I520" s="61">
        <v>2023</v>
      </c>
    </row>
    <row r="521" spans="1:9" x14ac:dyDescent="0.3">
      <c r="A521" s="79">
        <v>714</v>
      </c>
      <c r="B521" t="s">
        <v>1472</v>
      </c>
      <c r="C521" t="s">
        <v>1037</v>
      </c>
      <c r="D521" t="s">
        <v>4221</v>
      </c>
      <c r="E521" t="s">
        <v>7</v>
      </c>
      <c r="F521" s="3">
        <v>4592.67</v>
      </c>
      <c r="G521" s="3">
        <v>212500</v>
      </c>
      <c r="H521" s="3">
        <v>2593.91</v>
      </c>
      <c r="I521" s="61">
        <v>2023</v>
      </c>
    </row>
    <row r="522" spans="1:9" x14ac:dyDescent="0.3">
      <c r="A522" s="79">
        <v>714</v>
      </c>
      <c r="B522" t="s">
        <v>1472</v>
      </c>
      <c r="C522" t="s">
        <v>1037</v>
      </c>
      <c r="D522" t="s">
        <v>4222</v>
      </c>
      <c r="E522" t="s">
        <v>7</v>
      </c>
      <c r="F522" s="3">
        <v>4592.67</v>
      </c>
      <c r="G522" s="3">
        <v>208000</v>
      </c>
      <c r="H522" s="3">
        <v>2593.91</v>
      </c>
      <c r="I522" s="61">
        <v>2023</v>
      </c>
    </row>
    <row r="523" spans="1:9" x14ac:dyDescent="0.3">
      <c r="A523" s="79">
        <v>714</v>
      </c>
      <c r="B523" t="s">
        <v>1472</v>
      </c>
      <c r="C523" t="s">
        <v>1037</v>
      </c>
      <c r="D523" t="s">
        <v>4222</v>
      </c>
      <c r="E523" t="s">
        <v>7</v>
      </c>
      <c r="F523" s="3">
        <v>4310.0600000000004</v>
      </c>
      <c r="G523" s="3">
        <v>203500</v>
      </c>
      <c r="H523" s="3">
        <v>2434.3000000000002</v>
      </c>
      <c r="I523" s="61">
        <v>2023</v>
      </c>
    </row>
    <row r="524" spans="1:9" x14ac:dyDescent="0.3">
      <c r="A524" s="79">
        <v>714</v>
      </c>
      <c r="B524" t="s">
        <v>1472</v>
      </c>
      <c r="C524" t="s">
        <v>1037</v>
      </c>
      <c r="D524" t="s">
        <v>4222</v>
      </c>
      <c r="E524" t="s">
        <v>7</v>
      </c>
      <c r="F524" s="3">
        <v>4592.67</v>
      </c>
      <c r="G524" s="3">
        <v>207000</v>
      </c>
      <c r="H524" s="3">
        <v>2593.91</v>
      </c>
      <c r="I524" s="61">
        <v>2023</v>
      </c>
    </row>
    <row r="525" spans="1:9" x14ac:dyDescent="0.3">
      <c r="A525" s="79">
        <v>714</v>
      </c>
      <c r="B525" t="s">
        <v>1472</v>
      </c>
      <c r="C525" t="s">
        <v>1037</v>
      </c>
      <c r="D525" t="s">
        <v>4223</v>
      </c>
      <c r="E525" t="s">
        <v>7</v>
      </c>
      <c r="F525" s="3">
        <v>4592.67</v>
      </c>
      <c r="G525" s="3">
        <v>207000</v>
      </c>
      <c r="H525" s="3">
        <v>2593.91</v>
      </c>
      <c r="I525" s="61">
        <v>2023</v>
      </c>
    </row>
    <row r="526" spans="1:9" x14ac:dyDescent="0.3">
      <c r="A526" s="79">
        <v>714</v>
      </c>
      <c r="B526" t="s">
        <v>1472</v>
      </c>
      <c r="C526" t="s">
        <v>1037</v>
      </c>
      <c r="D526" t="s">
        <v>4223</v>
      </c>
      <c r="E526" t="s">
        <v>7</v>
      </c>
      <c r="F526" s="3">
        <v>4592.67</v>
      </c>
      <c r="G526" s="3">
        <v>203500</v>
      </c>
      <c r="H526" s="3">
        <v>2593.91</v>
      </c>
      <c r="I526" s="61">
        <v>2023</v>
      </c>
    </row>
    <row r="527" spans="1:9" x14ac:dyDescent="0.3">
      <c r="A527" s="79">
        <v>714</v>
      </c>
      <c r="B527" t="s">
        <v>1472</v>
      </c>
      <c r="C527" t="s">
        <v>1037</v>
      </c>
      <c r="D527" t="s">
        <v>4223</v>
      </c>
      <c r="E527" t="s">
        <v>7</v>
      </c>
      <c r="F527" s="3">
        <v>4592.67</v>
      </c>
      <c r="G527" s="3">
        <v>207000</v>
      </c>
      <c r="H527" s="3">
        <v>2593.91</v>
      </c>
      <c r="I527" s="61">
        <v>2023</v>
      </c>
    </row>
    <row r="528" spans="1:9" x14ac:dyDescent="0.3">
      <c r="A528" s="79">
        <v>714</v>
      </c>
      <c r="B528" t="s">
        <v>1472</v>
      </c>
      <c r="C528" t="s">
        <v>1037</v>
      </c>
      <c r="D528" t="s">
        <v>4222</v>
      </c>
      <c r="E528" t="s">
        <v>7</v>
      </c>
      <c r="F528" s="3">
        <v>4592.67</v>
      </c>
      <c r="G528" s="3">
        <v>211700</v>
      </c>
      <c r="H528" s="3">
        <v>2593.91</v>
      </c>
      <c r="I528" s="61">
        <v>2023</v>
      </c>
    </row>
    <row r="529" spans="1:9" x14ac:dyDescent="0.3">
      <c r="A529" s="79">
        <v>714</v>
      </c>
      <c r="B529" t="s">
        <v>1472</v>
      </c>
      <c r="C529" t="s">
        <v>1037</v>
      </c>
      <c r="D529" t="s">
        <v>4222</v>
      </c>
      <c r="E529" t="s">
        <v>7</v>
      </c>
      <c r="F529" s="3">
        <v>4439.34</v>
      </c>
      <c r="G529" s="3">
        <v>202700</v>
      </c>
      <c r="H529" s="3">
        <v>2507.3000000000002</v>
      </c>
      <c r="I529" s="61">
        <v>2023</v>
      </c>
    </row>
    <row r="530" spans="1:9" x14ac:dyDescent="0.3">
      <c r="A530" s="79">
        <v>714</v>
      </c>
      <c r="B530" t="s">
        <v>1472</v>
      </c>
      <c r="C530" t="s">
        <v>1037</v>
      </c>
      <c r="D530" t="s">
        <v>4222</v>
      </c>
      <c r="E530" t="s">
        <v>7</v>
      </c>
      <c r="F530" s="3">
        <v>4592.67</v>
      </c>
      <c r="G530" s="3">
        <v>211700</v>
      </c>
      <c r="H530" s="3">
        <v>2593.91</v>
      </c>
      <c r="I530" s="61">
        <v>2023</v>
      </c>
    </row>
    <row r="531" spans="1:9" x14ac:dyDescent="0.3">
      <c r="A531" s="79">
        <v>714</v>
      </c>
      <c r="B531" t="s">
        <v>1472</v>
      </c>
      <c r="C531" t="s">
        <v>1037</v>
      </c>
      <c r="D531" t="s">
        <v>4223</v>
      </c>
      <c r="E531" t="s">
        <v>7</v>
      </c>
      <c r="F531" s="3">
        <v>4592.67</v>
      </c>
      <c r="G531" s="3">
        <v>211700</v>
      </c>
      <c r="H531" s="3">
        <v>2593.91</v>
      </c>
      <c r="I531" s="61">
        <v>2023</v>
      </c>
    </row>
    <row r="532" spans="1:9" x14ac:dyDescent="0.3">
      <c r="A532" s="79">
        <v>714</v>
      </c>
      <c r="B532" t="s">
        <v>1472</v>
      </c>
      <c r="C532" t="s">
        <v>1037</v>
      </c>
      <c r="D532" t="s">
        <v>4223</v>
      </c>
      <c r="E532" t="s">
        <v>7</v>
      </c>
      <c r="F532" s="3">
        <v>4592.67</v>
      </c>
      <c r="G532" s="3">
        <v>202700</v>
      </c>
      <c r="H532" s="3">
        <v>2593.91</v>
      </c>
      <c r="I532" s="61">
        <v>2023</v>
      </c>
    </row>
    <row r="533" spans="1:9" x14ac:dyDescent="0.3">
      <c r="A533" s="79">
        <v>714</v>
      </c>
      <c r="B533" t="s">
        <v>1472</v>
      </c>
      <c r="C533" t="s">
        <v>1037</v>
      </c>
      <c r="D533" t="s">
        <v>4223</v>
      </c>
      <c r="E533" t="s">
        <v>7</v>
      </c>
      <c r="F533" s="3">
        <v>4592.67</v>
      </c>
      <c r="G533" s="3">
        <v>211700</v>
      </c>
      <c r="H533" s="3">
        <v>2593.91</v>
      </c>
      <c r="I533" s="61">
        <v>2023</v>
      </c>
    </row>
    <row r="534" spans="1:9" x14ac:dyDescent="0.3">
      <c r="A534" s="79">
        <v>714</v>
      </c>
      <c r="B534" t="s">
        <v>1472</v>
      </c>
      <c r="C534" t="s">
        <v>1037</v>
      </c>
      <c r="D534" t="s">
        <v>4224</v>
      </c>
      <c r="E534" t="s">
        <v>7</v>
      </c>
      <c r="F534" s="3">
        <v>4592.67</v>
      </c>
      <c r="G534" s="3">
        <v>207000</v>
      </c>
      <c r="H534" s="3">
        <v>2593.91</v>
      </c>
      <c r="I534" s="61">
        <v>2023</v>
      </c>
    </row>
    <row r="535" spans="1:9" x14ac:dyDescent="0.3">
      <c r="A535" s="79">
        <v>714</v>
      </c>
      <c r="B535" t="s">
        <v>1472</v>
      </c>
      <c r="C535" t="s">
        <v>1037</v>
      </c>
      <c r="D535" t="s">
        <v>4224</v>
      </c>
      <c r="E535" t="s">
        <v>7</v>
      </c>
      <c r="F535" s="3">
        <v>4592.67</v>
      </c>
      <c r="G535" s="3">
        <v>207000</v>
      </c>
      <c r="H535" s="3">
        <v>2593.91</v>
      </c>
      <c r="I535" s="61">
        <v>2023</v>
      </c>
    </row>
    <row r="536" spans="1:9" x14ac:dyDescent="0.3">
      <c r="A536" s="79">
        <v>714</v>
      </c>
      <c r="B536" t="s">
        <v>1472</v>
      </c>
      <c r="C536" t="s">
        <v>1037</v>
      </c>
      <c r="D536" t="s">
        <v>4224</v>
      </c>
      <c r="E536" t="s">
        <v>7</v>
      </c>
      <c r="F536" s="3">
        <v>4592.67</v>
      </c>
      <c r="G536" s="3">
        <v>211700</v>
      </c>
      <c r="H536" s="3">
        <v>2593.91</v>
      </c>
      <c r="I536" s="61">
        <v>2023</v>
      </c>
    </row>
    <row r="537" spans="1:9" x14ac:dyDescent="0.3">
      <c r="A537" s="79">
        <v>714</v>
      </c>
      <c r="B537" t="s">
        <v>1472</v>
      </c>
      <c r="C537" t="s">
        <v>1037</v>
      </c>
      <c r="D537" t="s">
        <v>4224</v>
      </c>
      <c r="E537" t="s">
        <v>7</v>
      </c>
      <c r="F537" s="3">
        <v>4592.67</v>
      </c>
      <c r="G537" s="3">
        <v>211700</v>
      </c>
      <c r="H537" s="3">
        <v>2593.91</v>
      </c>
      <c r="I537" s="61">
        <v>2023</v>
      </c>
    </row>
    <row r="538" spans="1:9" x14ac:dyDescent="0.3">
      <c r="A538" s="79">
        <v>714</v>
      </c>
      <c r="B538" t="s">
        <v>1472</v>
      </c>
      <c r="C538" t="s">
        <v>1037</v>
      </c>
      <c r="D538" t="s">
        <v>4225</v>
      </c>
      <c r="E538" t="s">
        <v>7</v>
      </c>
      <c r="F538" s="3">
        <v>6212.74</v>
      </c>
      <c r="G538" s="3">
        <v>164400</v>
      </c>
      <c r="H538" s="3">
        <v>3634.24</v>
      </c>
      <c r="I538" s="61">
        <v>2023</v>
      </c>
    </row>
    <row r="539" spans="1:9" x14ac:dyDescent="0.3">
      <c r="A539" s="79">
        <v>714</v>
      </c>
      <c r="B539" t="s">
        <v>1472</v>
      </c>
      <c r="C539" t="s">
        <v>1037</v>
      </c>
      <c r="D539" t="s">
        <v>4226</v>
      </c>
      <c r="E539" t="s">
        <v>7</v>
      </c>
      <c r="F539" s="3">
        <v>5809.53</v>
      </c>
      <c r="G539" s="3">
        <v>156500</v>
      </c>
      <c r="H539" s="3">
        <v>3398.39</v>
      </c>
      <c r="I539" s="61">
        <v>2023</v>
      </c>
    </row>
    <row r="540" spans="1:9" x14ac:dyDescent="0.3">
      <c r="A540" s="79">
        <v>714</v>
      </c>
      <c r="B540" t="s">
        <v>1472</v>
      </c>
      <c r="C540" t="s">
        <v>1037</v>
      </c>
      <c r="D540" t="s">
        <v>4227</v>
      </c>
      <c r="E540" t="s">
        <v>7</v>
      </c>
      <c r="F540" s="3">
        <v>6383.53</v>
      </c>
      <c r="G540" s="3">
        <v>177200</v>
      </c>
      <c r="H540" s="3">
        <v>3734.15</v>
      </c>
      <c r="I540" s="61">
        <v>2023</v>
      </c>
    </row>
    <row r="541" spans="1:9" x14ac:dyDescent="0.3">
      <c r="A541" s="79">
        <v>714</v>
      </c>
      <c r="B541" t="s">
        <v>1472</v>
      </c>
      <c r="C541" t="s">
        <v>1037</v>
      </c>
      <c r="D541" t="s">
        <v>4228</v>
      </c>
      <c r="E541" t="s">
        <v>7</v>
      </c>
      <c r="F541" s="3">
        <v>6496.14</v>
      </c>
      <c r="G541" s="3">
        <v>177200</v>
      </c>
      <c r="H541" s="3">
        <v>3800.02</v>
      </c>
      <c r="I541" s="61">
        <v>2023</v>
      </c>
    </row>
    <row r="542" spans="1:9" x14ac:dyDescent="0.3">
      <c r="A542" s="79">
        <v>714</v>
      </c>
      <c r="B542" t="s">
        <v>1472</v>
      </c>
      <c r="C542" t="s">
        <v>1037</v>
      </c>
      <c r="D542" t="s">
        <v>4229</v>
      </c>
      <c r="E542" t="s">
        <v>7</v>
      </c>
      <c r="F542" s="3">
        <v>5813.88</v>
      </c>
      <c r="G542" s="3">
        <v>156500</v>
      </c>
      <c r="H542" s="3">
        <v>3400.92</v>
      </c>
      <c r="I542" s="61">
        <v>2023</v>
      </c>
    </row>
    <row r="543" spans="1:9" x14ac:dyDescent="0.3">
      <c r="A543" s="79">
        <v>714</v>
      </c>
      <c r="B543" t="s">
        <v>1472</v>
      </c>
      <c r="C543" t="s">
        <v>1037</v>
      </c>
      <c r="D543" t="s">
        <v>4230</v>
      </c>
      <c r="E543" t="s">
        <v>7</v>
      </c>
      <c r="F543" s="3">
        <v>5987.45</v>
      </c>
      <c r="G543" s="3">
        <v>164400</v>
      </c>
      <c r="H543" s="3">
        <v>3381.69</v>
      </c>
      <c r="I543" s="61">
        <v>2023</v>
      </c>
    </row>
    <row r="544" spans="1:9" x14ac:dyDescent="0.3">
      <c r="A544" s="79">
        <v>714</v>
      </c>
      <c r="B544" t="s">
        <v>1472</v>
      </c>
      <c r="C544" t="s">
        <v>1037</v>
      </c>
      <c r="D544" t="s">
        <v>4231</v>
      </c>
      <c r="E544" t="s">
        <v>7</v>
      </c>
      <c r="F544" s="3">
        <v>6201.3</v>
      </c>
      <c r="G544" s="3">
        <v>164400</v>
      </c>
      <c r="H544" s="3">
        <v>3627.54</v>
      </c>
      <c r="I544" s="61">
        <v>2023</v>
      </c>
    </row>
    <row r="545" spans="1:9" x14ac:dyDescent="0.3">
      <c r="A545" s="79">
        <v>714</v>
      </c>
      <c r="B545" t="s">
        <v>1472</v>
      </c>
      <c r="C545" t="s">
        <v>1037</v>
      </c>
      <c r="D545" t="s">
        <v>4232</v>
      </c>
      <c r="E545" t="s">
        <v>7</v>
      </c>
      <c r="F545" s="3">
        <v>5631.59</v>
      </c>
      <c r="G545" s="3">
        <v>156500</v>
      </c>
      <c r="H545" s="3">
        <v>3294.29</v>
      </c>
      <c r="I545" s="61">
        <v>2023</v>
      </c>
    </row>
    <row r="546" spans="1:9" x14ac:dyDescent="0.3">
      <c r="A546" s="79">
        <v>714</v>
      </c>
      <c r="B546" t="s">
        <v>1472</v>
      </c>
      <c r="C546" t="s">
        <v>1037</v>
      </c>
      <c r="D546" t="s">
        <v>4233</v>
      </c>
      <c r="E546" t="s">
        <v>7</v>
      </c>
      <c r="F546" s="3">
        <v>6470.16</v>
      </c>
      <c r="G546" s="3">
        <v>177200</v>
      </c>
      <c r="H546" s="3">
        <v>3784.82</v>
      </c>
      <c r="I546" s="61">
        <v>2023</v>
      </c>
    </row>
    <row r="547" spans="1:9" x14ac:dyDescent="0.3">
      <c r="A547" s="79">
        <v>714</v>
      </c>
      <c r="B547" t="s">
        <v>1472</v>
      </c>
      <c r="C547" t="s">
        <v>1037</v>
      </c>
      <c r="D547" t="s">
        <v>4234</v>
      </c>
      <c r="E547" t="s">
        <v>7</v>
      </c>
      <c r="F547" s="3">
        <v>6448.06</v>
      </c>
      <c r="G547" s="3">
        <v>177200</v>
      </c>
      <c r="H547" s="3">
        <v>3771.9</v>
      </c>
      <c r="I547" s="61">
        <v>2023</v>
      </c>
    </row>
    <row r="548" spans="1:9" x14ac:dyDescent="0.3">
      <c r="A548" s="79">
        <v>714</v>
      </c>
      <c r="B548" t="s">
        <v>1472</v>
      </c>
      <c r="C548" t="s">
        <v>1037</v>
      </c>
      <c r="D548" t="s">
        <v>4235</v>
      </c>
      <c r="E548" t="s">
        <v>7</v>
      </c>
      <c r="F548" s="3">
        <v>5638.59</v>
      </c>
      <c r="G548" s="3">
        <v>156500</v>
      </c>
      <c r="H548" s="3">
        <v>3298.39</v>
      </c>
      <c r="I548" s="61">
        <v>2023</v>
      </c>
    </row>
    <row r="549" spans="1:9" x14ac:dyDescent="0.3">
      <c r="A549" s="79">
        <v>714</v>
      </c>
      <c r="B549" t="s">
        <v>1472</v>
      </c>
      <c r="C549" t="s">
        <v>1037</v>
      </c>
      <c r="D549" t="s">
        <v>4236</v>
      </c>
      <c r="E549" t="s">
        <v>7</v>
      </c>
      <c r="F549" s="3">
        <v>6197.13</v>
      </c>
      <c r="G549" s="3">
        <v>164400</v>
      </c>
      <c r="H549" s="3">
        <v>3625.11</v>
      </c>
      <c r="I549" s="61">
        <v>2023</v>
      </c>
    </row>
    <row r="550" spans="1:9" x14ac:dyDescent="0.3">
      <c r="A550" s="79">
        <v>714</v>
      </c>
      <c r="B550" t="s">
        <v>1472</v>
      </c>
      <c r="C550" t="s">
        <v>1037</v>
      </c>
      <c r="D550" t="s">
        <v>4237</v>
      </c>
      <c r="E550" t="s">
        <v>7</v>
      </c>
      <c r="F550" s="3">
        <v>500.17</v>
      </c>
      <c r="G550" s="3">
        <v>98800</v>
      </c>
      <c r="H550" s="3">
        <v>170.17</v>
      </c>
      <c r="I550" s="61">
        <v>2023</v>
      </c>
    </row>
    <row r="551" spans="1:9" x14ac:dyDescent="0.3">
      <c r="A551" s="79">
        <v>714</v>
      </c>
      <c r="B551" t="s">
        <v>1472</v>
      </c>
      <c r="C551" t="s">
        <v>1037</v>
      </c>
      <c r="D551" t="s">
        <v>4238</v>
      </c>
      <c r="E551" t="s">
        <v>7</v>
      </c>
      <c r="F551" s="3">
        <v>606.29999999999995</v>
      </c>
      <c r="G551" s="3">
        <v>98800</v>
      </c>
      <c r="H551" s="3">
        <v>206.3</v>
      </c>
      <c r="I551" s="61">
        <v>2023</v>
      </c>
    </row>
    <row r="552" spans="1:9" x14ac:dyDescent="0.3">
      <c r="A552" s="79">
        <v>714</v>
      </c>
      <c r="B552" t="s">
        <v>1472</v>
      </c>
      <c r="C552" t="s">
        <v>1037</v>
      </c>
      <c r="D552" t="s">
        <v>4239</v>
      </c>
      <c r="E552" t="s">
        <v>7</v>
      </c>
      <c r="F552" s="3">
        <v>1558.36</v>
      </c>
      <c r="G552" s="3">
        <v>98800</v>
      </c>
      <c r="H552" s="3">
        <v>911.56</v>
      </c>
      <c r="I552" s="61">
        <v>2023</v>
      </c>
    </row>
    <row r="553" spans="1:9" x14ac:dyDescent="0.3">
      <c r="A553" s="79">
        <v>714</v>
      </c>
      <c r="B553" t="s">
        <v>1472</v>
      </c>
      <c r="C553" t="s">
        <v>1037</v>
      </c>
      <c r="D553" t="s">
        <v>4240</v>
      </c>
      <c r="E553" t="s">
        <v>7</v>
      </c>
      <c r="F553" s="3">
        <v>4825.3</v>
      </c>
      <c r="G553" s="3">
        <v>153100</v>
      </c>
      <c r="H553" s="3">
        <v>2725.3</v>
      </c>
      <c r="I553" s="61">
        <v>2023</v>
      </c>
    </row>
    <row r="554" spans="1:9" x14ac:dyDescent="0.3">
      <c r="A554" s="79">
        <v>714</v>
      </c>
      <c r="B554" t="s">
        <v>1472</v>
      </c>
      <c r="C554" t="s">
        <v>1037</v>
      </c>
      <c r="D554" t="s">
        <v>4241</v>
      </c>
      <c r="E554" t="s">
        <v>7</v>
      </c>
      <c r="F554" s="3">
        <v>4774.7299999999996</v>
      </c>
      <c r="G554" s="3">
        <v>155400</v>
      </c>
      <c r="H554" s="3">
        <v>2696.73</v>
      </c>
      <c r="I554" s="61">
        <v>2023</v>
      </c>
    </row>
    <row r="555" spans="1:9" x14ac:dyDescent="0.3">
      <c r="A555" s="79">
        <v>714</v>
      </c>
      <c r="B555" t="s">
        <v>1472</v>
      </c>
      <c r="C555" t="s">
        <v>1037</v>
      </c>
      <c r="D555" t="s">
        <v>4242</v>
      </c>
      <c r="E555" t="s">
        <v>7</v>
      </c>
      <c r="F555" s="3">
        <v>3995.78</v>
      </c>
      <c r="G555" s="3">
        <v>107500</v>
      </c>
      <c r="H555" s="3">
        <v>2256.7800000000002</v>
      </c>
      <c r="I555" s="61">
        <v>2023</v>
      </c>
    </row>
    <row r="556" spans="1:9" x14ac:dyDescent="0.3">
      <c r="A556" s="79">
        <v>714</v>
      </c>
      <c r="B556" t="s">
        <v>1472</v>
      </c>
      <c r="C556" t="s">
        <v>1037</v>
      </c>
      <c r="D556" t="s">
        <v>4243</v>
      </c>
      <c r="E556" t="s">
        <v>7</v>
      </c>
      <c r="F556" s="3">
        <v>4135.9399999999996</v>
      </c>
      <c r="G556" s="3">
        <v>111900</v>
      </c>
      <c r="H556" s="3">
        <v>2335.94</v>
      </c>
      <c r="I556" s="61">
        <v>2023</v>
      </c>
    </row>
    <row r="557" spans="1:9" x14ac:dyDescent="0.3">
      <c r="A557" s="79">
        <v>714</v>
      </c>
      <c r="B557" t="s">
        <v>1472</v>
      </c>
      <c r="C557" t="s">
        <v>1037</v>
      </c>
      <c r="D557" t="s">
        <v>4244</v>
      </c>
      <c r="E557" t="s">
        <v>7</v>
      </c>
      <c r="F557" s="3">
        <v>3993.49</v>
      </c>
      <c r="G557" s="3">
        <v>110400</v>
      </c>
      <c r="H557" s="3">
        <v>2255.4899999999998</v>
      </c>
      <c r="I557" s="61">
        <v>2023</v>
      </c>
    </row>
    <row r="558" spans="1:9" x14ac:dyDescent="0.3">
      <c r="A558" s="79">
        <v>714</v>
      </c>
      <c r="B558" t="s">
        <v>1472</v>
      </c>
      <c r="C558" t="s">
        <v>1037</v>
      </c>
      <c r="D558" t="s">
        <v>4245</v>
      </c>
      <c r="E558" t="s">
        <v>7</v>
      </c>
      <c r="F558" s="3">
        <v>4225.5600000000004</v>
      </c>
      <c r="G558" s="3">
        <v>112800</v>
      </c>
      <c r="H558" s="3">
        <v>2386.56</v>
      </c>
      <c r="I558" s="61">
        <v>2023</v>
      </c>
    </row>
    <row r="559" spans="1:9" x14ac:dyDescent="0.3">
      <c r="A559" s="79">
        <v>714</v>
      </c>
      <c r="B559" t="s">
        <v>1472</v>
      </c>
      <c r="C559" t="s">
        <v>1037</v>
      </c>
      <c r="D559" t="s">
        <v>4246</v>
      </c>
      <c r="E559" t="s">
        <v>7</v>
      </c>
      <c r="F559" s="3">
        <v>1548.63</v>
      </c>
      <c r="G559" s="3">
        <v>107500</v>
      </c>
      <c r="H559" s="3">
        <v>874.63</v>
      </c>
      <c r="I559" s="61">
        <v>2023</v>
      </c>
    </row>
    <row r="560" spans="1:9" x14ac:dyDescent="0.3">
      <c r="A560" s="79">
        <v>714</v>
      </c>
      <c r="B560" t="s">
        <v>1472</v>
      </c>
      <c r="C560" t="s">
        <v>1037</v>
      </c>
      <c r="D560" t="s">
        <v>4247</v>
      </c>
      <c r="E560" t="s">
        <v>7</v>
      </c>
      <c r="F560" s="3">
        <v>4135.9399999999996</v>
      </c>
      <c r="G560" s="3">
        <v>109900</v>
      </c>
      <c r="H560" s="3">
        <v>2335.94</v>
      </c>
      <c r="I560" s="61">
        <v>2023</v>
      </c>
    </row>
    <row r="561" spans="1:9" x14ac:dyDescent="0.3">
      <c r="A561" s="79">
        <v>714</v>
      </c>
      <c r="B561" t="s">
        <v>1472</v>
      </c>
      <c r="C561" t="s">
        <v>1037</v>
      </c>
      <c r="D561" t="s">
        <v>4248</v>
      </c>
      <c r="E561" t="s">
        <v>7</v>
      </c>
      <c r="F561" s="3">
        <v>4361.1499999999996</v>
      </c>
      <c r="G561" s="3">
        <v>153100</v>
      </c>
      <c r="H561" s="3">
        <v>2463.15</v>
      </c>
      <c r="I561" s="61">
        <v>2023</v>
      </c>
    </row>
    <row r="562" spans="1:9" x14ac:dyDescent="0.3">
      <c r="A562" s="79">
        <v>714</v>
      </c>
      <c r="B562" t="s">
        <v>1472</v>
      </c>
      <c r="C562" t="s">
        <v>1037</v>
      </c>
      <c r="D562" t="s">
        <v>4249</v>
      </c>
      <c r="E562" t="s">
        <v>7</v>
      </c>
      <c r="F562" s="3">
        <v>4774.7299999999996</v>
      </c>
      <c r="G562" s="3">
        <v>155400</v>
      </c>
      <c r="H562" s="3">
        <v>2696.73</v>
      </c>
      <c r="I562" s="61">
        <v>2023</v>
      </c>
    </row>
    <row r="563" spans="1:9" x14ac:dyDescent="0.3">
      <c r="A563" s="79">
        <v>714</v>
      </c>
      <c r="B563" t="s">
        <v>1472</v>
      </c>
      <c r="C563" t="s">
        <v>1037</v>
      </c>
      <c r="D563" t="s">
        <v>4250</v>
      </c>
      <c r="E563" t="s">
        <v>7</v>
      </c>
      <c r="F563" s="3">
        <v>3124.93</v>
      </c>
      <c r="G563" s="3">
        <v>153100</v>
      </c>
      <c r="H563" s="3">
        <v>1764.93</v>
      </c>
      <c r="I563" s="61">
        <v>2023</v>
      </c>
    </row>
    <row r="564" spans="1:9" x14ac:dyDescent="0.3">
      <c r="A564" s="79">
        <v>714</v>
      </c>
      <c r="B564" t="s">
        <v>1472</v>
      </c>
      <c r="C564" t="s">
        <v>1037</v>
      </c>
      <c r="D564" t="s">
        <v>4251</v>
      </c>
      <c r="E564" t="s">
        <v>7</v>
      </c>
      <c r="F564" s="3">
        <v>4774.7299999999996</v>
      </c>
      <c r="G564" s="3">
        <v>155400</v>
      </c>
      <c r="H564" s="3">
        <v>2696.73</v>
      </c>
      <c r="I564" s="61">
        <v>2023</v>
      </c>
    </row>
    <row r="565" spans="1:9" x14ac:dyDescent="0.3">
      <c r="A565" s="79">
        <v>714</v>
      </c>
      <c r="B565" t="s">
        <v>1472</v>
      </c>
      <c r="C565" t="s">
        <v>1037</v>
      </c>
      <c r="D565" t="s">
        <v>4252</v>
      </c>
      <c r="E565" t="s">
        <v>7</v>
      </c>
      <c r="F565" s="3">
        <v>1548.63</v>
      </c>
      <c r="G565" s="3">
        <v>107500</v>
      </c>
      <c r="H565" s="3">
        <v>874.63</v>
      </c>
      <c r="I565" s="61">
        <v>2023</v>
      </c>
    </row>
    <row r="566" spans="1:9" x14ac:dyDescent="0.3">
      <c r="A566" s="79">
        <v>714</v>
      </c>
      <c r="B566" t="s">
        <v>1472</v>
      </c>
      <c r="C566" t="s">
        <v>1037</v>
      </c>
      <c r="D566" t="s">
        <v>4253</v>
      </c>
      <c r="E566" t="s">
        <v>7</v>
      </c>
      <c r="F566" s="3">
        <v>1778.41</v>
      </c>
      <c r="G566" s="3">
        <v>109900</v>
      </c>
      <c r="H566" s="3">
        <v>1004.41</v>
      </c>
      <c r="I566" s="61">
        <v>2023</v>
      </c>
    </row>
    <row r="567" spans="1:9" x14ac:dyDescent="0.3">
      <c r="A567" s="79">
        <v>714</v>
      </c>
      <c r="B567" t="s">
        <v>1472</v>
      </c>
      <c r="C567" t="s">
        <v>1037</v>
      </c>
      <c r="D567" t="s">
        <v>4254</v>
      </c>
      <c r="E567" t="s">
        <v>7</v>
      </c>
      <c r="F567" s="3">
        <v>1548.63</v>
      </c>
      <c r="G567" s="3">
        <v>108900</v>
      </c>
      <c r="H567" s="3">
        <v>874.63</v>
      </c>
      <c r="I567" s="61">
        <v>2023</v>
      </c>
    </row>
    <row r="568" spans="1:9" x14ac:dyDescent="0.3">
      <c r="A568" s="79">
        <v>714</v>
      </c>
      <c r="B568" t="s">
        <v>1472</v>
      </c>
      <c r="C568" t="s">
        <v>1037</v>
      </c>
      <c r="D568" t="s">
        <v>4255</v>
      </c>
      <c r="E568" t="s">
        <v>7</v>
      </c>
      <c r="F568" s="3">
        <v>2927.32</v>
      </c>
      <c r="G568" s="3">
        <v>109900</v>
      </c>
      <c r="H568" s="3">
        <v>1653.32</v>
      </c>
      <c r="I568" s="61">
        <v>2023</v>
      </c>
    </row>
    <row r="569" spans="1:9" x14ac:dyDescent="0.3">
      <c r="A569" s="79">
        <v>714</v>
      </c>
      <c r="B569" t="s">
        <v>1472</v>
      </c>
      <c r="C569" t="s">
        <v>1037</v>
      </c>
      <c r="D569" t="s">
        <v>4256</v>
      </c>
      <c r="E569" t="s">
        <v>7</v>
      </c>
      <c r="F569" s="3">
        <v>1548.63</v>
      </c>
      <c r="G569" s="3">
        <v>107500</v>
      </c>
      <c r="H569" s="3">
        <v>874.63</v>
      </c>
      <c r="I569" s="61">
        <v>2023</v>
      </c>
    </row>
    <row r="570" spans="1:9" x14ac:dyDescent="0.3">
      <c r="A570" s="79">
        <v>714</v>
      </c>
      <c r="B570" t="s">
        <v>1472</v>
      </c>
      <c r="C570" t="s">
        <v>1037</v>
      </c>
      <c r="D570" t="s">
        <v>4257</v>
      </c>
      <c r="E570" t="s">
        <v>7</v>
      </c>
      <c r="F570" s="3">
        <v>2927.32</v>
      </c>
      <c r="G570" s="3">
        <v>109900</v>
      </c>
      <c r="H570" s="3">
        <v>1653.32</v>
      </c>
      <c r="I570" s="61">
        <v>2023</v>
      </c>
    </row>
    <row r="571" spans="1:9" x14ac:dyDescent="0.3">
      <c r="A571" s="79">
        <v>714</v>
      </c>
      <c r="B571" t="s">
        <v>1472</v>
      </c>
      <c r="C571" t="s">
        <v>1037</v>
      </c>
      <c r="D571" t="s">
        <v>4258</v>
      </c>
      <c r="E571" t="s">
        <v>7</v>
      </c>
      <c r="F571" s="3">
        <v>4590.93</v>
      </c>
      <c r="G571" s="3">
        <v>153100</v>
      </c>
      <c r="H571" s="3">
        <v>2592.9299999999998</v>
      </c>
      <c r="I571" s="61">
        <v>2023</v>
      </c>
    </row>
    <row r="572" spans="1:9" x14ac:dyDescent="0.3">
      <c r="A572" s="79">
        <v>714</v>
      </c>
      <c r="B572" t="s">
        <v>1472</v>
      </c>
      <c r="C572" t="s">
        <v>1037</v>
      </c>
      <c r="D572" t="s">
        <v>4259</v>
      </c>
      <c r="E572" t="s">
        <v>7</v>
      </c>
      <c r="F572" s="3">
        <v>4774.7299999999996</v>
      </c>
      <c r="G572" s="3">
        <v>155400</v>
      </c>
      <c r="H572" s="3">
        <v>2696.73</v>
      </c>
      <c r="I572" s="61">
        <v>2023</v>
      </c>
    </row>
    <row r="573" spans="1:9" x14ac:dyDescent="0.3">
      <c r="A573" s="79">
        <v>714</v>
      </c>
      <c r="B573" t="s">
        <v>1472</v>
      </c>
      <c r="C573" t="s">
        <v>1037</v>
      </c>
      <c r="D573" t="s">
        <v>4260</v>
      </c>
      <c r="E573" t="s">
        <v>7</v>
      </c>
      <c r="F573" s="3">
        <v>6797.07</v>
      </c>
      <c r="G573" s="3">
        <v>186200</v>
      </c>
      <c r="H573" s="3">
        <v>3838.95</v>
      </c>
      <c r="I573" s="61">
        <v>2023</v>
      </c>
    </row>
    <row r="574" spans="1:9" x14ac:dyDescent="0.3">
      <c r="A574" s="79">
        <v>714</v>
      </c>
      <c r="B574" t="s">
        <v>1472</v>
      </c>
      <c r="C574" t="s">
        <v>1037</v>
      </c>
      <c r="D574" t="s">
        <v>4261</v>
      </c>
      <c r="E574" t="s">
        <v>7</v>
      </c>
      <c r="F574" s="3">
        <v>6790.59</v>
      </c>
      <c r="G574" s="3">
        <v>186200</v>
      </c>
      <c r="H574" s="3">
        <v>3835.29</v>
      </c>
      <c r="I574" s="61">
        <v>2023</v>
      </c>
    </row>
    <row r="575" spans="1:9" x14ac:dyDescent="0.3">
      <c r="A575" s="79">
        <v>714</v>
      </c>
      <c r="B575" t="s">
        <v>1472</v>
      </c>
      <c r="C575" t="s">
        <v>1037</v>
      </c>
      <c r="D575" t="s">
        <v>4262</v>
      </c>
      <c r="E575" t="s">
        <v>7</v>
      </c>
      <c r="F575" s="3">
        <v>6674.99</v>
      </c>
      <c r="G575" s="3">
        <v>186200</v>
      </c>
      <c r="H575" s="3">
        <v>3770.01</v>
      </c>
      <c r="I575" s="61">
        <v>2023</v>
      </c>
    </row>
    <row r="576" spans="1:9" x14ac:dyDescent="0.3">
      <c r="A576" s="79">
        <v>714</v>
      </c>
      <c r="B576" t="s">
        <v>1472</v>
      </c>
      <c r="C576" t="s">
        <v>1037</v>
      </c>
      <c r="D576" t="s">
        <v>4263</v>
      </c>
      <c r="E576" t="s">
        <v>7</v>
      </c>
      <c r="F576" s="3">
        <v>4595.51</v>
      </c>
      <c r="G576" s="3">
        <v>174400</v>
      </c>
      <c r="H576" s="3">
        <v>2595.5100000000002</v>
      </c>
      <c r="I576" s="61">
        <v>2023</v>
      </c>
    </row>
    <row r="577" spans="1:9" x14ac:dyDescent="0.3">
      <c r="A577" s="79">
        <v>714</v>
      </c>
      <c r="B577" t="s">
        <v>1472</v>
      </c>
      <c r="C577" t="s">
        <v>1037</v>
      </c>
      <c r="D577" t="s">
        <v>4264</v>
      </c>
      <c r="E577" t="s">
        <v>7</v>
      </c>
      <c r="F577" s="3">
        <v>5514.63</v>
      </c>
      <c r="G577" s="3">
        <v>189700</v>
      </c>
      <c r="H577" s="3">
        <v>3114.63</v>
      </c>
      <c r="I577" s="61">
        <v>2023</v>
      </c>
    </row>
    <row r="578" spans="1:9" x14ac:dyDescent="0.3">
      <c r="A578" s="79">
        <v>714</v>
      </c>
      <c r="B578" t="s">
        <v>1472</v>
      </c>
      <c r="C578" t="s">
        <v>1037</v>
      </c>
      <c r="D578" t="s">
        <v>4265</v>
      </c>
      <c r="E578" t="s">
        <v>7</v>
      </c>
      <c r="F578" s="3">
        <v>6415.72</v>
      </c>
      <c r="G578" s="3">
        <v>186200</v>
      </c>
      <c r="H578" s="3">
        <v>3623.58</v>
      </c>
      <c r="I578" s="61">
        <v>2023</v>
      </c>
    </row>
    <row r="579" spans="1:9" x14ac:dyDescent="0.3">
      <c r="A579" s="79">
        <v>714</v>
      </c>
      <c r="B579" t="s">
        <v>1472</v>
      </c>
      <c r="C579" t="s">
        <v>1037</v>
      </c>
      <c r="D579" t="s">
        <v>4266</v>
      </c>
      <c r="E579" t="s">
        <v>7</v>
      </c>
      <c r="F579" s="3">
        <v>6652.6</v>
      </c>
      <c r="G579" s="3">
        <v>191300</v>
      </c>
      <c r="H579" s="3">
        <v>3757.34</v>
      </c>
      <c r="I579" s="61">
        <v>2023</v>
      </c>
    </row>
    <row r="580" spans="1:9" x14ac:dyDescent="0.3">
      <c r="A580" s="79">
        <v>714</v>
      </c>
      <c r="B580" t="s">
        <v>1472</v>
      </c>
      <c r="C580" t="s">
        <v>1037</v>
      </c>
      <c r="D580" t="s">
        <v>4267</v>
      </c>
      <c r="E580" t="s">
        <v>7</v>
      </c>
      <c r="F580" s="3">
        <v>6671.22</v>
      </c>
      <c r="G580" s="3">
        <v>182500</v>
      </c>
      <c r="H580" s="3">
        <v>3767.88</v>
      </c>
      <c r="I580" s="61">
        <v>2023</v>
      </c>
    </row>
    <row r="581" spans="1:9" x14ac:dyDescent="0.3">
      <c r="A581" s="79">
        <v>714</v>
      </c>
      <c r="B581" t="s">
        <v>1472</v>
      </c>
      <c r="C581" t="s">
        <v>1037</v>
      </c>
      <c r="D581" t="s">
        <v>4268</v>
      </c>
      <c r="E581" t="s">
        <v>7</v>
      </c>
      <c r="F581" s="3">
        <v>5514.63</v>
      </c>
      <c r="G581" s="3">
        <v>196500</v>
      </c>
      <c r="H581" s="3">
        <v>3114.63</v>
      </c>
      <c r="I581" s="61">
        <v>2023</v>
      </c>
    </row>
    <row r="582" spans="1:9" x14ac:dyDescent="0.3">
      <c r="A582" s="79">
        <v>714</v>
      </c>
      <c r="B582" t="s">
        <v>1472</v>
      </c>
      <c r="C582" t="s">
        <v>1037</v>
      </c>
      <c r="D582" t="s">
        <v>4269</v>
      </c>
      <c r="E582" t="s">
        <v>7</v>
      </c>
      <c r="F582" s="3">
        <v>6691.24</v>
      </c>
      <c r="G582" s="3">
        <v>191300</v>
      </c>
      <c r="H582" s="3">
        <v>3779.18</v>
      </c>
      <c r="I582" s="61">
        <v>2023</v>
      </c>
    </row>
    <row r="583" spans="1:9" x14ac:dyDescent="0.3">
      <c r="A583" s="79">
        <v>714</v>
      </c>
      <c r="B583" t="s">
        <v>1472</v>
      </c>
      <c r="C583" t="s">
        <v>1037</v>
      </c>
      <c r="D583" t="s">
        <v>4270</v>
      </c>
      <c r="E583" t="s">
        <v>7</v>
      </c>
      <c r="F583" s="3">
        <v>7169.03</v>
      </c>
      <c r="G583" s="3">
        <v>191300</v>
      </c>
      <c r="H583" s="3">
        <v>4049.03</v>
      </c>
      <c r="I583" s="61">
        <v>2023</v>
      </c>
    </row>
    <row r="584" spans="1:9" x14ac:dyDescent="0.3">
      <c r="A584" s="79">
        <v>714</v>
      </c>
      <c r="B584" t="s">
        <v>1472</v>
      </c>
      <c r="C584" t="s">
        <v>1037</v>
      </c>
      <c r="D584" t="s">
        <v>4271</v>
      </c>
      <c r="E584" t="s">
        <v>7</v>
      </c>
      <c r="F584" s="3">
        <v>5788.03</v>
      </c>
      <c r="G584" s="3">
        <v>183200</v>
      </c>
      <c r="H584" s="3">
        <v>3269.03</v>
      </c>
      <c r="I584" s="61">
        <v>2023</v>
      </c>
    </row>
    <row r="585" spans="1:9" x14ac:dyDescent="0.3">
      <c r="A585" s="79">
        <v>714</v>
      </c>
      <c r="B585" t="s">
        <v>1472</v>
      </c>
      <c r="C585" t="s">
        <v>1037</v>
      </c>
      <c r="D585" t="s">
        <v>4272</v>
      </c>
      <c r="E585" t="s">
        <v>7</v>
      </c>
      <c r="F585" s="3">
        <v>5556.27</v>
      </c>
      <c r="G585" s="3">
        <v>181500</v>
      </c>
      <c r="H585" s="3">
        <v>3138.15</v>
      </c>
      <c r="I585" s="61">
        <v>2023</v>
      </c>
    </row>
    <row r="586" spans="1:9" x14ac:dyDescent="0.3">
      <c r="A586" s="79">
        <v>714</v>
      </c>
      <c r="B586" t="s">
        <v>1472</v>
      </c>
      <c r="C586" t="s">
        <v>1037</v>
      </c>
      <c r="D586" t="s">
        <v>4273</v>
      </c>
      <c r="E586" t="s">
        <v>7</v>
      </c>
      <c r="F586" s="3">
        <v>6378.14</v>
      </c>
      <c r="G586" s="3">
        <v>202200</v>
      </c>
      <c r="H586" s="3">
        <v>3602.34</v>
      </c>
      <c r="I586" s="61">
        <v>2023</v>
      </c>
    </row>
    <row r="587" spans="1:9" x14ac:dyDescent="0.3">
      <c r="A587" s="79">
        <v>714</v>
      </c>
      <c r="B587" t="s">
        <v>1472</v>
      </c>
      <c r="C587" t="s">
        <v>1037</v>
      </c>
      <c r="D587" t="s">
        <v>4274</v>
      </c>
      <c r="E587" t="s">
        <v>7</v>
      </c>
      <c r="F587" s="3">
        <v>6487.07</v>
      </c>
      <c r="G587" s="3">
        <v>202200</v>
      </c>
      <c r="H587" s="3">
        <v>3663.87</v>
      </c>
      <c r="I587" s="61">
        <v>2023</v>
      </c>
    </row>
    <row r="588" spans="1:9" x14ac:dyDescent="0.3">
      <c r="A588" s="79">
        <v>714</v>
      </c>
      <c r="B588" t="s">
        <v>1472</v>
      </c>
      <c r="C588" t="s">
        <v>1037</v>
      </c>
      <c r="D588" t="s">
        <v>4275</v>
      </c>
      <c r="E588" t="s">
        <v>7</v>
      </c>
      <c r="F588" s="3">
        <v>5673.01</v>
      </c>
      <c r="G588" s="3">
        <v>181500</v>
      </c>
      <c r="H588" s="3">
        <v>3204.07</v>
      </c>
      <c r="I588" s="61">
        <v>2023</v>
      </c>
    </row>
    <row r="589" spans="1:9" x14ac:dyDescent="0.3">
      <c r="A589" s="79">
        <v>714</v>
      </c>
      <c r="B589" t="s">
        <v>1472</v>
      </c>
      <c r="C589" t="s">
        <v>1037</v>
      </c>
      <c r="D589" t="s">
        <v>4276</v>
      </c>
      <c r="E589" t="s">
        <v>7</v>
      </c>
      <c r="F589" s="3">
        <v>5668.58</v>
      </c>
      <c r="G589" s="3">
        <v>183200</v>
      </c>
      <c r="H589" s="3">
        <v>3201.58</v>
      </c>
      <c r="I589" s="61">
        <v>2023</v>
      </c>
    </row>
    <row r="590" spans="1:9" x14ac:dyDescent="0.3">
      <c r="A590" s="79">
        <v>714</v>
      </c>
      <c r="B590" t="s">
        <v>1472</v>
      </c>
      <c r="C590" t="s">
        <v>1037</v>
      </c>
      <c r="D590" t="s">
        <v>4277</v>
      </c>
      <c r="E590" t="s">
        <v>7</v>
      </c>
      <c r="F590" s="3">
        <v>6058.57</v>
      </c>
      <c r="G590" s="3">
        <v>189400</v>
      </c>
      <c r="H590" s="3">
        <v>3421.85</v>
      </c>
      <c r="I590" s="61">
        <v>2023</v>
      </c>
    </row>
    <row r="591" spans="1:9" x14ac:dyDescent="0.3">
      <c r="A591" s="79">
        <v>714</v>
      </c>
      <c r="B591" t="s">
        <v>1472</v>
      </c>
      <c r="C591" t="s">
        <v>1037</v>
      </c>
      <c r="D591" t="s">
        <v>4278</v>
      </c>
      <c r="E591" t="s">
        <v>7</v>
      </c>
      <c r="F591" s="3">
        <v>5721.24</v>
      </c>
      <c r="G591" s="3">
        <v>175400</v>
      </c>
      <c r="H591" s="3">
        <v>3231.32</v>
      </c>
      <c r="I591" s="61">
        <v>2023</v>
      </c>
    </row>
    <row r="592" spans="1:9" x14ac:dyDescent="0.3">
      <c r="A592" s="79">
        <v>714</v>
      </c>
      <c r="B592" t="s">
        <v>1472</v>
      </c>
      <c r="C592" t="s">
        <v>1037</v>
      </c>
      <c r="D592" t="s">
        <v>4279</v>
      </c>
      <c r="E592" t="s">
        <v>7</v>
      </c>
      <c r="F592" s="3">
        <v>6375.4</v>
      </c>
      <c r="G592" s="3">
        <v>202200</v>
      </c>
      <c r="H592" s="3">
        <v>3600.8</v>
      </c>
      <c r="I592" s="61">
        <v>2023</v>
      </c>
    </row>
    <row r="593" spans="1:9" x14ac:dyDescent="0.3">
      <c r="A593" s="79">
        <v>714</v>
      </c>
      <c r="B593" t="s">
        <v>1472</v>
      </c>
      <c r="C593" t="s">
        <v>1037</v>
      </c>
      <c r="D593" t="s">
        <v>4280</v>
      </c>
      <c r="E593" t="s">
        <v>7</v>
      </c>
      <c r="F593" s="3">
        <v>6423.88</v>
      </c>
      <c r="G593" s="3">
        <v>202200</v>
      </c>
      <c r="H593" s="3">
        <v>3628.18</v>
      </c>
      <c r="I593" s="61">
        <v>2023</v>
      </c>
    </row>
    <row r="594" spans="1:9" x14ac:dyDescent="0.3">
      <c r="A594" s="79">
        <v>714</v>
      </c>
      <c r="B594" t="s">
        <v>1472</v>
      </c>
      <c r="C594" t="s">
        <v>1037</v>
      </c>
      <c r="D594" t="s">
        <v>4281</v>
      </c>
      <c r="E594" t="s">
        <v>7</v>
      </c>
      <c r="F594" s="3">
        <v>5505.13</v>
      </c>
      <c r="G594" s="3">
        <v>181500</v>
      </c>
      <c r="H594" s="3">
        <v>3109.27</v>
      </c>
      <c r="I594" s="61">
        <v>2023</v>
      </c>
    </row>
    <row r="595" spans="1:9" x14ac:dyDescent="0.3">
      <c r="A595" s="79">
        <v>714</v>
      </c>
      <c r="B595" t="s">
        <v>1472</v>
      </c>
      <c r="C595" t="s">
        <v>1037</v>
      </c>
      <c r="D595" t="s">
        <v>4282</v>
      </c>
      <c r="E595" t="s">
        <v>7</v>
      </c>
      <c r="F595" s="3">
        <v>6322.28</v>
      </c>
      <c r="G595" s="3">
        <v>189400</v>
      </c>
      <c r="H595" s="3">
        <v>3570.78</v>
      </c>
      <c r="I595" s="61">
        <v>2023</v>
      </c>
    </row>
    <row r="596" spans="1:9" x14ac:dyDescent="0.3">
      <c r="A596" s="79">
        <v>714</v>
      </c>
      <c r="B596" t="s">
        <v>1472</v>
      </c>
      <c r="C596" t="s">
        <v>1037</v>
      </c>
      <c r="D596" t="s">
        <v>4283</v>
      </c>
      <c r="E596" t="s">
        <v>7</v>
      </c>
      <c r="F596" s="3">
        <v>6054.66</v>
      </c>
      <c r="G596" s="3">
        <v>189400</v>
      </c>
      <c r="H596" s="3">
        <v>3419.64</v>
      </c>
      <c r="I596" s="61">
        <v>2023</v>
      </c>
    </row>
    <row r="597" spans="1:9" x14ac:dyDescent="0.3">
      <c r="A597" s="79">
        <v>714</v>
      </c>
      <c r="B597" t="s">
        <v>1472</v>
      </c>
      <c r="C597" t="s">
        <v>1037</v>
      </c>
      <c r="D597" t="s">
        <v>4284</v>
      </c>
      <c r="E597" t="s">
        <v>7</v>
      </c>
      <c r="F597" s="3">
        <v>5506.61</v>
      </c>
      <c r="G597" s="3">
        <v>181500</v>
      </c>
      <c r="H597" s="3">
        <v>3110.11</v>
      </c>
      <c r="I597" s="61">
        <v>2023</v>
      </c>
    </row>
    <row r="598" spans="1:9" x14ac:dyDescent="0.3">
      <c r="A598" s="79">
        <v>714</v>
      </c>
      <c r="B598" t="s">
        <v>1472</v>
      </c>
      <c r="C598" t="s">
        <v>1037</v>
      </c>
      <c r="D598" t="s">
        <v>4285</v>
      </c>
      <c r="E598" t="s">
        <v>7</v>
      </c>
      <c r="F598" s="3">
        <v>6454.63</v>
      </c>
      <c r="G598" s="3">
        <v>205200</v>
      </c>
      <c r="H598" s="3">
        <v>3645.53</v>
      </c>
      <c r="I598" s="61">
        <v>2023</v>
      </c>
    </row>
    <row r="599" spans="1:9" x14ac:dyDescent="0.3">
      <c r="A599" s="79">
        <v>714</v>
      </c>
      <c r="B599" t="s">
        <v>1472</v>
      </c>
      <c r="C599" t="s">
        <v>1037</v>
      </c>
      <c r="D599" t="s">
        <v>4286</v>
      </c>
      <c r="E599" t="s">
        <v>7</v>
      </c>
      <c r="F599" s="3">
        <v>6489.18</v>
      </c>
      <c r="G599" s="3">
        <v>202200</v>
      </c>
      <c r="H599" s="3">
        <v>3665.06</v>
      </c>
      <c r="I599" s="61">
        <v>2023</v>
      </c>
    </row>
    <row r="600" spans="1:9" x14ac:dyDescent="0.3">
      <c r="A600" s="79">
        <v>714</v>
      </c>
      <c r="B600" t="s">
        <v>1472</v>
      </c>
      <c r="C600" t="s">
        <v>1037</v>
      </c>
      <c r="D600" t="s">
        <v>4287</v>
      </c>
      <c r="E600" t="s">
        <v>7</v>
      </c>
      <c r="F600" s="3">
        <v>5427.73</v>
      </c>
      <c r="G600" s="3">
        <v>181500</v>
      </c>
      <c r="H600" s="3">
        <v>3065.55</v>
      </c>
      <c r="I600" s="61">
        <v>2023</v>
      </c>
    </row>
    <row r="601" spans="1:9" x14ac:dyDescent="0.3">
      <c r="A601" s="79">
        <v>714</v>
      </c>
      <c r="B601" t="s">
        <v>1472</v>
      </c>
      <c r="C601" t="s">
        <v>1037</v>
      </c>
      <c r="D601" t="s">
        <v>4288</v>
      </c>
      <c r="E601" t="s">
        <v>7</v>
      </c>
      <c r="F601" s="3">
        <v>6135.76</v>
      </c>
      <c r="G601" s="3">
        <v>189400</v>
      </c>
      <c r="H601" s="3">
        <v>3465.44</v>
      </c>
      <c r="I601" s="61">
        <v>2023</v>
      </c>
    </row>
    <row r="602" spans="1:9" x14ac:dyDescent="0.3">
      <c r="A602" s="79">
        <v>714</v>
      </c>
      <c r="B602" t="s">
        <v>1472</v>
      </c>
      <c r="C602" t="s">
        <v>1037</v>
      </c>
      <c r="D602" t="s">
        <v>4289</v>
      </c>
      <c r="E602" t="s">
        <v>7</v>
      </c>
      <c r="F602" s="3">
        <v>5521.74</v>
      </c>
      <c r="G602" s="3">
        <v>181500</v>
      </c>
      <c r="H602" s="3">
        <v>3118.66</v>
      </c>
      <c r="I602" s="61">
        <v>2023</v>
      </c>
    </row>
    <row r="603" spans="1:9" x14ac:dyDescent="0.3">
      <c r="A603" s="79">
        <v>714</v>
      </c>
      <c r="B603" t="s">
        <v>1472</v>
      </c>
      <c r="C603" t="s">
        <v>1037</v>
      </c>
      <c r="D603" t="s">
        <v>4290</v>
      </c>
      <c r="E603" t="s">
        <v>7</v>
      </c>
      <c r="F603" s="3">
        <v>6471.21</v>
      </c>
      <c r="G603" s="3">
        <v>202200</v>
      </c>
      <c r="H603" s="3">
        <v>3654.91</v>
      </c>
      <c r="I603" s="61">
        <v>2023</v>
      </c>
    </row>
    <row r="604" spans="1:9" x14ac:dyDescent="0.3">
      <c r="A604" s="79">
        <v>714</v>
      </c>
      <c r="B604" t="s">
        <v>1472</v>
      </c>
      <c r="C604" t="s">
        <v>1037</v>
      </c>
      <c r="D604" t="s">
        <v>4291</v>
      </c>
      <c r="E604" t="s">
        <v>7</v>
      </c>
      <c r="F604" s="3">
        <v>6448.47</v>
      </c>
      <c r="G604" s="3">
        <v>202200</v>
      </c>
      <c r="H604" s="3">
        <v>3642.07</v>
      </c>
      <c r="I604" s="61">
        <v>2023</v>
      </c>
    </row>
    <row r="605" spans="1:9" x14ac:dyDescent="0.3">
      <c r="A605" s="79">
        <v>714</v>
      </c>
      <c r="B605" t="s">
        <v>1472</v>
      </c>
      <c r="C605" t="s">
        <v>1037</v>
      </c>
      <c r="D605" t="s">
        <v>4292</v>
      </c>
      <c r="E605" t="s">
        <v>7</v>
      </c>
      <c r="F605" s="3">
        <v>5574.03</v>
      </c>
      <c r="G605" s="3">
        <v>175400</v>
      </c>
      <c r="H605" s="3">
        <v>3148.19</v>
      </c>
      <c r="I605" s="61">
        <v>2023</v>
      </c>
    </row>
    <row r="606" spans="1:9" x14ac:dyDescent="0.3">
      <c r="A606" s="79">
        <v>714</v>
      </c>
      <c r="B606" t="s">
        <v>1472</v>
      </c>
      <c r="C606" t="s">
        <v>1037</v>
      </c>
      <c r="D606" t="s">
        <v>4293</v>
      </c>
      <c r="E606" t="s">
        <v>7</v>
      </c>
      <c r="F606" s="3">
        <v>6020.16</v>
      </c>
      <c r="G606" s="3">
        <v>183200</v>
      </c>
      <c r="H606" s="3">
        <v>3400.16</v>
      </c>
      <c r="I606" s="61">
        <v>2023</v>
      </c>
    </row>
    <row r="607" spans="1:9" x14ac:dyDescent="0.3">
      <c r="A607" s="79">
        <v>714</v>
      </c>
      <c r="B607" t="s">
        <v>1472</v>
      </c>
      <c r="C607" t="s">
        <v>1037</v>
      </c>
      <c r="D607" t="s">
        <v>4294</v>
      </c>
      <c r="E607" t="s">
        <v>7</v>
      </c>
      <c r="F607" s="3">
        <v>5759.92</v>
      </c>
      <c r="G607" s="3">
        <v>183200</v>
      </c>
      <c r="H607" s="3">
        <v>3253.18</v>
      </c>
      <c r="I607" s="61">
        <v>2023</v>
      </c>
    </row>
    <row r="608" spans="1:9" x14ac:dyDescent="0.3">
      <c r="A608" s="79">
        <v>714</v>
      </c>
      <c r="B608" t="s">
        <v>1472</v>
      </c>
      <c r="C608" t="s">
        <v>1037</v>
      </c>
      <c r="D608" t="s">
        <v>4295</v>
      </c>
      <c r="E608" t="s">
        <v>7</v>
      </c>
      <c r="F608" s="3">
        <v>6409.3</v>
      </c>
      <c r="G608" s="3">
        <v>202200</v>
      </c>
      <c r="H608" s="3">
        <v>3619.94</v>
      </c>
      <c r="I608" s="61">
        <v>2023</v>
      </c>
    </row>
    <row r="609" spans="1:9" x14ac:dyDescent="0.3">
      <c r="A609" s="79">
        <v>714</v>
      </c>
      <c r="B609" t="s">
        <v>1472</v>
      </c>
      <c r="C609" t="s">
        <v>1037</v>
      </c>
      <c r="D609" t="s">
        <v>4296</v>
      </c>
      <c r="E609" t="s">
        <v>7</v>
      </c>
      <c r="F609" s="3">
        <v>6557.23</v>
      </c>
      <c r="G609" s="3">
        <v>204200</v>
      </c>
      <c r="H609" s="3">
        <v>3703.49</v>
      </c>
      <c r="I609" s="61">
        <v>2023</v>
      </c>
    </row>
    <row r="610" spans="1:9" x14ac:dyDescent="0.3">
      <c r="A610" s="79">
        <v>714</v>
      </c>
      <c r="B610" t="s">
        <v>1472</v>
      </c>
      <c r="C610" t="s">
        <v>1037</v>
      </c>
      <c r="D610" t="s">
        <v>4297</v>
      </c>
      <c r="E610" t="s">
        <v>7</v>
      </c>
      <c r="F610" s="3">
        <v>5474.81</v>
      </c>
      <c r="G610" s="3">
        <v>177100</v>
      </c>
      <c r="H610" s="3">
        <v>3092.13</v>
      </c>
      <c r="I610" s="61">
        <v>2023</v>
      </c>
    </row>
    <row r="611" spans="1:9" x14ac:dyDescent="0.3">
      <c r="A611" s="79">
        <v>714</v>
      </c>
      <c r="B611" t="s">
        <v>1472</v>
      </c>
      <c r="C611" t="s">
        <v>1037</v>
      </c>
      <c r="D611" t="s">
        <v>4298</v>
      </c>
      <c r="E611" t="s">
        <v>7</v>
      </c>
      <c r="F611" s="3">
        <v>5773.79</v>
      </c>
      <c r="G611" s="3">
        <v>183400</v>
      </c>
      <c r="H611" s="3">
        <v>3261.01</v>
      </c>
      <c r="I611" s="61">
        <v>2023</v>
      </c>
    </row>
    <row r="612" spans="1:9" x14ac:dyDescent="0.3">
      <c r="A612" s="79">
        <v>714</v>
      </c>
      <c r="B612" t="s">
        <v>1472</v>
      </c>
      <c r="C612" t="s">
        <v>1037</v>
      </c>
      <c r="D612" t="s">
        <v>4299</v>
      </c>
      <c r="E612" t="s">
        <v>7</v>
      </c>
      <c r="F612" s="3">
        <v>5926.12</v>
      </c>
      <c r="G612" s="3">
        <v>189400</v>
      </c>
      <c r="H612" s="3">
        <v>3347.04</v>
      </c>
      <c r="I612" s="61">
        <v>2023</v>
      </c>
    </row>
    <row r="613" spans="1:9" x14ac:dyDescent="0.3">
      <c r="A613" s="79">
        <v>714</v>
      </c>
      <c r="B613" t="s">
        <v>1472</v>
      </c>
      <c r="C613" t="s">
        <v>1037</v>
      </c>
      <c r="D613" t="s">
        <v>4300</v>
      </c>
      <c r="E613" t="s">
        <v>7</v>
      </c>
      <c r="F613" s="3">
        <v>5512.5</v>
      </c>
      <c r="G613" s="3">
        <v>181500</v>
      </c>
      <c r="H613" s="3">
        <v>3113.44</v>
      </c>
      <c r="I613" s="61">
        <v>2023</v>
      </c>
    </row>
    <row r="614" spans="1:9" x14ac:dyDescent="0.3">
      <c r="A614" s="79">
        <v>714</v>
      </c>
      <c r="B614" t="s">
        <v>1472</v>
      </c>
      <c r="C614" t="s">
        <v>1037</v>
      </c>
      <c r="D614" t="s">
        <v>4301</v>
      </c>
      <c r="E614" t="s">
        <v>7</v>
      </c>
      <c r="F614" s="3">
        <v>6663.54</v>
      </c>
      <c r="G614" s="3">
        <v>202200</v>
      </c>
      <c r="H614" s="3">
        <v>3763.54</v>
      </c>
      <c r="I614" s="61">
        <v>2023</v>
      </c>
    </row>
    <row r="615" spans="1:9" x14ac:dyDescent="0.3">
      <c r="A615" s="79">
        <v>714</v>
      </c>
      <c r="B615" t="s">
        <v>1472</v>
      </c>
      <c r="C615" t="s">
        <v>1037</v>
      </c>
      <c r="D615" t="s">
        <v>4302</v>
      </c>
      <c r="E615" t="s">
        <v>7</v>
      </c>
      <c r="F615" s="3">
        <v>6543.16</v>
      </c>
      <c r="G615" s="3">
        <v>202200</v>
      </c>
      <c r="H615" s="3">
        <v>3695.54</v>
      </c>
      <c r="I615" s="61">
        <v>2023</v>
      </c>
    </row>
    <row r="616" spans="1:9" x14ac:dyDescent="0.3">
      <c r="A616" s="79">
        <v>714</v>
      </c>
      <c r="B616" t="s">
        <v>1472</v>
      </c>
      <c r="C616" t="s">
        <v>1037</v>
      </c>
      <c r="D616" t="s">
        <v>4303</v>
      </c>
      <c r="E616" t="s">
        <v>7</v>
      </c>
      <c r="F616" s="3">
        <v>5584.75</v>
      </c>
      <c r="G616" s="3">
        <v>181500</v>
      </c>
      <c r="H616" s="3">
        <v>3154.23</v>
      </c>
      <c r="I616" s="61">
        <v>2023</v>
      </c>
    </row>
    <row r="617" spans="1:9" x14ac:dyDescent="0.3">
      <c r="A617" s="79">
        <v>714</v>
      </c>
      <c r="B617" t="s">
        <v>1472</v>
      </c>
      <c r="C617" t="s">
        <v>1037</v>
      </c>
      <c r="D617" t="s">
        <v>4304</v>
      </c>
      <c r="E617" t="s">
        <v>7</v>
      </c>
      <c r="F617" s="3">
        <v>5869.87</v>
      </c>
      <c r="G617" s="3">
        <v>189400</v>
      </c>
      <c r="H617" s="3">
        <v>3315.27</v>
      </c>
      <c r="I617" s="61">
        <v>2023</v>
      </c>
    </row>
    <row r="618" spans="1:9" x14ac:dyDescent="0.3">
      <c r="A618" s="79">
        <v>714</v>
      </c>
      <c r="B618" t="s">
        <v>1472</v>
      </c>
      <c r="C618" t="s">
        <v>1037</v>
      </c>
      <c r="D618" t="s">
        <v>4305</v>
      </c>
      <c r="E618" t="s">
        <v>7</v>
      </c>
      <c r="F618" s="3">
        <v>6098.29</v>
      </c>
      <c r="G618" s="3">
        <v>188500</v>
      </c>
      <c r="H618" s="3">
        <v>3444.29</v>
      </c>
      <c r="I618" s="61">
        <v>2023</v>
      </c>
    </row>
    <row r="619" spans="1:9" x14ac:dyDescent="0.3">
      <c r="A619" s="79">
        <v>714</v>
      </c>
      <c r="B619" t="s">
        <v>1472</v>
      </c>
      <c r="C619" t="s">
        <v>1037</v>
      </c>
      <c r="D619" t="s">
        <v>4306</v>
      </c>
      <c r="E619" t="s">
        <v>7</v>
      </c>
      <c r="F619" s="3">
        <v>5328.48</v>
      </c>
      <c r="G619" s="3">
        <v>181500</v>
      </c>
      <c r="H619" s="3">
        <v>3009.48</v>
      </c>
      <c r="I619" s="61">
        <v>2023</v>
      </c>
    </row>
    <row r="620" spans="1:9" x14ac:dyDescent="0.3">
      <c r="A620" s="79">
        <v>714</v>
      </c>
      <c r="B620" t="s">
        <v>1472</v>
      </c>
      <c r="C620" t="s">
        <v>1037</v>
      </c>
      <c r="D620" t="s">
        <v>4307</v>
      </c>
      <c r="E620" t="s">
        <v>7</v>
      </c>
      <c r="F620" s="3">
        <v>6371.68</v>
      </c>
      <c r="G620" s="3">
        <v>202200</v>
      </c>
      <c r="H620" s="3">
        <v>3598.7</v>
      </c>
      <c r="I620" s="61">
        <v>2023</v>
      </c>
    </row>
    <row r="621" spans="1:9" x14ac:dyDescent="0.3">
      <c r="A621" s="79">
        <v>714</v>
      </c>
      <c r="B621" t="s">
        <v>1472</v>
      </c>
      <c r="C621" t="s">
        <v>1037</v>
      </c>
      <c r="D621" t="s">
        <v>4308</v>
      </c>
      <c r="E621" t="s">
        <v>7</v>
      </c>
      <c r="F621" s="3">
        <v>6335.16</v>
      </c>
      <c r="G621" s="3">
        <v>206100</v>
      </c>
      <c r="H621" s="3">
        <v>3578.06</v>
      </c>
      <c r="I621" s="61">
        <v>2023</v>
      </c>
    </row>
    <row r="622" spans="1:9" x14ac:dyDescent="0.3">
      <c r="A622" s="79">
        <v>714</v>
      </c>
      <c r="B622" t="s">
        <v>1472</v>
      </c>
      <c r="C622" t="s">
        <v>1037</v>
      </c>
      <c r="D622" t="s">
        <v>4309</v>
      </c>
      <c r="E622" t="s">
        <v>7</v>
      </c>
      <c r="F622" s="3">
        <v>5576.66</v>
      </c>
      <c r="G622" s="3">
        <v>177100</v>
      </c>
      <c r="H622" s="3">
        <v>3149.66</v>
      </c>
      <c r="I622" s="61">
        <v>2023</v>
      </c>
    </row>
    <row r="623" spans="1:9" x14ac:dyDescent="0.3">
      <c r="A623" s="79">
        <v>714</v>
      </c>
      <c r="B623" t="s">
        <v>1472</v>
      </c>
      <c r="C623" t="s">
        <v>1037</v>
      </c>
      <c r="D623" t="s">
        <v>4310</v>
      </c>
      <c r="E623" t="s">
        <v>7</v>
      </c>
      <c r="F623" s="3">
        <v>6131.02</v>
      </c>
      <c r="G623" s="3">
        <v>189400</v>
      </c>
      <c r="H623" s="3">
        <v>3462.76</v>
      </c>
      <c r="I623" s="61">
        <v>2023</v>
      </c>
    </row>
    <row r="624" spans="1:9" x14ac:dyDescent="0.3">
      <c r="A624" s="79">
        <v>714</v>
      </c>
      <c r="B624" t="s">
        <v>1472</v>
      </c>
      <c r="C624" t="s">
        <v>1037</v>
      </c>
      <c r="D624" t="s">
        <v>4311</v>
      </c>
      <c r="E624" t="s">
        <v>7</v>
      </c>
      <c r="F624" s="3">
        <v>5487.27</v>
      </c>
      <c r="G624" s="3">
        <v>179000</v>
      </c>
      <c r="H624" s="3">
        <v>3099.17</v>
      </c>
      <c r="I624" s="61">
        <v>2023</v>
      </c>
    </row>
    <row r="625" spans="1:9" x14ac:dyDescent="0.3">
      <c r="A625" s="79">
        <v>714</v>
      </c>
      <c r="B625" t="s">
        <v>1472</v>
      </c>
      <c r="C625" t="s">
        <v>1037</v>
      </c>
      <c r="D625" t="s">
        <v>4312</v>
      </c>
      <c r="E625" t="s">
        <v>7</v>
      </c>
      <c r="F625" s="3">
        <v>6465.95</v>
      </c>
      <c r="G625" s="3">
        <v>202200</v>
      </c>
      <c r="H625" s="3">
        <v>3651.93</v>
      </c>
      <c r="I625" s="61">
        <v>2023</v>
      </c>
    </row>
    <row r="626" spans="1:9" x14ac:dyDescent="0.3">
      <c r="A626" s="79">
        <v>714</v>
      </c>
      <c r="B626" t="s">
        <v>1472</v>
      </c>
      <c r="C626" t="s">
        <v>1037</v>
      </c>
      <c r="D626" t="s">
        <v>4313</v>
      </c>
      <c r="E626" t="s">
        <v>7</v>
      </c>
      <c r="F626" s="3">
        <v>6385.2</v>
      </c>
      <c r="G626" s="3">
        <v>202200</v>
      </c>
      <c r="H626" s="3">
        <v>3606.34</v>
      </c>
      <c r="I626" s="61">
        <v>2023</v>
      </c>
    </row>
    <row r="627" spans="1:9" x14ac:dyDescent="0.3">
      <c r="A627" s="79">
        <v>714</v>
      </c>
      <c r="B627" t="s">
        <v>1472</v>
      </c>
      <c r="C627" t="s">
        <v>1037</v>
      </c>
      <c r="D627" t="s">
        <v>4314</v>
      </c>
      <c r="E627" t="s">
        <v>7</v>
      </c>
      <c r="F627" s="3">
        <v>5509.32</v>
      </c>
      <c r="G627" s="3">
        <v>181500</v>
      </c>
      <c r="H627" s="3">
        <v>3111.62</v>
      </c>
      <c r="I627" s="61">
        <v>2023</v>
      </c>
    </row>
    <row r="628" spans="1:9" x14ac:dyDescent="0.3">
      <c r="A628" s="79">
        <v>714</v>
      </c>
      <c r="B628" t="s">
        <v>1472</v>
      </c>
      <c r="C628" t="s">
        <v>1037</v>
      </c>
      <c r="D628" t="s">
        <v>4315</v>
      </c>
      <c r="E628" t="s">
        <v>7</v>
      </c>
      <c r="F628" s="3">
        <v>6017.43</v>
      </c>
      <c r="G628" s="3">
        <v>183200</v>
      </c>
      <c r="H628" s="3">
        <v>3398.61</v>
      </c>
      <c r="I628" s="61">
        <v>2023</v>
      </c>
    </row>
    <row r="629" spans="1:9" x14ac:dyDescent="0.3">
      <c r="A629" s="79">
        <v>714</v>
      </c>
      <c r="B629" t="s">
        <v>1472</v>
      </c>
      <c r="C629" t="s">
        <v>1037</v>
      </c>
      <c r="D629" t="s">
        <v>4316</v>
      </c>
      <c r="E629" t="s">
        <v>7</v>
      </c>
      <c r="F629" s="3">
        <v>6103.59</v>
      </c>
      <c r="G629" s="3">
        <v>189400</v>
      </c>
      <c r="H629" s="3">
        <v>3447.27</v>
      </c>
      <c r="I629" s="61">
        <v>2023</v>
      </c>
    </row>
    <row r="630" spans="1:9" x14ac:dyDescent="0.3">
      <c r="A630" s="79">
        <v>714</v>
      </c>
      <c r="B630" t="s">
        <v>1472</v>
      </c>
      <c r="C630" t="s">
        <v>1037</v>
      </c>
      <c r="D630" t="s">
        <v>4317</v>
      </c>
      <c r="E630" t="s">
        <v>7</v>
      </c>
      <c r="F630" s="3">
        <v>5470.55</v>
      </c>
      <c r="G630" s="3">
        <v>181500</v>
      </c>
      <c r="H630" s="3">
        <v>3089.73</v>
      </c>
      <c r="I630" s="61">
        <v>2023</v>
      </c>
    </row>
    <row r="631" spans="1:9" x14ac:dyDescent="0.3">
      <c r="A631" s="79">
        <v>714</v>
      </c>
      <c r="B631" t="s">
        <v>1472</v>
      </c>
      <c r="C631" t="s">
        <v>1037</v>
      </c>
      <c r="D631" t="s">
        <v>4318</v>
      </c>
      <c r="E631" t="s">
        <v>7</v>
      </c>
      <c r="F631" s="3">
        <v>6392.6</v>
      </c>
      <c r="G631" s="3">
        <v>201300</v>
      </c>
      <c r="H631" s="3">
        <v>3610.5</v>
      </c>
      <c r="I631" s="61">
        <v>2023</v>
      </c>
    </row>
    <row r="632" spans="1:9" x14ac:dyDescent="0.3">
      <c r="A632" s="79">
        <v>714</v>
      </c>
      <c r="B632" t="s">
        <v>1472</v>
      </c>
      <c r="C632" t="s">
        <v>1037</v>
      </c>
      <c r="D632" t="s">
        <v>4319</v>
      </c>
      <c r="E632" t="s">
        <v>7</v>
      </c>
      <c r="F632" s="3">
        <v>6469.35</v>
      </c>
      <c r="G632" s="3">
        <v>202200</v>
      </c>
      <c r="H632" s="3">
        <v>3653.85</v>
      </c>
      <c r="I632" s="61">
        <v>2023</v>
      </c>
    </row>
    <row r="633" spans="1:9" x14ac:dyDescent="0.3">
      <c r="A633" s="79">
        <v>714</v>
      </c>
      <c r="B633" t="s">
        <v>1472</v>
      </c>
      <c r="C633" t="s">
        <v>1037</v>
      </c>
      <c r="D633" t="s">
        <v>4320</v>
      </c>
      <c r="E633" t="s">
        <v>7</v>
      </c>
      <c r="F633" s="3">
        <v>5584.13</v>
      </c>
      <c r="G633" s="3">
        <v>176200</v>
      </c>
      <c r="H633" s="3">
        <v>3153.89</v>
      </c>
      <c r="I633" s="61">
        <v>2023</v>
      </c>
    </row>
    <row r="634" spans="1:9" x14ac:dyDescent="0.3">
      <c r="A634" s="79">
        <v>714</v>
      </c>
      <c r="B634" t="s">
        <v>1472</v>
      </c>
      <c r="C634" t="s">
        <v>1037</v>
      </c>
      <c r="D634" t="s">
        <v>4321</v>
      </c>
      <c r="E634" t="s">
        <v>7</v>
      </c>
      <c r="F634" s="3">
        <v>5905.88</v>
      </c>
      <c r="G634" s="3">
        <v>183200</v>
      </c>
      <c r="H634" s="3">
        <v>3335.62</v>
      </c>
      <c r="I634" s="61">
        <v>2023</v>
      </c>
    </row>
    <row r="635" spans="1:9" x14ac:dyDescent="0.3">
      <c r="A635" s="79">
        <v>714</v>
      </c>
      <c r="B635" t="s">
        <v>1472</v>
      </c>
      <c r="C635" t="s">
        <v>1037</v>
      </c>
      <c r="D635" t="s">
        <v>4322</v>
      </c>
      <c r="E635" t="s">
        <v>7</v>
      </c>
      <c r="F635" s="3">
        <v>4915.96</v>
      </c>
      <c r="G635" s="3">
        <v>173600</v>
      </c>
      <c r="H635" s="3">
        <v>2776.5</v>
      </c>
      <c r="I635" s="61">
        <v>2023</v>
      </c>
    </row>
    <row r="636" spans="1:9" x14ac:dyDescent="0.3">
      <c r="A636" s="79">
        <v>714</v>
      </c>
      <c r="B636" t="s">
        <v>1472</v>
      </c>
      <c r="C636" t="s">
        <v>1037</v>
      </c>
      <c r="D636" t="s">
        <v>4323</v>
      </c>
      <c r="E636" t="s">
        <v>7</v>
      </c>
      <c r="F636" s="3">
        <v>5518.81</v>
      </c>
      <c r="G636" s="3">
        <v>176000</v>
      </c>
      <c r="H636" s="3">
        <v>3116.99</v>
      </c>
      <c r="I636" s="61">
        <v>2023</v>
      </c>
    </row>
    <row r="637" spans="1:9" x14ac:dyDescent="0.3">
      <c r="A637" s="79">
        <v>714</v>
      </c>
      <c r="B637" t="s">
        <v>1472</v>
      </c>
      <c r="C637" t="s">
        <v>1037</v>
      </c>
      <c r="D637" t="s">
        <v>4324</v>
      </c>
      <c r="E637" t="s">
        <v>7</v>
      </c>
      <c r="F637" s="3">
        <v>4571.5600000000004</v>
      </c>
      <c r="G637" s="3">
        <v>142900</v>
      </c>
      <c r="H637" s="3">
        <v>2581.98</v>
      </c>
      <c r="I637" s="61">
        <v>2023</v>
      </c>
    </row>
    <row r="638" spans="1:9" x14ac:dyDescent="0.3">
      <c r="A638" s="79">
        <v>714</v>
      </c>
      <c r="B638" t="s">
        <v>1472</v>
      </c>
      <c r="C638" t="s">
        <v>1037</v>
      </c>
      <c r="D638" t="s">
        <v>4325</v>
      </c>
      <c r="E638" t="s">
        <v>7</v>
      </c>
      <c r="F638" s="3">
        <v>4902.04</v>
      </c>
      <c r="G638" s="3">
        <v>153200</v>
      </c>
      <c r="H638" s="3">
        <v>2768.64</v>
      </c>
      <c r="I638" s="61">
        <v>2023</v>
      </c>
    </row>
    <row r="639" spans="1:9" x14ac:dyDescent="0.3">
      <c r="A639" s="79">
        <v>714</v>
      </c>
      <c r="B639" t="s">
        <v>1472</v>
      </c>
      <c r="C639" t="s">
        <v>1037</v>
      </c>
      <c r="D639" t="s">
        <v>4326</v>
      </c>
      <c r="E639" t="s">
        <v>7</v>
      </c>
      <c r="F639" s="3">
        <v>4034.61</v>
      </c>
      <c r="G639" s="3">
        <v>109500</v>
      </c>
      <c r="H639" s="3">
        <v>2278.71</v>
      </c>
      <c r="I639" s="61">
        <v>2023</v>
      </c>
    </row>
    <row r="640" spans="1:9" x14ac:dyDescent="0.3">
      <c r="A640" s="79">
        <v>714</v>
      </c>
      <c r="B640" t="s">
        <v>1472</v>
      </c>
      <c r="C640" t="s">
        <v>1037</v>
      </c>
      <c r="D640" t="s">
        <v>4327</v>
      </c>
      <c r="E640" t="s">
        <v>7</v>
      </c>
      <c r="F640" s="3">
        <v>4503.41</v>
      </c>
      <c r="G640" s="3">
        <v>112200</v>
      </c>
      <c r="H640" s="3">
        <v>2543.4899999999998</v>
      </c>
      <c r="I640" s="61">
        <v>2023</v>
      </c>
    </row>
    <row r="641" spans="1:9" x14ac:dyDescent="0.3">
      <c r="A641" s="79">
        <v>714</v>
      </c>
      <c r="B641" t="s">
        <v>1472</v>
      </c>
      <c r="C641" t="s">
        <v>1037</v>
      </c>
      <c r="D641" t="s">
        <v>4328</v>
      </c>
      <c r="E641" t="s">
        <v>7</v>
      </c>
      <c r="F641" s="3">
        <v>2927.32</v>
      </c>
      <c r="G641" s="3">
        <v>111900</v>
      </c>
      <c r="H641" s="3">
        <v>1653.32</v>
      </c>
      <c r="I641" s="61">
        <v>2023</v>
      </c>
    </row>
    <row r="642" spans="1:9" x14ac:dyDescent="0.3">
      <c r="A642" s="79">
        <v>714</v>
      </c>
      <c r="B642" t="s">
        <v>1472</v>
      </c>
      <c r="C642" t="s">
        <v>1037</v>
      </c>
      <c r="D642" t="s">
        <v>4329</v>
      </c>
      <c r="E642" t="s">
        <v>7</v>
      </c>
      <c r="F642" s="3">
        <v>1548.63</v>
      </c>
      <c r="G642" s="3">
        <v>107500</v>
      </c>
      <c r="H642" s="3">
        <v>874.63</v>
      </c>
      <c r="I642" s="61">
        <v>2023</v>
      </c>
    </row>
    <row r="643" spans="1:9" x14ac:dyDescent="0.3">
      <c r="A643" s="79">
        <v>714</v>
      </c>
      <c r="B643" t="s">
        <v>1472</v>
      </c>
      <c r="C643" t="s">
        <v>1037</v>
      </c>
      <c r="D643" t="s">
        <v>4330</v>
      </c>
      <c r="E643" t="s">
        <v>7</v>
      </c>
      <c r="F643" s="3">
        <v>1778.41</v>
      </c>
      <c r="G643" s="3">
        <v>111900</v>
      </c>
      <c r="H643" s="3">
        <v>1004.41</v>
      </c>
      <c r="I643" s="61">
        <v>2023</v>
      </c>
    </row>
    <row r="644" spans="1:9" x14ac:dyDescent="0.3">
      <c r="A644" s="79">
        <v>714</v>
      </c>
      <c r="B644" t="s">
        <v>1472</v>
      </c>
      <c r="C644" t="s">
        <v>1037</v>
      </c>
      <c r="D644" t="s">
        <v>4331</v>
      </c>
      <c r="E644" t="s">
        <v>7</v>
      </c>
      <c r="F644" s="3">
        <v>4497.2</v>
      </c>
      <c r="G644" s="3">
        <v>142900</v>
      </c>
      <c r="H644" s="3">
        <v>2539.98</v>
      </c>
      <c r="I644" s="61">
        <v>2023</v>
      </c>
    </row>
    <row r="645" spans="1:9" x14ac:dyDescent="0.3">
      <c r="A645" s="79">
        <v>714</v>
      </c>
      <c r="B645" t="s">
        <v>1472</v>
      </c>
      <c r="C645" t="s">
        <v>1037</v>
      </c>
      <c r="D645" t="s">
        <v>4332</v>
      </c>
      <c r="E645" t="s">
        <v>7</v>
      </c>
      <c r="F645" s="3">
        <v>4825.05</v>
      </c>
      <c r="G645" s="3">
        <v>147100</v>
      </c>
      <c r="H645" s="3">
        <v>2725.17</v>
      </c>
      <c r="I645" s="61">
        <v>2023</v>
      </c>
    </row>
    <row r="646" spans="1:9" x14ac:dyDescent="0.3">
      <c r="A646" s="79">
        <v>714</v>
      </c>
      <c r="B646" t="s">
        <v>1472</v>
      </c>
      <c r="C646" t="s">
        <v>1037</v>
      </c>
      <c r="D646" t="s">
        <v>4333</v>
      </c>
      <c r="E646" t="s">
        <v>7</v>
      </c>
      <c r="F646" s="3">
        <v>4819.1400000000003</v>
      </c>
      <c r="G646" s="3">
        <v>173600</v>
      </c>
      <c r="H646" s="3">
        <v>2721.82</v>
      </c>
      <c r="I646" s="61">
        <v>2023</v>
      </c>
    </row>
    <row r="647" spans="1:9" x14ac:dyDescent="0.3">
      <c r="A647" s="79">
        <v>714</v>
      </c>
      <c r="B647" t="s">
        <v>1472</v>
      </c>
      <c r="C647" t="s">
        <v>1037</v>
      </c>
      <c r="D647" t="s">
        <v>4334</v>
      </c>
      <c r="E647" t="s">
        <v>7</v>
      </c>
      <c r="F647" s="3">
        <v>5125.76</v>
      </c>
      <c r="G647" s="3">
        <v>176000</v>
      </c>
      <c r="H647" s="3">
        <v>2895</v>
      </c>
      <c r="I647" s="61">
        <v>2023</v>
      </c>
    </row>
    <row r="648" spans="1:9" x14ac:dyDescent="0.3">
      <c r="A648" s="79">
        <v>714</v>
      </c>
      <c r="B648" t="s">
        <v>1472</v>
      </c>
      <c r="C648" t="s">
        <v>1037</v>
      </c>
      <c r="D648" t="s">
        <v>4335</v>
      </c>
      <c r="E648" t="s">
        <v>7</v>
      </c>
      <c r="F648" s="3">
        <v>4994.91</v>
      </c>
      <c r="G648" s="3">
        <v>173600</v>
      </c>
      <c r="H648" s="3">
        <v>2821.09</v>
      </c>
      <c r="I648" s="61">
        <v>2023</v>
      </c>
    </row>
    <row r="649" spans="1:9" x14ac:dyDescent="0.3">
      <c r="A649" s="79">
        <v>714</v>
      </c>
      <c r="B649" t="s">
        <v>1472</v>
      </c>
      <c r="C649" t="s">
        <v>1037</v>
      </c>
      <c r="D649" t="s">
        <v>4336</v>
      </c>
      <c r="E649" t="s">
        <v>7</v>
      </c>
      <c r="F649" s="3">
        <v>5242.68</v>
      </c>
      <c r="G649" s="3">
        <v>172300</v>
      </c>
      <c r="H649" s="3">
        <v>2961.04</v>
      </c>
      <c r="I649" s="61">
        <v>2023</v>
      </c>
    </row>
    <row r="650" spans="1:9" x14ac:dyDescent="0.3">
      <c r="A650" s="79">
        <v>714</v>
      </c>
      <c r="B650" t="s">
        <v>1472</v>
      </c>
      <c r="C650" t="s">
        <v>1037</v>
      </c>
      <c r="D650" t="s">
        <v>4337</v>
      </c>
      <c r="E650" t="s">
        <v>7</v>
      </c>
      <c r="F650" s="3">
        <v>1548.63</v>
      </c>
      <c r="G650" s="3">
        <v>142900</v>
      </c>
      <c r="H650" s="3">
        <v>874.63</v>
      </c>
      <c r="I650" s="61">
        <v>2023</v>
      </c>
    </row>
    <row r="651" spans="1:9" x14ac:dyDescent="0.3">
      <c r="A651" s="79">
        <v>714</v>
      </c>
      <c r="B651" t="s">
        <v>1472</v>
      </c>
      <c r="C651" t="s">
        <v>1037</v>
      </c>
      <c r="D651" t="s">
        <v>4338</v>
      </c>
      <c r="E651" t="s">
        <v>7</v>
      </c>
      <c r="F651" s="3">
        <v>4802.99</v>
      </c>
      <c r="G651" s="3">
        <v>147100</v>
      </c>
      <c r="H651" s="3">
        <v>2712.69</v>
      </c>
      <c r="I651" s="61">
        <v>2023</v>
      </c>
    </row>
    <row r="652" spans="1:9" x14ac:dyDescent="0.3">
      <c r="A652" s="79">
        <v>714</v>
      </c>
      <c r="B652" t="s">
        <v>1472</v>
      </c>
      <c r="C652" t="s">
        <v>1037</v>
      </c>
      <c r="D652" t="s">
        <v>4339</v>
      </c>
      <c r="E652" t="s">
        <v>7</v>
      </c>
      <c r="F652" s="3">
        <v>1548.63</v>
      </c>
      <c r="G652" s="3">
        <v>107500</v>
      </c>
      <c r="H652" s="3">
        <v>874.63</v>
      </c>
      <c r="I652" s="61">
        <v>2023</v>
      </c>
    </row>
    <row r="653" spans="1:9" x14ac:dyDescent="0.3">
      <c r="A653" s="79">
        <v>714</v>
      </c>
      <c r="B653" t="s">
        <v>1472</v>
      </c>
      <c r="C653" t="s">
        <v>1037</v>
      </c>
      <c r="D653" t="s">
        <v>4340</v>
      </c>
      <c r="E653" t="s">
        <v>7</v>
      </c>
      <c r="F653" s="3">
        <v>2927.32</v>
      </c>
      <c r="G653" s="3">
        <v>108000</v>
      </c>
      <c r="H653" s="3">
        <v>1653.32</v>
      </c>
      <c r="I653" s="61">
        <v>2023</v>
      </c>
    </row>
    <row r="654" spans="1:9" x14ac:dyDescent="0.3">
      <c r="A654" s="79">
        <v>714</v>
      </c>
      <c r="B654" t="s">
        <v>1472</v>
      </c>
      <c r="C654" t="s">
        <v>1037</v>
      </c>
      <c r="D654" t="s">
        <v>4341</v>
      </c>
      <c r="E654" t="s">
        <v>7</v>
      </c>
      <c r="F654" s="3">
        <v>1548.63</v>
      </c>
      <c r="G654" s="3">
        <v>107500</v>
      </c>
      <c r="H654" s="3">
        <v>874.63</v>
      </c>
      <c r="I654" s="61">
        <v>2023</v>
      </c>
    </row>
    <row r="655" spans="1:9" x14ac:dyDescent="0.3">
      <c r="A655" s="79">
        <v>714</v>
      </c>
      <c r="B655" t="s">
        <v>1472</v>
      </c>
      <c r="C655" t="s">
        <v>1037</v>
      </c>
      <c r="D655" t="s">
        <v>4342</v>
      </c>
      <c r="E655" t="s">
        <v>7</v>
      </c>
      <c r="F655" s="3">
        <v>1778.41</v>
      </c>
      <c r="G655" s="3">
        <v>103800</v>
      </c>
      <c r="H655" s="3">
        <v>1004.41</v>
      </c>
      <c r="I655" s="61">
        <v>2023</v>
      </c>
    </row>
    <row r="656" spans="1:9" x14ac:dyDescent="0.3">
      <c r="A656" s="79">
        <v>714</v>
      </c>
      <c r="B656" t="s">
        <v>1472</v>
      </c>
      <c r="C656" t="s">
        <v>1037</v>
      </c>
      <c r="D656" t="s">
        <v>4343</v>
      </c>
      <c r="E656" t="s">
        <v>7</v>
      </c>
      <c r="F656" s="3">
        <v>1548.63</v>
      </c>
      <c r="G656" s="3">
        <v>107500</v>
      </c>
      <c r="H656" s="3">
        <v>874.63</v>
      </c>
      <c r="I656" s="61">
        <v>2023</v>
      </c>
    </row>
    <row r="657" spans="1:9" x14ac:dyDescent="0.3">
      <c r="A657" s="79">
        <v>714</v>
      </c>
      <c r="B657" t="s">
        <v>1472</v>
      </c>
      <c r="C657" t="s">
        <v>1037</v>
      </c>
      <c r="D657" t="s">
        <v>4344</v>
      </c>
      <c r="E657" t="s">
        <v>7</v>
      </c>
      <c r="F657" s="3">
        <v>2927.32</v>
      </c>
      <c r="G657" s="3">
        <v>111900</v>
      </c>
      <c r="H657" s="3">
        <v>1653.32</v>
      </c>
      <c r="I657" s="61">
        <v>2023</v>
      </c>
    </row>
    <row r="658" spans="1:9" x14ac:dyDescent="0.3">
      <c r="A658" s="79">
        <v>714</v>
      </c>
      <c r="B658" t="s">
        <v>1472</v>
      </c>
      <c r="C658" t="s">
        <v>1037</v>
      </c>
      <c r="D658" t="s">
        <v>4345</v>
      </c>
      <c r="E658" t="s">
        <v>7</v>
      </c>
      <c r="F658" s="3">
        <v>4761.62</v>
      </c>
      <c r="G658" s="3">
        <v>153200</v>
      </c>
      <c r="H658" s="3">
        <v>2689.34</v>
      </c>
      <c r="I658" s="61">
        <v>2023</v>
      </c>
    </row>
    <row r="659" spans="1:9" x14ac:dyDescent="0.3">
      <c r="A659" s="79">
        <v>714</v>
      </c>
      <c r="B659" t="s">
        <v>1472</v>
      </c>
      <c r="C659" t="s">
        <v>1037</v>
      </c>
      <c r="D659" t="s">
        <v>4346</v>
      </c>
      <c r="E659" t="s">
        <v>7</v>
      </c>
      <c r="F659" s="3">
        <v>4808.9399999999996</v>
      </c>
      <c r="G659" s="3">
        <v>173600</v>
      </c>
      <c r="H659" s="3">
        <v>2716.06</v>
      </c>
      <c r="I659" s="61">
        <v>2023</v>
      </c>
    </row>
    <row r="660" spans="1:9" x14ac:dyDescent="0.3">
      <c r="A660" s="79">
        <v>714</v>
      </c>
      <c r="B660" t="s">
        <v>1472</v>
      </c>
      <c r="C660" t="s">
        <v>1037</v>
      </c>
      <c r="D660" t="s">
        <v>4347</v>
      </c>
      <c r="E660" t="s">
        <v>7</v>
      </c>
      <c r="F660" s="3">
        <v>5284.82</v>
      </c>
      <c r="G660" s="3">
        <v>176000</v>
      </c>
      <c r="H660" s="3">
        <v>2984.84</v>
      </c>
      <c r="I660" s="61">
        <v>2023</v>
      </c>
    </row>
    <row r="661" spans="1:9" x14ac:dyDescent="0.3">
      <c r="A661" s="79">
        <v>714</v>
      </c>
      <c r="B661" t="s">
        <v>1472</v>
      </c>
      <c r="C661" t="s">
        <v>1037</v>
      </c>
      <c r="D661" t="s">
        <v>4348</v>
      </c>
      <c r="E661" t="s">
        <v>7</v>
      </c>
      <c r="F661" s="3">
        <v>4317.4799999999996</v>
      </c>
      <c r="G661" s="3">
        <v>173600</v>
      </c>
      <c r="H661" s="3">
        <v>2438.48</v>
      </c>
      <c r="I661" s="61">
        <v>2023</v>
      </c>
    </row>
    <row r="662" spans="1:9" x14ac:dyDescent="0.3">
      <c r="A662" s="79">
        <v>714</v>
      </c>
      <c r="B662" t="s">
        <v>1472</v>
      </c>
      <c r="C662" t="s">
        <v>1037</v>
      </c>
      <c r="D662" t="s">
        <v>4349</v>
      </c>
      <c r="E662" t="s">
        <v>7</v>
      </c>
      <c r="F662" s="3">
        <v>4622.71</v>
      </c>
      <c r="G662" s="3">
        <v>173200</v>
      </c>
      <c r="H662" s="3">
        <v>2610.87</v>
      </c>
      <c r="I662" s="61">
        <v>2023</v>
      </c>
    </row>
    <row r="663" spans="1:9" x14ac:dyDescent="0.3">
      <c r="A663" s="79">
        <v>714</v>
      </c>
      <c r="B663" t="s">
        <v>1472</v>
      </c>
      <c r="C663" t="s">
        <v>1037</v>
      </c>
      <c r="D663" t="s">
        <v>4350</v>
      </c>
      <c r="E663" t="s">
        <v>7</v>
      </c>
      <c r="F663" s="3">
        <v>2766.47</v>
      </c>
      <c r="G663" s="3">
        <v>107500</v>
      </c>
      <c r="H663" s="3">
        <v>1562.47</v>
      </c>
      <c r="I663" s="61">
        <v>2023</v>
      </c>
    </row>
    <row r="664" spans="1:9" x14ac:dyDescent="0.3">
      <c r="A664" s="79">
        <v>714</v>
      </c>
      <c r="B664" t="s">
        <v>1472</v>
      </c>
      <c r="C664" t="s">
        <v>1037</v>
      </c>
      <c r="D664" t="s">
        <v>4351</v>
      </c>
      <c r="E664" t="s">
        <v>7</v>
      </c>
      <c r="F664" s="3">
        <v>2927.32</v>
      </c>
      <c r="G664" s="3">
        <v>109900</v>
      </c>
      <c r="H664" s="3">
        <v>1653.32</v>
      </c>
      <c r="I664" s="61">
        <v>2023</v>
      </c>
    </row>
    <row r="665" spans="1:9" x14ac:dyDescent="0.3">
      <c r="A665" s="79">
        <v>714</v>
      </c>
      <c r="B665" t="s">
        <v>1472</v>
      </c>
      <c r="C665" t="s">
        <v>1037</v>
      </c>
      <c r="D665" t="s">
        <v>4352</v>
      </c>
      <c r="E665" t="s">
        <v>7</v>
      </c>
      <c r="F665" s="3">
        <v>4798.78</v>
      </c>
      <c r="G665" s="3">
        <v>173600</v>
      </c>
      <c r="H665" s="3">
        <v>2710.32</v>
      </c>
      <c r="I665" s="61">
        <v>2023</v>
      </c>
    </row>
    <row r="666" spans="1:9" x14ac:dyDescent="0.3">
      <c r="A666" s="79">
        <v>714</v>
      </c>
      <c r="B666" t="s">
        <v>1472</v>
      </c>
      <c r="C666" t="s">
        <v>1037</v>
      </c>
      <c r="D666" t="s">
        <v>4353</v>
      </c>
      <c r="E666" t="s">
        <v>7</v>
      </c>
      <c r="F666" s="3">
        <v>5295.81</v>
      </c>
      <c r="G666" s="3">
        <v>177500</v>
      </c>
      <c r="H666" s="3">
        <v>2991.03</v>
      </c>
      <c r="I666" s="61">
        <v>2023</v>
      </c>
    </row>
    <row r="667" spans="1:9" x14ac:dyDescent="0.3">
      <c r="A667" s="79">
        <v>714</v>
      </c>
      <c r="B667" t="s">
        <v>1472</v>
      </c>
      <c r="C667" t="s">
        <v>1037</v>
      </c>
      <c r="D667" t="s">
        <v>4354</v>
      </c>
      <c r="E667" t="s">
        <v>7</v>
      </c>
      <c r="F667" s="3">
        <v>4796.08</v>
      </c>
      <c r="G667" s="3">
        <v>173600</v>
      </c>
      <c r="H667" s="3">
        <v>2708.8</v>
      </c>
      <c r="I667" s="61">
        <v>2023</v>
      </c>
    </row>
    <row r="668" spans="1:9" x14ac:dyDescent="0.3">
      <c r="A668" s="79">
        <v>714</v>
      </c>
      <c r="B668" t="s">
        <v>1472</v>
      </c>
      <c r="C668" t="s">
        <v>1037</v>
      </c>
      <c r="D668" t="s">
        <v>4355</v>
      </c>
      <c r="E668" t="s">
        <v>7</v>
      </c>
      <c r="F668" s="3">
        <v>5085.96</v>
      </c>
      <c r="G668" s="3">
        <v>176000</v>
      </c>
      <c r="H668" s="3">
        <v>2872.52</v>
      </c>
      <c r="I668" s="61">
        <v>2023</v>
      </c>
    </row>
    <row r="669" spans="1:9" x14ac:dyDescent="0.3">
      <c r="A669" s="79">
        <v>714</v>
      </c>
      <c r="B669" t="s">
        <v>1472</v>
      </c>
      <c r="C669" t="s">
        <v>1037</v>
      </c>
      <c r="D669" t="s">
        <v>4356</v>
      </c>
      <c r="E669" t="s">
        <v>7</v>
      </c>
      <c r="F669" s="3">
        <v>2812.42</v>
      </c>
      <c r="G669" s="3">
        <v>107500</v>
      </c>
      <c r="H669" s="3">
        <v>1588.42</v>
      </c>
      <c r="I669" s="61">
        <v>2023</v>
      </c>
    </row>
    <row r="670" spans="1:9" x14ac:dyDescent="0.3">
      <c r="A670" s="79">
        <v>714</v>
      </c>
      <c r="B670" t="s">
        <v>1472</v>
      </c>
      <c r="C670" t="s">
        <v>1037</v>
      </c>
      <c r="D670" t="s">
        <v>4357</v>
      </c>
      <c r="E670" t="s">
        <v>7</v>
      </c>
      <c r="F670" s="3">
        <v>1778.41</v>
      </c>
      <c r="G670" s="3">
        <v>109900</v>
      </c>
      <c r="H670" s="3">
        <v>1004.41</v>
      </c>
      <c r="I670" s="61">
        <v>2023</v>
      </c>
    </row>
    <row r="671" spans="1:9" x14ac:dyDescent="0.3">
      <c r="A671" s="79">
        <v>714</v>
      </c>
      <c r="B671" t="s">
        <v>1472</v>
      </c>
      <c r="C671" t="s">
        <v>1037</v>
      </c>
      <c r="D671" t="s">
        <v>4358</v>
      </c>
      <c r="E671" t="s">
        <v>7</v>
      </c>
      <c r="F671" s="3">
        <v>4365.6099999999997</v>
      </c>
      <c r="G671" s="3">
        <v>173600</v>
      </c>
      <c r="H671" s="3">
        <v>2465.65</v>
      </c>
      <c r="I671" s="61">
        <v>2023</v>
      </c>
    </row>
    <row r="672" spans="1:9" x14ac:dyDescent="0.3">
      <c r="A672" s="79">
        <v>714</v>
      </c>
      <c r="B672" t="s">
        <v>1472</v>
      </c>
      <c r="C672" t="s">
        <v>1037</v>
      </c>
      <c r="D672" t="s">
        <v>4359</v>
      </c>
      <c r="E672" t="s">
        <v>7</v>
      </c>
      <c r="F672" s="3">
        <v>4593.21</v>
      </c>
      <c r="G672" s="3">
        <v>176000</v>
      </c>
      <c r="H672" s="3">
        <v>2594.21</v>
      </c>
      <c r="I672" s="61">
        <v>2023</v>
      </c>
    </row>
    <row r="673" spans="1:9" x14ac:dyDescent="0.3">
      <c r="A673" s="79">
        <v>714</v>
      </c>
      <c r="B673" t="s">
        <v>1472</v>
      </c>
      <c r="C673" t="s">
        <v>1037</v>
      </c>
      <c r="D673" t="s">
        <v>4360</v>
      </c>
      <c r="E673" t="s">
        <v>7</v>
      </c>
      <c r="F673" s="3">
        <v>5166.6499999999996</v>
      </c>
      <c r="G673" s="3">
        <v>173600</v>
      </c>
      <c r="H673" s="3">
        <v>2918.09</v>
      </c>
      <c r="I673" s="61">
        <v>2023</v>
      </c>
    </row>
    <row r="674" spans="1:9" x14ac:dyDescent="0.3">
      <c r="A674" s="79">
        <v>714</v>
      </c>
      <c r="B674" t="s">
        <v>1472</v>
      </c>
      <c r="C674" t="s">
        <v>1037</v>
      </c>
      <c r="D674" t="s">
        <v>4361</v>
      </c>
      <c r="E674" t="s">
        <v>7</v>
      </c>
      <c r="F674" s="3">
        <v>5282.6</v>
      </c>
      <c r="G674" s="3">
        <v>173200</v>
      </c>
      <c r="H674" s="3">
        <v>2983.6</v>
      </c>
      <c r="I674" s="61">
        <v>2023</v>
      </c>
    </row>
    <row r="675" spans="1:9" x14ac:dyDescent="0.3">
      <c r="A675" s="79">
        <v>714</v>
      </c>
      <c r="B675" t="s">
        <v>1472</v>
      </c>
      <c r="C675" t="s">
        <v>1037</v>
      </c>
      <c r="D675" t="s">
        <v>4362</v>
      </c>
      <c r="E675" t="s">
        <v>7</v>
      </c>
      <c r="F675" s="3">
        <v>1548.63</v>
      </c>
      <c r="G675" s="3">
        <v>141900</v>
      </c>
      <c r="H675" s="3">
        <v>874.63</v>
      </c>
      <c r="I675" s="61">
        <v>2023</v>
      </c>
    </row>
    <row r="676" spans="1:9" x14ac:dyDescent="0.3">
      <c r="A676" s="79">
        <v>714</v>
      </c>
      <c r="B676" t="s">
        <v>1472</v>
      </c>
      <c r="C676" t="s">
        <v>1037</v>
      </c>
      <c r="D676" t="s">
        <v>4363</v>
      </c>
      <c r="E676" t="s">
        <v>7</v>
      </c>
      <c r="F676" s="3">
        <v>4956.8</v>
      </c>
      <c r="G676" s="3">
        <v>153200</v>
      </c>
      <c r="H676" s="3">
        <v>2799.56</v>
      </c>
      <c r="I676" s="61">
        <v>2023</v>
      </c>
    </row>
    <row r="677" spans="1:9" x14ac:dyDescent="0.3">
      <c r="A677" s="79">
        <v>714</v>
      </c>
      <c r="B677" t="s">
        <v>1472</v>
      </c>
      <c r="C677" t="s">
        <v>1037</v>
      </c>
      <c r="D677" t="s">
        <v>4364</v>
      </c>
      <c r="E677" t="s">
        <v>7</v>
      </c>
      <c r="F677" s="3">
        <v>1548.63</v>
      </c>
      <c r="G677" s="3">
        <v>107500</v>
      </c>
      <c r="H677" s="3">
        <v>874.63</v>
      </c>
      <c r="I677" s="61">
        <v>2023</v>
      </c>
    </row>
    <row r="678" spans="1:9" x14ac:dyDescent="0.3">
      <c r="A678" s="79">
        <v>714</v>
      </c>
      <c r="B678" t="s">
        <v>1472</v>
      </c>
      <c r="C678" t="s">
        <v>1037</v>
      </c>
      <c r="D678" t="s">
        <v>4365</v>
      </c>
      <c r="E678" t="s">
        <v>7</v>
      </c>
      <c r="F678" s="3">
        <v>2927.32</v>
      </c>
      <c r="G678" s="3">
        <v>109900</v>
      </c>
      <c r="H678" s="3">
        <v>1653.32</v>
      </c>
      <c r="I678" s="61">
        <v>2023</v>
      </c>
    </row>
    <row r="679" spans="1:9" x14ac:dyDescent="0.3">
      <c r="A679" s="79">
        <v>714</v>
      </c>
      <c r="B679" t="s">
        <v>1472</v>
      </c>
      <c r="C679" t="s">
        <v>1037</v>
      </c>
      <c r="D679" t="s">
        <v>4366</v>
      </c>
      <c r="E679" t="s">
        <v>7</v>
      </c>
      <c r="F679" s="3">
        <v>4125.9399999999996</v>
      </c>
      <c r="G679" s="3">
        <v>107500</v>
      </c>
      <c r="H679" s="3">
        <v>2330.3000000000002</v>
      </c>
      <c r="I679" s="61">
        <v>2023</v>
      </c>
    </row>
    <row r="680" spans="1:9" x14ac:dyDescent="0.3">
      <c r="A680" s="79">
        <v>714</v>
      </c>
      <c r="B680" t="s">
        <v>1472</v>
      </c>
      <c r="C680" t="s">
        <v>1037</v>
      </c>
      <c r="D680" t="s">
        <v>4367</v>
      </c>
      <c r="E680" t="s">
        <v>7</v>
      </c>
      <c r="F680" s="3">
        <v>4328.8100000000004</v>
      </c>
      <c r="G680" s="3">
        <v>109900</v>
      </c>
      <c r="H680" s="3">
        <v>2444.89</v>
      </c>
      <c r="I680" s="61">
        <v>2023</v>
      </c>
    </row>
    <row r="681" spans="1:9" x14ac:dyDescent="0.3">
      <c r="A681" s="79">
        <v>714</v>
      </c>
      <c r="B681" t="s">
        <v>1472</v>
      </c>
      <c r="C681" t="s">
        <v>1037</v>
      </c>
      <c r="D681" t="s">
        <v>4368</v>
      </c>
      <c r="E681" t="s">
        <v>7</v>
      </c>
      <c r="F681" s="3">
        <v>4225.5600000000004</v>
      </c>
      <c r="G681" s="3">
        <v>142900</v>
      </c>
      <c r="H681" s="3">
        <v>2386.56</v>
      </c>
      <c r="I681" s="61">
        <v>2023</v>
      </c>
    </row>
    <row r="682" spans="1:9" x14ac:dyDescent="0.3">
      <c r="A682" s="79">
        <v>714</v>
      </c>
      <c r="B682" t="s">
        <v>1472</v>
      </c>
      <c r="C682" t="s">
        <v>1037</v>
      </c>
      <c r="D682" t="s">
        <v>4369</v>
      </c>
      <c r="E682" t="s">
        <v>7</v>
      </c>
      <c r="F682" s="3">
        <v>4881.96</v>
      </c>
      <c r="G682" s="3">
        <v>153200</v>
      </c>
      <c r="H682" s="3">
        <v>2757.3</v>
      </c>
      <c r="I682" s="61">
        <v>2023</v>
      </c>
    </row>
    <row r="683" spans="1:9" x14ac:dyDescent="0.3">
      <c r="A683" s="79">
        <v>714</v>
      </c>
      <c r="B683" t="s">
        <v>1472</v>
      </c>
      <c r="C683" t="s">
        <v>1037</v>
      </c>
      <c r="D683" t="s">
        <v>4370</v>
      </c>
      <c r="E683" t="s">
        <v>7</v>
      </c>
      <c r="F683" s="3">
        <v>5424.32</v>
      </c>
      <c r="G683" s="3">
        <v>176000</v>
      </c>
      <c r="H683" s="3">
        <v>3063.62</v>
      </c>
      <c r="I683" s="61">
        <v>2023</v>
      </c>
    </row>
    <row r="684" spans="1:9" x14ac:dyDescent="0.3">
      <c r="A684" s="79">
        <v>714</v>
      </c>
      <c r="B684" t="s">
        <v>1472</v>
      </c>
      <c r="C684" t="s">
        <v>1037</v>
      </c>
      <c r="D684" t="s">
        <v>4371</v>
      </c>
      <c r="E684" t="s">
        <v>7</v>
      </c>
      <c r="F684" s="3">
        <v>5101.38</v>
      </c>
      <c r="G684" s="3">
        <v>173600</v>
      </c>
      <c r="H684" s="3">
        <v>2881.22</v>
      </c>
      <c r="I684" s="61">
        <v>2023</v>
      </c>
    </row>
    <row r="685" spans="1:9" x14ac:dyDescent="0.3">
      <c r="A685" s="79">
        <v>714</v>
      </c>
      <c r="B685" t="s">
        <v>1472</v>
      </c>
      <c r="C685" t="s">
        <v>1037</v>
      </c>
      <c r="D685" t="s">
        <v>4372</v>
      </c>
      <c r="E685" t="s">
        <v>7</v>
      </c>
      <c r="F685" s="3">
        <v>5383.66</v>
      </c>
      <c r="G685" s="3">
        <v>172600</v>
      </c>
      <c r="H685" s="3">
        <v>3040.66</v>
      </c>
      <c r="I685" s="61">
        <v>2023</v>
      </c>
    </row>
    <row r="686" spans="1:9" x14ac:dyDescent="0.3">
      <c r="A686" s="79">
        <v>714</v>
      </c>
      <c r="B686" t="s">
        <v>1472</v>
      </c>
      <c r="C686" t="s">
        <v>1037</v>
      </c>
      <c r="D686" t="s">
        <v>4373</v>
      </c>
      <c r="E686" t="s">
        <v>7</v>
      </c>
      <c r="F686" s="3">
        <v>4596.8999999999996</v>
      </c>
      <c r="G686" s="3">
        <v>142900</v>
      </c>
      <c r="H686" s="3">
        <v>2596.3000000000002</v>
      </c>
      <c r="I686" s="61">
        <v>2023</v>
      </c>
    </row>
    <row r="687" spans="1:9" x14ac:dyDescent="0.3">
      <c r="A687" s="79">
        <v>714</v>
      </c>
      <c r="B687" t="s">
        <v>1472</v>
      </c>
      <c r="C687" t="s">
        <v>1037</v>
      </c>
      <c r="D687" t="s">
        <v>4374</v>
      </c>
      <c r="E687" t="s">
        <v>7</v>
      </c>
      <c r="F687" s="3">
        <v>4834.08</v>
      </c>
      <c r="G687" s="3">
        <v>171700</v>
      </c>
      <c r="H687" s="3">
        <v>2730.26</v>
      </c>
      <c r="I687" s="61">
        <v>2023</v>
      </c>
    </row>
    <row r="688" spans="1:9" x14ac:dyDescent="0.3">
      <c r="A688" s="79">
        <v>714</v>
      </c>
      <c r="B688" t="s">
        <v>1472</v>
      </c>
      <c r="C688" t="s">
        <v>1037</v>
      </c>
      <c r="D688" t="s">
        <v>4375</v>
      </c>
      <c r="E688" t="s">
        <v>7</v>
      </c>
      <c r="F688" s="3">
        <v>1548.63</v>
      </c>
      <c r="G688" s="3">
        <v>107500</v>
      </c>
      <c r="H688" s="3">
        <v>874.63</v>
      </c>
      <c r="I688" s="61">
        <v>2023</v>
      </c>
    </row>
    <row r="689" spans="1:9" x14ac:dyDescent="0.3">
      <c r="A689" s="79">
        <v>714</v>
      </c>
      <c r="B689" t="s">
        <v>1472</v>
      </c>
      <c r="C689" t="s">
        <v>1037</v>
      </c>
      <c r="D689" t="s">
        <v>4376</v>
      </c>
      <c r="E689" t="s">
        <v>7</v>
      </c>
      <c r="F689" s="3">
        <v>2927.32</v>
      </c>
      <c r="G689" s="3">
        <v>109900</v>
      </c>
      <c r="H689" s="3">
        <v>1653.32</v>
      </c>
      <c r="I689" s="61">
        <v>2023</v>
      </c>
    </row>
    <row r="690" spans="1:9" x14ac:dyDescent="0.3">
      <c r="A690" s="79">
        <v>714</v>
      </c>
      <c r="B690" t="s">
        <v>1472</v>
      </c>
      <c r="C690" t="s">
        <v>1037</v>
      </c>
      <c r="D690" t="s">
        <v>4377</v>
      </c>
      <c r="E690" t="s">
        <v>7</v>
      </c>
      <c r="F690" s="3">
        <v>2812.42</v>
      </c>
      <c r="G690" s="3">
        <v>107500</v>
      </c>
      <c r="H690" s="3">
        <v>1588.42</v>
      </c>
      <c r="I690" s="61">
        <v>2023</v>
      </c>
    </row>
    <row r="691" spans="1:9" x14ac:dyDescent="0.3">
      <c r="A691" s="79">
        <v>714</v>
      </c>
      <c r="B691" t="s">
        <v>1472</v>
      </c>
      <c r="C691" t="s">
        <v>1037</v>
      </c>
      <c r="D691" t="s">
        <v>4378</v>
      </c>
      <c r="E691" t="s">
        <v>7</v>
      </c>
      <c r="F691" s="3">
        <v>2927.32</v>
      </c>
      <c r="G691" s="3">
        <v>111900</v>
      </c>
      <c r="H691" s="3">
        <v>1653.32</v>
      </c>
      <c r="I691" s="61">
        <v>2023</v>
      </c>
    </row>
    <row r="692" spans="1:9" x14ac:dyDescent="0.3">
      <c r="A692" s="79">
        <v>714</v>
      </c>
      <c r="B692" t="s">
        <v>1472</v>
      </c>
      <c r="C692" t="s">
        <v>1037</v>
      </c>
      <c r="D692" t="s">
        <v>4379</v>
      </c>
      <c r="E692" t="s">
        <v>7</v>
      </c>
      <c r="F692" s="3">
        <v>4364.9399999999996</v>
      </c>
      <c r="G692" s="3">
        <v>142900</v>
      </c>
      <c r="H692" s="3">
        <v>2465.2800000000002</v>
      </c>
      <c r="I692" s="61">
        <v>2023</v>
      </c>
    </row>
    <row r="693" spans="1:9" x14ac:dyDescent="0.3">
      <c r="A693" s="79">
        <v>714</v>
      </c>
      <c r="B693" t="s">
        <v>1472</v>
      </c>
      <c r="C693" t="s">
        <v>1037</v>
      </c>
      <c r="D693" t="s">
        <v>4380</v>
      </c>
      <c r="E693" t="s">
        <v>7</v>
      </c>
      <c r="F693" s="3">
        <v>4820.3999999999996</v>
      </c>
      <c r="G693" s="3">
        <v>153200</v>
      </c>
      <c r="H693" s="3">
        <v>2722.52</v>
      </c>
      <c r="I693" s="61">
        <v>2023</v>
      </c>
    </row>
    <row r="694" spans="1:9" x14ac:dyDescent="0.3">
      <c r="A694" s="79">
        <v>714</v>
      </c>
      <c r="B694" t="s">
        <v>1472</v>
      </c>
      <c r="C694" t="s">
        <v>1037</v>
      </c>
      <c r="D694" t="s">
        <v>4381</v>
      </c>
      <c r="E694" t="s">
        <v>7</v>
      </c>
      <c r="F694" s="3">
        <v>5202.5600000000004</v>
      </c>
      <c r="G694" s="3">
        <v>173600</v>
      </c>
      <c r="H694" s="3">
        <v>2938.38</v>
      </c>
      <c r="I694" s="61">
        <v>2023</v>
      </c>
    </row>
    <row r="695" spans="1:9" x14ac:dyDescent="0.3">
      <c r="A695" s="79">
        <v>714</v>
      </c>
      <c r="B695" t="s">
        <v>1472</v>
      </c>
      <c r="C695" t="s">
        <v>1037</v>
      </c>
      <c r="D695" t="s">
        <v>4382</v>
      </c>
      <c r="E695" t="s">
        <v>7</v>
      </c>
      <c r="F695" s="3">
        <v>5282.6</v>
      </c>
      <c r="G695" s="3">
        <v>176000</v>
      </c>
      <c r="H695" s="3">
        <v>2983.6</v>
      </c>
      <c r="I695" s="61">
        <v>2023</v>
      </c>
    </row>
    <row r="696" spans="1:9" x14ac:dyDescent="0.3">
      <c r="A696" s="79">
        <v>714</v>
      </c>
      <c r="B696" t="s">
        <v>1472</v>
      </c>
      <c r="C696" t="s">
        <v>1037</v>
      </c>
      <c r="D696" t="s">
        <v>4383</v>
      </c>
      <c r="E696" t="s">
        <v>7</v>
      </c>
      <c r="F696" s="3">
        <v>6329.81</v>
      </c>
      <c r="G696" s="3">
        <v>189400</v>
      </c>
      <c r="H696" s="3">
        <v>3575.03</v>
      </c>
      <c r="I696" s="61">
        <v>2023</v>
      </c>
    </row>
    <row r="697" spans="1:9" x14ac:dyDescent="0.3">
      <c r="A697" s="79">
        <v>714</v>
      </c>
      <c r="B697" t="s">
        <v>1472</v>
      </c>
      <c r="C697" t="s">
        <v>1037</v>
      </c>
      <c r="D697" t="s">
        <v>4384</v>
      </c>
      <c r="E697" t="s">
        <v>7</v>
      </c>
      <c r="F697" s="3">
        <v>5555.78</v>
      </c>
      <c r="G697" s="3">
        <v>181500</v>
      </c>
      <c r="H697" s="3">
        <v>3137.88</v>
      </c>
      <c r="I697" s="61">
        <v>2023</v>
      </c>
    </row>
    <row r="698" spans="1:9" x14ac:dyDescent="0.3">
      <c r="A698" s="79">
        <v>714</v>
      </c>
      <c r="B698" t="s">
        <v>1472</v>
      </c>
      <c r="C698" t="s">
        <v>1037</v>
      </c>
      <c r="D698" t="s">
        <v>4385</v>
      </c>
      <c r="E698" t="s">
        <v>7</v>
      </c>
      <c r="F698" s="3">
        <v>6673.32</v>
      </c>
      <c r="G698" s="3">
        <v>202200</v>
      </c>
      <c r="H698" s="3">
        <v>3769.06</v>
      </c>
      <c r="I698" s="61">
        <v>2023</v>
      </c>
    </row>
    <row r="699" spans="1:9" x14ac:dyDescent="0.3">
      <c r="A699" s="79">
        <v>714</v>
      </c>
      <c r="B699" t="s">
        <v>1472</v>
      </c>
      <c r="C699" t="s">
        <v>1037</v>
      </c>
      <c r="D699" t="s">
        <v>4386</v>
      </c>
      <c r="E699" t="s">
        <v>7</v>
      </c>
      <c r="F699" s="3">
        <v>6433.71</v>
      </c>
      <c r="G699" s="3">
        <v>202200</v>
      </c>
      <c r="H699" s="3">
        <v>3633.73</v>
      </c>
      <c r="I699" s="61">
        <v>2023</v>
      </c>
    </row>
    <row r="700" spans="1:9" x14ac:dyDescent="0.3">
      <c r="A700" s="79">
        <v>714</v>
      </c>
      <c r="B700" t="s">
        <v>1472</v>
      </c>
      <c r="C700" t="s">
        <v>1037</v>
      </c>
      <c r="D700" t="s">
        <v>4387</v>
      </c>
      <c r="E700" t="s">
        <v>7</v>
      </c>
      <c r="F700" s="3">
        <v>5420.41</v>
      </c>
      <c r="G700" s="3">
        <v>175400</v>
      </c>
      <c r="H700" s="3">
        <v>3061.41</v>
      </c>
      <c r="I700" s="61">
        <v>2023</v>
      </c>
    </row>
    <row r="701" spans="1:9" x14ac:dyDescent="0.3">
      <c r="A701" s="79">
        <v>714</v>
      </c>
      <c r="B701" t="s">
        <v>1472</v>
      </c>
      <c r="C701" t="s">
        <v>1037</v>
      </c>
      <c r="D701" t="s">
        <v>4388</v>
      </c>
      <c r="E701" t="s">
        <v>7</v>
      </c>
      <c r="F701" s="3">
        <v>6081.49</v>
      </c>
      <c r="G701" s="3">
        <v>189400</v>
      </c>
      <c r="H701" s="3">
        <v>3434.81</v>
      </c>
      <c r="I701" s="61">
        <v>2023</v>
      </c>
    </row>
    <row r="702" spans="1:9" x14ac:dyDescent="0.3">
      <c r="A702" s="79">
        <v>714</v>
      </c>
      <c r="B702" t="s">
        <v>1472</v>
      </c>
      <c r="C702" t="s">
        <v>1037</v>
      </c>
      <c r="D702" t="s">
        <v>4389</v>
      </c>
      <c r="E702" t="s">
        <v>7</v>
      </c>
      <c r="F702" s="3">
        <v>6270.95</v>
      </c>
      <c r="G702" s="3">
        <v>189400</v>
      </c>
      <c r="H702" s="3">
        <v>3541.81</v>
      </c>
      <c r="I702" s="61">
        <v>2023</v>
      </c>
    </row>
    <row r="703" spans="1:9" x14ac:dyDescent="0.3">
      <c r="A703" s="79">
        <v>714</v>
      </c>
      <c r="B703" t="s">
        <v>1472</v>
      </c>
      <c r="C703" t="s">
        <v>1037</v>
      </c>
      <c r="D703" t="s">
        <v>4390</v>
      </c>
      <c r="E703" t="s">
        <v>7</v>
      </c>
      <c r="F703" s="3">
        <v>5475.29</v>
      </c>
      <c r="G703" s="3">
        <v>175400</v>
      </c>
      <c r="H703" s="3">
        <v>3092.41</v>
      </c>
      <c r="I703" s="61">
        <v>2023</v>
      </c>
    </row>
    <row r="704" spans="1:9" x14ac:dyDescent="0.3">
      <c r="A704" s="79">
        <v>714</v>
      </c>
      <c r="B704" t="s">
        <v>1472</v>
      </c>
      <c r="C704" t="s">
        <v>1037</v>
      </c>
      <c r="D704" t="s">
        <v>4391</v>
      </c>
      <c r="E704" t="s">
        <v>7</v>
      </c>
      <c r="F704" s="3">
        <v>6529.94</v>
      </c>
      <c r="G704" s="3">
        <v>202200</v>
      </c>
      <c r="H704" s="3">
        <v>3688.08</v>
      </c>
      <c r="I704" s="61">
        <v>2023</v>
      </c>
    </row>
    <row r="705" spans="1:9" x14ac:dyDescent="0.3">
      <c r="A705" s="79">
        <v>714</v>
      </c>
      <c r="B705" t="s">
        <v>1472</v>
      </c>
      <c r="C705" t="s">
        <v>1037</v>
      </c>
      <c r="D705" t="s">
        <v>4392</v>
      </c>
      <c r="E705" t="s">
        <v>7</v>
      </c>
      <c r="F705" s="3">
        <v>6494.44</v>
      </c>
      <c r="G705" s="3">
        <v>202200</v>
      </c>
      <c r="H705" s="3">
        <v>3668.04</v>
      </c>
      <c r="I705" s="61">
        <v>2023</v>
      </c>
    </row>
    <row r="706" spans="1:9" x14ac:dyDescent="0.3">
      <c r="A706" s="79">
        <v>714</v>
      </c>
      <c r="B706" t="s">
        <v>1472</v>
      </c>
      <c r="C706" t="s">
        <v>1037</v>
      </c>
      <c r="D706" t="s">
        <v>4393</v>
      </c>
      <c r="E706" t="s">
        <v>7</v>
      </c>
      <c r="F706" s="3">
        <v>5734.77</v>
      </c>
      <c r="G706" s="3">
        <v>175400</v>
      </c>
      <c r="H706" s="3">
        <v>3238.97</v>
      </c>
      <c r="I706" s="61">
        <v>2023</v>
      </c>
    </row>
    <row r="707" spans="1:9" x14ac:dyDescent="0.3">
      <c r="A707" s="79">
        <v>714</v>
      </c>
      <c r="B707" t="s">
        <v>1472</v>
      </c>
      <c r="C707" t="s">
        <v>1037</v>
      </c>
      <c r="D707" t="s">
        <v>4394</v>
      </c>
      <c r="E707" t="s">
        <v>7</v>
      </c>
      <c r="F707" s="3">
        <v>5912.25</v>
      </c>
      <c r="G707" s="3">
        <v>183200</v>
      </c>
      <c r="H707" s="3">
        <v>3339.21</v>
      </c>
      <c r="I707" s="61">
        <v>2023</v>
      </c>
    </row>
    <row r="708" spans="1:9" x14ac:dyDescent="0.3">
      <c r="A708" s="79">
        <v>714</v>
      </c>
      <c r="B708" t="s">
        <v>1472</v>
      </c>
      <c r="C708" t="s">
        <v>1037</v>
      </c>
      <c r="D708" t="s">
        <v>4395</v>
      </c>
      <c r="E708" t="s">
        <v>7</v>
      </c>
      <c r="F708" s="3">
        <v>6214.16</v>
      </c>
      <c r="G708" s="3">
        <v>189400</v>
      </c>
      <c r="H708" s="3">
        <v>3509.72</v>
      </c>
      <c r="I708" s="61">
        <v>2023</v>
      </c>
    </row>
    <row r="709" spans="1:9" x14ac:dyDescent="0.3">
      <c r="A709" s="79">
        <v>714</v>
      </c>
      <c r="B709" t="s">
        <v>1472</v>
      </c>
      <c r="C709" t="s">
        <v>1037</v>
      </c>
      <c r="D709" t="s">
        <v>4396</v>
      </c>
      <c r="E709" t="s">
        <v>7</v>
      </c>
      <c r="F709" s="3">
        <v>5499.19</v>
      </c>
      <c r="G709" s="3">
        <v>181500</v>
      </c>
      <c r="H709" s="3">
        <v>3105.91</v>
      </c>
      <c r="I709" s="61">
        <v>2023</v>
      </c>
    </row>
    <row r="710" spans="1:9" x14ac:dyDescent="0.3">
      <c r="A710" s="79">
        <v>714</v>
      </c>
      <c r="B710" t="s">
        <v>1472</v>
      </c>
      <c r="C710" t="s">
        <v>1037</v>
      </c>
      <c r="D710" t="s">
        <v>4397</v>
      </c>
      <c r="E710" t="s">
        <v>7</v>
      </c>
      <c r="F710" s="3">
        <v>6664.75</v>
      </c>
      <c r="G710" s="3">
        <v>202200</v>
      </c>
      <c r="H710" s="3">
        <v>3764.21</v>
      </c>
      <c r="I710" s="61">
        <v>2023</v>
      </c>
    </row>
    <row r="711" spans="1:9" x14ac:dyDescent="0.3">
      <c r="A711" s="79">
        <v>714</v>
      </c>
      <c r="B711" t="s">
        <v>1472</v>
      </c>
      <c r="C711" t="s">
        <v>1037</v>
      </c>
      <c r="D711" t="s">
        <v>4398</v>
      </c>
      <c r="E711" t="s">
        <v>7</v>
      </c>
      <c r="F711" s="3">
        <v>6433.03</v>
      </c>
      <c r="G711" s="3">
        <v>202200</v>
      </c>
      <c r="H711" s="3">
        <v>3633.35</v>
      </c>
      <c r="I711" s="61">
        <v>2023</v>
      </c>
    </row>
    <row r="712" spans="1:9" x14ac:dyDescent="0.3">
      <c r="A712" s="79">
        <v>714</v>
      </c>
      <c r="B712" t="s">
        <v>1472</v>
      </c>
      <c r="C712" t="s">
        <v>1037</v>
      </c>
      <c r="D712" t="s">
        <v>4399</v>
      </c>
      <c r="E712" t="s">
        <v>7</v>
      </c>
      <c r="F712" s="3">
        <v>5620.67</v>
      </c>
      <c r="G712" s="3">
        <v>181500</v>
      </c>
      <c r="H712" s="3">
        <v>3174.51</v>
      </c>
      <c r="I712" s="61">
        <v>2023</v>
      </c>
    </row>
    <row r="713" spans="1:9" x14ac:dyDescent="0.3">
      <c r="A713" s="79">
        <v>714</v>
      </c>
      <c r="B713" t="s">
        <v>1472</v>
      </c>
      <c r="C713" t="s">
        <v>1037</v>
      </c>
      <c r="D713" t="s">
        <v>4400</v>
      </c>
      <c r="E713" t="s">
        <v>7</v>
      </c>
      <c r="F713" s="3">
        <v>6185.2</v>
      </c>
      <c r="G713" s="3">
        <v>189400</v>
      </c>
      <c r="H713" s="3">
        <v>3493.36</v>
      </c>
      <c r="I713" s="61">
        <v>2023</v>
      </c>
    </row>
    <row r="714" spans="1:9" x14ac:dyDescent="0.3">
      <c r="A714" s="79">
        <v>714</v>
      </c>
      <c r="B714" t="s">
        <v>1472</v>
      </c>
      <c r="C714" t="s">
        <v>1037</v>
      </c>
      <c r="D714" t="s">
        <v>4401</v>
      </c>
      <c r="E714" t="s">
        <v>7</v>
      </c>
      <c r="F714" s="3">
        <v>6118.04</v>
      </c>
      <c r="G714" s="3">
        <v>188300</v>
      </c>
      <c r="H714" s="3">
        <v>3455.44</v>
      </c>
      <c r="I714" s="61">
        <v>2023</v>
      </c>
    </row>
    <row r="715" spans="1:9" x14ac:dyDescent="0.3">
      <c r="A715" s="79">
        <v>714</v>
      </c>
      <c r="B715" t="s">
        <v>1472</v>
      </c>
      <c r="C715" t="s">
        <v>1037</v>
      </c>
      <c r="D715" t="s">
        <v>4402</v>
      </c>
      <c r="E715" t="s">
        <v>7</v>
      </c>
      <c r="F715" s="3">
        <v>5466.39</v>
      </c>
      <c r="G715" s="3">
        <v>174400</v>
      </c>
      <c r="H715" s="3">
        <v>3087.39</v>
      </c>
      <c r="I715" s="61">
        <v>2023</v>
      </c>
    </row>
    <row r="716" spans="1:9" x14ac:dyDescent="0.3">
      <c r="A716" s="79">
        <v>714</v>
      </c>
      <c r="B716" t="s">
        <v>1472</v>
      </c>
      <c r="C716" t="s">
        <v>1037</v>
      </c>
      <c r="D716" t="s">
        <v>4403</v>
      </c>
      <c r="E716" t="s">
        <v>7</v>
      </c>
      <c r="F716" s="3">
        <v>6790.79</v>
      </c>
      <c r="G716" s="3">
        <v>202200</v>
      </c>
      <c r="H716" s="3">
        <v>3835.41</v>
      </c>
      <c r="I716" s="61">
        <v>2023</v>
      </c>
    </row>
    <row r="717" spans="1:9" x14ac:dyDescent="0.3">
      <c r="A717" s="79">
        <v>714</v>
      </c>
      <c r="B717" t="s">
        <v>1472</v>
      </c>
      <c r="C717" t="s">
        <v>1037</v>
      </c>
      <c r="D717" t="s">
        <v>4404</v>
      </c>
      <c r="E717" t="s">
        <v>7</v>
      </c>
      <c r="F717" s="3">
        <v>6389.46</v>
      </c>
      <c r="G717" s="3">
        <v>202200</v>
      </c>
      <c r="H717" s="3">
        <v>3608.74</v>
      </c>
      <c r="I717" s="61">
        <v>2023</v>
      </c>
    </row>
    <row r="718" spans="1:9" x14ac:dyDescent="0.3">
      <c r="A718" s="79">
        <v>714</v>
      </c>
      <c r="B718" t="s">
        <v>1472</v>
      </c>
      <c r="C718" t="s">
        <v>1037</v>
      </c>
      <c r="D718" t="s">
        <v>4405</v>
      </c>
      <c r="E718" t="s">
        <v>7</v>
      </c>
      <c r="F718" s="3">
        <v>5466.39</v>
      </c>
      <c r="G718" s="3">
        <v>181500</v>
      </c>
      <c r="H718" s="3">
        <v>3087.39</v>
      </c>
      <c r="I718" s="61">
        <v>2023</v>
      </c>
    </row>
    <row r="719" spans="1:9" x14ac:dyDescent="0.3">
      <c r="A719" s="79">
        <v>714</v>
      </c>
      <c r="B719" t="s">
        <v>1472</v>
      </c>
      <c r="C719" t="s">
        <v>1037</v>
      </c>
      <c r="D719" t="s">
        <v>4406</v>
      </c>
      <c r="E719" t="s">
        <v>7</v>
      </c>
      <c r="F719" s="3">
        <v>6087.78</v>
      </c>
      <c r="G719" s="3">
        <v>189400</v>
      </c>
      <c r="H719" s="3">
        <v>3438.34</v>
      </c>
      <c r="I719" s="61">
        <v>2023</v>
      </c>
    </row>
    <row r="720" spans="1:9" x14ac:dyDescent="0.3">
      <c r="A720" s="79">
        <v>714</v>
      </c>
      <c r="B720" t="s">
        <v>1472</v>
      </c>
      <c r="C720" t="s">
        <v>1037</v>
      </c>
      <c r="D720" t="s">
        <v>4407</v>
      </c>
      <c r="E720" t="s">
        <v>7</v>
      </c>
      <c r="F720" s="3">
        <v>6925.2</v>
      </c>
      <c r="G720" s="3">
        <v>191300</v>
      </c>
      <c r="H720" s="3">
        <v>3911.32</v>
      </c>
      <c r="I720" s="61">
        <v>2023</v>
      </c>
    </row>
    <row r="721" spans="1:9" x14ac:dyDescent="0.3">
      <c r="A721" s="79">
        <v>714</v>
      </c>
      <c r="B721" t="s">
        <v>1472</v>
      </c>
      <c r="C721" t="s">
        <v>1037</v>
      </c>
      <c r="D721" t="s">
        <v>4408</v>
      </c>
      <c r="E721" t="s">
        <v>7</v>
      </c>
      <c r="F721" s="3">
        <v>6526.02</v>
      </c>
      <c r="G721" s="3">
        <v>191300</v>
      </c>
      <c r="H721" s="3">
        <v>3685.86</v>
      </c>
      <c r="I721" s="61">
        <v>2023</v>
      </c>
    </row>
    <row r="722" spans="1:9" x14ac:dyDescent="0.3">
      <c r="A722" s="79">
        <v>714</v>
      </c>
      <c r="B722" t="s">
        <v>1472</v>
      </c>
      <c r="C722" t="s">
        <v>1037</v>
      </c>
      <c r="D722" t="s">
        <v>4409</v>
      </c>
      <c r="E722" t="s">
        <v>7</v>
      </c>
      <c r="F722" s="3">
        <v>6487.52</v>
      </c>
      <c r="G722" s="3">
        <v>191300</v>
      </c>
      <c r="H722" s="3">
        <v>3664.12</v>
      </c>
      <c r="I722" s="61">
        <v>2023</v>
      </c>
    </row>
    <row r="723" spans="1:9" x14ac:dyDescent="0.3">
      <c r="A723" s="79">
        <v>714</v>
      </c>
      <c r="B723" t="s">
        <v>1472</v>
      </c>
      <c r="C723" t="s">
        <v>1037</v>
      </c>
      <c r="D723" t="s">
        <v>4410</v>
      </c>
      <c r="E723" t="s">
        <v>7</v>
      </c>
      <c r="F723" s="3">
        <v>6547.33</v>
      </c>
      <c r="G723" s="3">
        <v>182500</v>
      </c>
      <c r="H723" s="3">
        <v>3697.89</v>
      </c>
      <c r="I723" s="61">
        <v>2023</v>
      </c>
    </row>
    <row r="724" spans="1:9" x14ac:dyDescent="0.3">
      <c r="A724" s="79">
        <v>714</v>
      </c>
      <c r="B724" t="s">
        <v>1472</v>
      </c>
      <c r="C724" t="s">
        <v>1037</v>
      </c>
      <c r="D724" t="s">
        <v>4411</v>
      </c>
      <c r="E724" t="s">
        <v>7</v>
      </c>
      <c r="F724" s="3">
        <v>6924.61</v>
      </c>
      <c r="G724" s="3">
        <v>185800</v>
      </c>
      <c r="H724" s="3">
        <v>3910.99</v>
      </c>
      <c r="I724" s="61">
        <v>2023</v>
      </c>
    </row>
    <row r="725" spans="1:9" x14ac:dyDescent="0.3">
      <c r="A725" s="79">
        <v>714</v>
      </c>
      <c r="B725" t="s">
        <v>1472</v>
      </c>
      <c r="C725" t="s">
        <v>1037</v>
      </c>
      <c r="D725" t="s">
        <v>4412</v>
      </c>
      <c r="E725" t="s">
        <v>7</v>
      </c>
      <c r="F725" s="3">
        <v>6419.13</v>
      </c>
      <c r="G725" s="3">
        <v>191300</v>
      </c>
      <c r="H725" s="3">
        <v>3625.49</v>
      </c>
      <c r="I725" s="61">
        <v>2023</v>
      </c>
    </row>
    <row r="726" spans="1:9" x14ac:dyDescent="0.3">
      <c r="A726" s="79">
        <v>714</v>
      </c>
      <c r="B726" t="s">
        <v>1472</v>
      </c>
      <c r="C726" t="s">
        <v>1037</v>
      </c>
      <c r="D726" t="s">
        <v>4413</v>
      </c>
      <c r="E726" t="s">
        <v>7</v>
      </c>
      <c r="F726" s="3">
        <v>6782.42</v>
      </c>
      <c r="G726" s="3">
        <v>191300</v>
      </c>
      <c r="H726" s="3">
        <v>3830.68</v>
      </c>
      <c r="I726" s="61">
        <v>2023</v>
      </c>
    </row>
    <row r="727" spans="1:9" x14ac:dyDescent="0.3">
      <c r="A727" s="79">
        <v>714</v>
      </c>
      <c r="B727" t="s">
        <v>1472</v>
      </c>
      <c r="C727" t="s">
        <v>1037</v>
      </c>
      <c r="D727" t="s">
        <v>4414</v>
      </c>
      <c r="E727" t="s">
        <v>7</v>
      </c>
      <c r="F727" s="3">
        <v>6375.48</v>
      </c>
      <c r="G727" s="3">
        <v>191300</v>
      </c>
      <c r="H727" s="3">
        <v>3600.84</v>
      </c>
      <c r="I727" s="61">
        <v>2023</v>
      </c>
    </row>
    <row r="728" spans="1:9" x14ac:dyDescent="0.3">
      <c r="A728" s="79">
        <v>714</v>
      </c>
      <c r="B728" t="s">
        <v>1472</v>
      </c>
      <c r="C728" t="s">
        <v>1037</v>
      </c>
      <c r="D728" t="s">
        <v>4415</v>
      </c>
      <c r="E728" t="s">
        <v>7</v>
      </c>
      <c r="F728" s="3">
        <v>6545.67</v>
      </c>
      <c r="G728" s="3">
        <v>191300</v>
      </c>
      <c r="H728" s="3">
        <v>3696.97</v>
      </c>
      <c r="I728" s="61">
        <v>2023</v>
      </c>
    </row>
    <row r="729" spans="1:9" x14ac:dyDescent="0.3">
      <c r="A729" s="79">
        <v>714</v>
      </c>
      <c r="B729" t="s">
        <v>1472</v>
      </c>
      <c r="C729" t="s">
        <v>1037</v>
      </c>
      <c r="D729" t="s">
        <v>4416</v>
      </c>
      <c r="E729" t="s">
        <v>7</v>
      </c>
      <c r="F729" s="3">
        <v>6347.47</v>
      </c>
      <c r="G729" s="3">
        <v>191300</v>
      </c>
      <c r="H729" s="3">
        <v>3585.03</v>
      </c>
      <c r="I729" s="61">
        <v>2023</v>
      </c>
    </row>
    <row r="730" spans="1:9" x14ac:dyDescent="0.3">
      <c r="A730" s="79">
        <v>714</v>
      </c>
      <c r="B730" t="s">
        <v>1472</v>
      </c>
      <c r="C730" t="s">
        <v>1037</v>
      </c>
      <c r="D730" t="s">
        <v>4417</v>
      </c>
      <c r="E730" t="s">
        <v>7</v>
      </c>
      <c r="F730" s="3">
        <v>6870.08</v>
      </c>
      <c r="G730" s="3">
        <v>191300</v>
      </c>
      <c r="H730" s="3">
        <v>3880.18</v>
      </c>
      <c r="I730" s="61">
        <v>2023</v>
      </c>
    </row>
    <row r="731" spans="1:9" x14ac:dyDescent="0.3">
      <c r="A731" s="79">
        <v>714</v>
      </c>
      <c r="B731" t="s">
        <v>1472</v>
      </c>
      <c r="C731" t="s">
        <v>1037</v>
      </c>
      <c r="D731" t="s">
        <v>4418</v>
      </c>
      <c r="E731" t="s">
        <v>7</v>
      </c>
      <c r="F731" s="3">
        <v>6860.49</v>
      </c>
      <c r="G731" s="3">
        <v>186100</v>
      </c>
      <c r="H731" s="3">
        <v>3874.77</v>
      </c>
      <c r="I731" s="61">
        <v>2023</v>
      </c>
    </row>
    <row r="732" spans="1:9" x14ac:dyDescent="0.3">
      <c r="A732" s="79">
        <v>714</v>
      </c>
      <c r="B732" t="s">
        <v>1472</v>
      </c>
      <c r="C732" t="s">
        <v>1037</v>
      </c>
      <c r="D732" t="s">
        <v>4419</v>
      </c>
      <c r="E732" t="s">
        <v>7</v>
      </c>
      <c r="F732" s="3">
        <v>4595.51</v>
      </c>
      <c r="G732" s="3">
        <v>191300</v>
      </c>
      <c r="H732" s="3">
        <v>2595.5100000000002</v>
      </c>
      <c r="I732" s="61">
        <v>2023</v>
      </c>
    </row>
    <row r="733" spans="1:9" x14ac:dyDescent="0.3">
      <c r="A733" s="79">
        <v>714</v>
      </c>
      <c r="B733" t="s">
        <v>1472</v>
      </c>
      <c r="C733" t="s">
        <v>1037</v>
      </c>
      <c r="D733" t="s">
        <v>4420</v>
      </c>
      <c r="E733" t="s">
        <v>7</v>
      </c>
      <c r="F733" s="3">
        <v>6675.25</v>
      </c>
      <c r="G733" s="3">
        <v>187600</v>
      </c>
      <c r="H733" s="3">
        <v>3770.15</v>
      </c>
      <c r="I733" s="61">
        <v>2023</v>
      </c>
    </row>
    <row r="734" spans="1:9" x14ac:dyDescent="0.3">
      <c r="A734" s="79">
        <v>714</v>
      </c>
      <c r="B734" t="s">
        <v>1472</v>
      </c>
      <c r="C734" t="s">
        <v>1037</v>
      </c>
      <c r="D734" t="s">
        <v>4421</v>
      </c>
      <c r="E734" t="s">
        <v>7</v>
      </c>
      <c r="F734" s="3">
        <v>6594.04</v>
      </c>
      <c r="G734" s="3">
        <v>191300</v>
      </c>
      <c r="H734" s="3">
        <v>3724.28</v>
      </c>
      <c r="I734" s="61">
        <v>2023</v>
      </c>
    </row>
    <row r="735" spans="1:9" x14ac:dyDescent="0.3">
      <c r="A735" s="79">
        <v>714</v>
      </c>
      <c r="B735" t="s">
        <v>1472</v>
      </c>
      <c r="C735" t="s">
        <v>1037</v>
      </c>
      <c r="D735" t="s">
        <v>4422</v>
      </c>
      <c r="E735" t="s">
        <v>7</v>
      </c>
      <c r="F735" s="3">
        <v>7016.78</v>
      </c>
      <c r="G735" s="3">
        <v>191300</v>
      </c>
      <c r="H735" s="3">
        <v>3963.04</v>
      </c>
      <c r="I735" s="61">
        <v>2023</v>
      </c>
    </row>
    <row r="736" spans="1:9" x14ac:dyDescent="0.3">
      <c r="A736" s="79">
        <v>714</v>
      </c>
      <c r="B736" t="s">
        <v>1472</v>
      </c>
      <c r="C736" t="s">
        <v>1037</v>
      </c>
      <c r="D736" t="s">
        <v>4423</v>
      </c>
      <c r="E736" t="s">
        <v>7</v>
      </c>
      <c r="F736" s="3">
        <v>6490.75</v>
      </c>
      <c r="G736" s="3">
        <v>176600</v>
      </c>
      <c r="H736" s="3">
        <v>3665.95</v>
      </c>
      <c r="I736" s="61">
        <v>2023</v>
      </c>
    </row>
    <row r="737" spans="1:9" x14ac:dyDescent="0.3">
      <c r="A737" s="79">
        <v>714</v>
      </c>
      <c r="B737" t="s">
        <v>1472</v>
      </c>
      <c r="C737" t="s">
        <v>1037</v>
      </c>
      <c r="D737" t="s">
        <v>4424</v>
      </c>
      <c r="E737" t="s">
        <v>7</v>
      </c>
      <c r="F737" s="3">
        <v>6677.33</v>
      </c>
      <c r="G737" s="3">
        <v>191300</v>
      </c>
      <c r="H737" s="3">
        <v>3771.33</v>
      </c>
      <c r="I737" s="61">
        <v>2023</v>
      </c>
    </row>
    <row r="738" spans="1:9" x14ac:dyDescent="0.3">
      <c r="A738" s="79">
        <v>714</v>
      </c>
      <c r="B738" t="s">
        <v>1472</v>
      </c>
      <c r="C738" t="s">
        <v>1037</v>
      </c>
      <c r="D738" t="s">
        <v>4425</v>
      </c>
      <c r="E738" t="s">
        <v>7</v>
      </c>
      <c r="F738" s="3">
        <v>6442.26</v>
      </c>
      <c r="G738" s="3">
        <v>185400</v>
      </c>
      <c r="H738" s="3">
        <v>3638.56</v>
      </c>
      <c r="I738" s="61">
        <v>2023</v>
      </c>
    </row>
    <row r="739" spans="1:9" x14ac:dyDescent="0.3">
      <c r="A739" s="79">
        <v>714</v>
      </c>
      <c r="B739" t="s">
        <v>1472</v>
      </c>
      <c r="C739" t="s">
        <v>1037</v>
      </c>
      <c r="D739" t="s">
        <v>4426</v>
      </c>
      <c r="E739" t="s">
        <v>7</v>
      </c>
      <c r="F739" s="3">
        <v>6063.83</v>
      </c>
      <c r="G739" s="3">
        <v>184400</v>
      </c>
      <c r="H739" s="3">
        <v>3424.83</v>
      </c>
      <c r="I739" s="61">
        <v>2023</v>
      </c>
    </row>
    <row r="740" spans="1:9" x14ac:dyDescent="0.3">
      <c r="A740" s="79">
        <v>714</v>
      </c>
      <c r="B740" t="s">
        <v>1472</v>
      </c>
      <c r="C740" t="s">
        <v>1037</v>
      </c>
      <c r="D740" t="s">
        <v>4427</v>
      </c>
      <c r="E740" t="s">
        <v>7</v>
      </c>
      <c r="F740" s="3">
        <v>6890.5</v>
      </c>
      <c r="G740" s="3">
        <v>191300</v>
      </c>
      <c r="H740" s="3">
        <v>3891.72</v>
      </c>
      <c r="I740" s="61">
        <v>2023</v>
      </c>
    </row>
    <row r="741" spans="1:9" x14ac:dyDescent="0.3">
      <c r="A741" s="79">
        <v>714</v>
      </c>
      <c r="B741" t="s">
        <v>1472</v>
      </c>
      <c r="C741" t="s">
        <v>1037</v>
      </c>
      <c r="D741" t="s">
        <v>4428</v>
      </c>
      <c r="E741" t="s">
        <v>7</v>
      </c>
      <c r="F741" s="3">
        <v>6879.68</v>
      </c>
      <c r="G741" s="3">
        <v>191300</v>
      </c>
      <c r="H741" s="3">
        <v>3885.62</v>
      </c>
      <c r="I741" s="61">
        <v>2023</v>
      </c>
    </row>
    <row r="742" spans="1:9" x14ac:dyDescent="0.3">
      <c r="A742" s="79">
        <v>714</v>
      </c>
      <c r="B742" t="s">
        <v>1472</v>
      </c>
      <c r="C742" t="s">
        <v>1037</v>
      </c>
      <c r="D742" t="s">
        <v>4429</v>
      </c>
      <c r="E742" t="s">
        <v>7</v>
      </c>
      <c r="F742" s="3">
        <v>6997.32</v>
      </c>
      <c r="G742" s="3">
        <v>191300</v>
      </c>
      <c r="H742" s="3">
        <v>3952.06</v>
      </c>
      <c r="I742" s="61">
        <v>2023</v>
      </c>
    </row>
    <row r="743" spans="1:9" x14ac:dyDescent="0.3">
      <c r="A743" s="79">
        <v>714</v>
      </c>
      <c r="B743" t="s">
        <v>1472</v>
      </c>
      <c r="C743" t="s">
        <v>1037</v>
      </c>
      <c r="D743" t="s">
        <v>4430</v>
      </c>
      <c r="E743" t="s">
        <v>7</v>
      </c>
      <c r="F743" s="3">
        <v>6665.42</v>
      </c>
      <c r="G743" s="3">
        <v>191300</v>
      </c>
      <c r="H743" s="3">
        <v>3764.58</v>
      </c>
      <c r="I743" s="61">
        <v>2023</v>
      </c>
    </row>
    <row r="744" spans="1:9" x14ac:dyDescent="0.3">
      <c r="A744" s="79">
        <v>714</v>
      </c>
      <c r="B744" t="s">
        <v>1472</v>
      </c>
      <c r="C744" t="s">
        <v>1037</v>
      </c>
      <c r="D744" t="s">
        <v>4431</v>
      </c>
      <c r="E744" t="s">
        <v>7</v>
      </c>
      <c r="F744" s="3">
        <v>6739.38</v>
      </c>
      <c r="G744" s="3">
        <v>191300</v>
      </c>
      <c r="H744" s="3">
        <v>3806.36</v>
      </c>
      <c r="I744" s="61">
        <v>2023</v>
      </c>
    </row>
    <row r="745" spans="1:9" x14ac:dyDescent="0.3">
      <c r="A745" s="79">
        <v>714</v>
      </c>
      <c r="B745" t="s">
        <v>1472</v>
      </c>
      <c r="C745" t="s">
        <v>1037</v>
      </c>
      <c r="D745" t="s">
        <v>4432</v>
      </c>
      <c r="E745" t="s">
        <v>7</v>
      </c>
      <c r="F745" s="3">
        <v>6203.96</v>
      </c>
      <c r="G745" s="3">
        <v>191300</v>
      </c>
      <c r="H745" s="3">
        <v>3503.96</v>
      </c>
      <c r="I745" s="61">
        <v>2023</v>
      </c>
    </row>
    <row r="746" spans="1:9" x14ac:dyDescent="0.3">
      <c r="A746" s="79">
        <v>714</v>
      </c>
      <c r="B746" t="s">
        <v>1472</v>
      </c>
      <c r="C746" t="s">
        <v>1037</v>
      </c>
      <c r="D746" t="s">
        <v>4433</v>
      </c>
      <c r="E746" t="s">
        <v>7</v>
      </c>
      <c r="F746" s="3">
        <v>6419.58</v>
      </c>
      <c r="G746" s="3">
        <v>181100</v>
      </c>
      <c r="H746" s="3">
        <v>3625.74</v>
      </c>
      <c r="I746" s="61">
        <v>2023</v>
      </c>
    </row>
    <row r="747" spans="1:9" x14ac:dyDescent="0.3">
      <c r="A747" s="79">
        <v>714</v>
      </c>
      <c r="B747" t="s">
        <v>1472</v>
      </c>
      <c r="C747" t="s">
        <v>1037</v>
      </c>
      <c r="D747" t="s">
        <v>4434</v>
      </c>
      <c r="E747" t="s">
        <v>7</v>
      </c>
      <c r="F747" s="3">
        <v>6903.55</v>
      </c>
      <c r="G747" s="3">
        <v>191300</v>
      </c>
      <c r="H747" s="3">
        <v>3899.09</v>
      </c>
      <c r="I747" s="61">
        <v>2023</v>
      </c>
    </row>
    <row r="748" spans="1:9" x14ac:dyDescent="0.3">
      <c r="A748" s="79">
        <v>714</v>
      </c>
      <c r="B748" t="s">
        <v>1472</v>
      </c>
      <c r="C748" t="s">
        <v>1037</v>
      </c>
      <c r="D748" t="s">
        <v>4435</v>
      </c>
      <c r="E748" t="s">
        <v>7</v>
      </c>
      <c r="F748" s="3">
        <v>6646.72</v>
      </c>
      <c r="G748" s="3">
        <v>191300</v>
      </c>
      <c r="H748" s="3">
        <v>3754.04</v>
      </c>
      <c r="I748" s="61">
        <v>2023</v>
      </c>
    </row>
    <row r="749" spans="1:9" x14ac:dyDescent="0.3">
      <c r="A749" s="79">
        <v>714</v>
      </c>
      <c r="B749" t="s">
        <v>1472</v>
      </c>
      <c r="C749" t="s">
        <v>1037</v>
      </c>
      <c r="D749" t="s">
        <v>4436</v>
      </c>
      <c r="E749" t="s">
        <v>7</v>
      </c>
      <c r="F749" s="3">
        <v>7031.17</v>
      </c>
      <c r="G749" s="3">
        <v>191300</v>
      </c>
      <c r="H749" s="3">
        <v>3971.17</v>
      </c>
      <c r="I749" s="61">
        <v>2023</v>
      </c>
    </row>
    <row r="750" spans="1:9" x14ac:dyDescent="0.3">
      <c r="A750" s="79">
        <v>714</v>
      </c>
      <c r="B750" t="s">
        <v>1472</v>
      </c>
      <c r="C750" t="s">
        <v>1037</v>
      </c>
      <c r="D750" t="s">
        <v>4437</v>
      </c>
      <c r="E750" t="s">
        <v>7</v>
      </c>
      <c r="F750" s="3">
        <v>6626.25</v>
      </c>
      <c r="G750" s="3">
        <v>191300</v>
      </c>
      <c r="H750" s="3">
        <v>3742.47</v>
      </c>
      <c r="I750" s="61">
        <v>2023</v>
      </c>
    </row>
    <row r="751" spans="1:9" x14ac:dyDescent="0.3">
      <c r="A751" s="79">
        <v>714</v>
      </c>
      <c r="B751" t="s">
        <v>1472</v>
      </c>
      <c r="C751" t="s">
        <v>1037</v>
      </c>
      <c r="D751" t="s">
        <v>4438</v>
      </c>
      <c r="E751" t="s">
        <v>7</v>
      </c>
      <c r="F751" s="3">
        <v>6981.94</v>
      </c>
      <c r="G751" s="3">
        <v>191300</v>
      </c>
      <c r="H751" s="3">
        <v>3943.38</v>
      </c>
      <c r="I751" s="61">
        <v>2023</v>
      </c>
    </row>
    <row r="752" spans="1:9" x14ac:dyDescent="0.3">
      <c r="A752" s="79">
        <v>714</v>
      </c>
      <c r="B752" t="s">
        <v>1472</v>
      </c>
      <c r="C752" t="s">
        <v>1037</v>
      </c>
      <c r="D752" t="s">
        <v>4439</v>
      </c>
      <c r="E752" t="s">
        <v>7</v>
      </c>
      <c r="F752" s="3">
        <v>6790.14</v>
      </c>
      <c r="G752" s="3">
        <v>184000</v>
      </c>
      <c r="H752" s="3">
        <v>3835.04</v>
      </c>
      <c r="I752" s="61">
        <v>2023</v>
      </c>
    </row>
    <row r="753" spans="1:9" x14ac:dyDescent="0.3">
      <c r="A753" s="79">
        <v>714</v>
      </c>
      <c r="B753" t="s">
        <v>1472</v>
      </c>
      <c r="C753" t="s">
        <v>1037</v>
      </c>
      <c r="D753" t="s">
        <v>4440</v>
      </c>
      <c r="E753" t="s">
        <v>7</v>
      </c>
      <c r="F753" s="3">
        <v>6304.8</v>
      </c>
      <c r="G753" s="3">
        <v>185700</v>
      </c>
      <c r="H753" s="3">
        <v>3560.92</v>
      </c>
      <c r="I753" s="61">
        <v>2023</v>
      </c>
    </row>
    <row r="754" spans="1:9" x14ac:dyDescent="0.3">
      <c r="A754" s="79">
        <v>714</v>
      </c>
      <c r="B754" t="s">
        <v>1472</v>
      </c>
      <c r="C754" t="s">
        <v>1037</v>
      </c>
      <c r="D754" t="s">
        <v>4441</v>
      </c>
      <c r="E754" t="s">
        <v>7</v>
      </c>
      <c r="F754" s="3">
        <v>5466.39</v>
      </c>
      <c r="G754" s="3">
        <v>181500</v>
      </c>
      <c r="H754" s="3">
        <v>3087.39</v>
      </c>
      <c r="I754" s="61">
        <v>2023</v>
      </c>
    </row>
    <row r="755" spans="1:9" x14ac:dyDescent="0.3">
      <c r="A755" s="79">
        <v>714</v>
      </c>
      <c r="B755" t="s">
        <v>1472</v>
      </c>
      <c r="C755" t="s">
        <v>1037</v>
      </c>
      <c r="D755" t="s">
        <v>4442</v>
      </c>
      <c r="E755" t="s">
        <v>7</v>
      </c>
      <c r="F755" s="3">
        <v>6740.37</v>
      </c>
      <c r="G755" s="3">
        <v>201200</v>
      </c>
      <c r="H755" s="3">
        <v>3806.93</v>
      </c>
      <c r="I755" s="61">
        <v>2023</v>
      </c>
    </row>
    <row r="756" spans="1:9" x14ac:dyDescent="0.3">
      <c r="A756" s="79">
        <v>714</v>
      </c>
      <c r="B756" t="s">
        <v>1472</v>
      </c>
      <c r="C756" t="s">
        <v>1037</v>
      </c>
      <c r="D756" t="s">
        <v>4443</v>
      </c>
      <c r="E756" t="s">
        <v>7</v>
      </c>
      <c r="F756" s="3">
        <v>6705.12</v>
      </c>
      <c r="G756" s="3">
        <v>202200</v>
      </c>
      <c r="H756" s="3">
        <v>3787.02</v>
      </c>
      <c r="I756" s="61">
        <v>2023</v>
      </c>
    </row>
    <row r="757" spans="1:9" x14ac:dyDescent="0.3">
      <c r="A757" s="79">
        <v>714</v>
      </c>
      <c r="B757" t="s">
        <v>1472</v>
      </c>
      <c r="C757" t="s">
        <v>1037</v>
      </c>
      <c r="D757" t="s">
        <v>4444</v>
      </c>
      <c r="E757" t="s">
        <v>7</v>
      </c>
      <c r="F757" s="3">
        <v>5314.58</v>
      </c>
      <c r="G757" s="3">
        <v>177100</v>
      </c>
      <c r="H757" s="3">
        <v>3001.64</v>
      </c>
      <c r="I757" s="61">
        <v>2023</v>
      </c>
    </row>
    <row r="758" spans="1:9" x14ac:dyDescent="0.3">
      <c r="A758" s="79">
        <v>714</v>
      </c>
      <c r="B758" t="s">
        <v>1472</v>
      </c>
      <c r="C758" t="s">
        <v>1037</v>
      </c>
      <c r="D758" t="s">
        <v>4445</v>
      </c>
      <c r="E758" t="s">
        <v>7</v>
      </c>
      <c r="F758" s="3">
        <v>5788.03</v>
      </c>
      <c r="G758" s="3">
        <v>183200</v>
      </c>
      <c r="H758" s="3">
        <v>3269.03</v>
      </c>
      <c r="I758" s="61">
        <v>2023</v>
      </c>
    </row>
    <row r="759" spans="1:9" x14ac:dyDescent="0.3">
      <c r="A759" s="79">
        <v>714</v>
      </c>
      <c r="B759" t="s">
        <v>1472</v>
      </c>
      <c r="C759" t="s">
        <v>1037</v>
      </c>
      <c r="D759" t="s">
        <v>4446</v>
      </c>
      <c r="E759" t="s">
        <v>7</v>
      </c>
      <c r="F759" s="3">
        <v>5972.71</v>
      </c>
      <c r="G759" s="3">
        <v>189400</v>
      </c>
      <c r="H759" s="3">
        <v>3373.35</v>
      </c>
      <c r="I759" s="61">
        <v>2023</v>
      </c>
    </row>
    <row r="760" spans="1:9" x14ac:dyDescent="0.3">
      <c r="A760" s="79">
        <v>714</v>
      </c>
      <c r="B760" t="s">
        <v>1472</v>
      </c>
      <c r="C760" t="s">
        <v>1037</v>
      </c>
      <c r="D760" t="s">
        <v>4447</v>
      </c>
      <c r="E760" t="s">
        <v>7</v>
      </c>
      <c r="F760" s="3">
        <v>5655.98</v>
      </c>
      <c r="G760" s="3">
        <v>181500</v>
      </c>
      <c r="H760" s="3">
        <v>3194.46</v>
      </c>
      <c r="I760" s="61">
        <v>2023</v>
      </c>
    </row>
    <row r="761" spans="1:9" x14ac:dyDescent="0.3">
      <c r="A761" s="79">
        <v>714</v>
      </c>
      <c r="B761" t="s">
        <v>1472</v>
      </c>
      <c r="C761" t="s">
        <v>1037</v>
      </c>
      <c r="D761" t="s">
        <v>4448</v>
      </c>
      <c r="E761" t="s">
        <v>7</v>
      </c>
      <c r="F761" s="3">
        <v>6602.26</v>
      </c>
      <c r="G761" s="3">
        <v>202200</v>
      </c>
      <c r="H761" s="3">
        <v>3728.92</v>
      </c>
      <c r="I761" s="61">
        <v>2023</v>
      </c>
    </row>
    <row r="762" spans="1:9" x14ac:dyDescent="0.3">
      <c r="A762" s="79">
        <v>714</v>
      </c>
      <c r="B762" t="s">
        <v>1472</v>
      </c>
      <c r="C762" t="s">
        <v>1037</v>
      </c>
      <c r="D762" t="s">
        <v>4449</v>
      </c>
      <c r="E762" t="s">
        <v>7</v>
      </c>
      <c r="F762" s="3">
        <v>6385.5</v>
      </c>
      <c r="G762" s="3">
        <v>202200</v>
      </c>
      <c r="H762" s="3">
        <v>3606.5</v>
      </c>
      <c r="I762" s="61">
        <v>2023</v>
      </c>
    </row>
    <row r="763" spans="1:9" x14ac:dyDescent="0.3">
      <c r="A763" s="79">
        <v>714</v>
      </c>
      <c r="B763" t="s">
        <v>1472</v>
      </c>
      <c r="C763" t="s">
        <v>1037</v>
      </c>
      <c r="D763" t="s">
        <v>4450</v>
      </c>
      <c r="E763" t="s">
        <v>7</v>
      </c>
      <c r="F763" s="3">
        <v>5466.39</v>
      </c>
      <c r="G763" s="3">
        <v>181500</v>
      </c>
      <c r="H763" s="3">
        <v>3087.39</v>
      </c>
      <c r="I763" s="61">
        <v>2023</v>
      </c>
    </row>
    <row r="764" spans="1:9" x14ac:dyDescent="0.3">
      <c r="A764" s="79">
        <v>714</v>
      </c>
      <c r="B764" t="s">
        <v>1472</v>
      </c>
      <c r="C764" t="s">
        <v>1037</v>
      </c>
      <c r="D764" t="s">
        <v>4451</v>
      </c>
      <c r="E764" t="s">
        <v>7</v>
      </c>
      <c r="F764" s="3">
        <v>5788.03</v>
      </c>
      <c r="G764" s="3">
        <v>183200</v>
      </c>
      <c r="H764" s="3">
        <v>3269.03</v>
      </c>
      <c r="I764" s="61">
        <v>2023</v>
      </c>
    </row>
    <row r="765" spans="1:9" x14ac:dyDescent="0.3">
      <c r="A765" s="79">
        <v>714</v>
      </c>
      <c r="B765" t="s">
        <v>1472</v>
      </c>
      <c r="C765" t="s">
        <v>1037</v>
      </c>
      <c r="D765" t="s">
        <v>4452</v>
      </c>
      <c r="E765" t="s">
        <v>7</v>
      </c>
      <c r="F765" s="3">
        <v>5788.03</v>
      </c>
      <c r="G765" s="3">
        <v>189400</v>
      </c>
      <c r="H765" s="3">
        <v>3269.03</v>
      </c>
      <c r="I765" s="61">
        <v>2023</v>
      </c>
    </row>
    <row r="766" spans="1:9" x14ac:dyDescent="0.3">
      <c r="A766" s="79">
        <v>714</v>
      </c>
      <c r="B766" t="s">
        <v>1472</v>
      </c>
      <c r="C766" t="s">
        <v>1037</v>
      </c>
      <c r="D766" t="s">
        <v>4453</v>
      </c>
      <c r="E766" t="s">
        <v>7</v>
      </c>
      <c r="F766" s="3">
        <v>5466.39</v>
      </c>
      <c r="G766" s="3">
        <v>174600</v>
      </c>
      <c r="H766" s="3">
        <v>3087.39</v>
      </c>
      <c r="I766" s="61">
        <v>2023</v>
      </c>
    </row>
    <row r="767" spans="1:9" x14ac:dyDescent="0.3">
      <c r="A767" s="79">
        <v>714</v>
      </c>
      <c r="B767" t="s">
        <v>1472</v>
      </c>
      <c r="C767" t="s">
        <v>1037</v>
      </c>
      <c r="D767" t="s">
        <v>4454</v>
      </c>
      <c r="E767" t="s">
        <v>7</v>
      </c>
      <c r="F767" s="3">
        <v>6647.13</v>
      </c>
      <c r="G767" s="3">
        <v>204200</v>
      </c>
      <c r="H767" s="3">
        <v>3754.27</v>
      </c>
      <c r="I767" s="61">
        <v>2023</v>
      </c>
    </row>
    <row r="768" spans="1:9" x14ac:dyDescent="0.3">
      <c r="A768" s="79">
        <v>714</v>
      </c>
      <c r="B768" t="s">
        <v>1472</v>
      </c>
      <c r="C768" t="s">
        <v>1037</v>
      </c>
      <c r="D768" t="s">
        <v>4455</v>
      </c>
      <c r="E768" t="s">
        <v>7</v>
      </c>
      <c r="F768" s="3">
        <v>6816.88</v>
      </c>
      <c r="G768" s="3">
        <v>202200</v>
      </c>
      <c r="H768" s="3">
        <v>3850.14</v>
      </c>
      <c r="I768" s="61">
        <v>2023</v>
      </c>
    </row>
    <row r="769" spans="1:9" x14ac:dyDescent="0.3">
      <c r="A769" s="79">
        <v>714</v>
      </c>
      <c r="B769" t="s">
        <v>1472</v>
      </c>
      <c r="C769" t="s">
        <v>1037</v>
      </c>
      <c r="D769" t="s">
        <v>4456</v>
      </c>
      <c r="E769" t="s">
        <v>7</v>
      </c>
      <c r="F769" s="3">
        <v>5704</v>
      </c>
      <c r="G769" s="3">
        <v>171300</v>
      </c>
      <c r="H769" s="3">
        <v>3221.58</v>
      </c>
      <c r="I769" s="61">
        <v>2023</v>
      </c>
    </row>
    <row r="770" spans="1:9" x14ac:dyDescent="0.3">
      <c r="A770" s="79">
        <v>714</v>
      </c>
      <c r="B770" t="s">
        <v>1472</v>
      </c>
      <c r="C770" t="s">
        <v>1037</v>
      </c>
      <c r="D770" t="s">
        <v>4457</v>
      </c>
      <c r="E770" t="s">
        <v>7</v>
      </c>
      <c r="F770" s="3">
        <v>5876.85</v>
      </c>
      <c r="G770" s="3">
        <v>189400</v>
      </c>
      <c r="H770" s="3">
        <v>3319.21</v>
      </c>
      <c r="I770" s="61">
        <v>2023</v>
      </c>
    </row>
    <row r="771" spans="1:9" x14ac:dyDescent="0.3">
      <c r="A771" s="79">
        <v>714</v>
      </c>
      <c r="B771" t="s">
        <v>1472</v>
      </c>
      <c r="C771" t="s">
        <v>1037</v>
      </c>
      <c r="D771" t="s">
        <v>4458</v>
      </c>
      <c r="E771" t="s">
        <v>7</v>
      </c>
      <c r="F771" s="3">
        <v>5466.39</v>
      </c>
      <c r="G771" s="3">
        <v>181500</v>
      </c>
      <c r="H771" s="3">
        <v>3087.39</v>
      </c>
      <c r="I771" s="61">
        <v>2023</v>
      </c>
    </row>
    <row r="772" spans="1:9" x14ac:dyDescent="0.3">
      <c r="A772" s="79">
        <v>714</v>
      </c>
      <c r="B772" t="s">
        <v>1472</v>
      </c>
      <c r="C772" t="s">
        <v>1037</v>
      </c>
      <c r="D772" t="s">
        <v>4459</v>
      </c>
      <c r="E772" t="s">
        <v>7</v>
      </c>
      <c r="F772" s="3">
        <v>6509.58</v>
      </c>
      <c r="G772" s="3">
        <v>202200</v>
      </c>
      <c r="H772" s="3">
        <v>3676.58</v>
      </c>
      <c r="I772" s="61">
        <v>2023</v>
      </c>
    </row>
    <row r="773" spans="1:9" x14ac:dyDescent="0.3">
      <c r="A773" s="79">
        <v>714</v>
      </c>
      <c r="B773" t="s">
        <v>1472</v>
      </c>
      <c r="C773" t="s">
        <v>1037</v>
      </c>
      <c r="D773" t="s">
        <v>4460</v>
      </c>
      <c r="E773" t="s">
        <v>7</v>
      </c>
      <c r="F773" s="3">
        <v>6651.59</v>
      </c>
      <c r="G773" s="3">
        <v>202200</v>
      </c>
      <c r="H773" s="3">
        <v>3756.79</v>
      </c>
      <c r="I773" s="61">
        <v>2023</v>
      </c>
    </row>
    <row r="774" spans="1:9" x14ac:dyDescent="0.3">
      <c r="A774" s="79">
        <v>714</v>
      </c>
      <c r="B774" t="s">
        <v>1472</v>
      </c>
      <c r="C774" t="s">
        <v>1037</v>
      </c>
      <c r="D774" t="s">
        <v>4461</v>
      </c>
      <c r="E774" t="s">
        <v>7</v>
      </c>
      <c r="F774" s="3">
        <v>5514.63</v>
      </c>
      <c r="G774" s="3">
        <v>174600</v>
      </c>
      <c r="H774" s="3">
        <v>3114.63</v>
      </c>
      <c r="I774" s="61">
        <v>2023</v>
      </c>
    </row>
    <row r="775" spans="1:9" x14ac:dyDescent="0.3">
      <c r="A775" s="79">
        <v>714</v>
      </c>
      <c r="B775" t="s">
        <v>1472</v>
      </c>
      <c r="C775" t="s">
        <v>1037</v>
      </c>
      <c r="D775" t="s">
        <v>4462</v>
      </c>
      <c r="E775" t="s">
        <v>7</v>
      </c>
      <c r="F775" s="3">
        <v>5845.58</v>
      </c>
      <c r="G775" s="3">
        <v>183200</v>
      </c>
      <c r="H775" s="3">
        <v>3301.56</v>
      </c>
      <c r="I775" s="61">
        <v>2023</v>
      </c>
    </row>
    <row r="776" spans="1:9" x14ac:dyDescent="0.3">
      <c r="A776" s="79">
        <v>714</v>
      </c>
      <c r="B776" t="s">
        <v>1472</v>
      </c>
      <c r="C776" t="s">
        <v>1037</v>
      </c>
      <c r="D776" t="s">
        <v>4463</v>
      </c>
      <c r="E776" t="s">
        <v>7</v>
      </c>
      <c r="F776" s="3">
        <v>5038.2299999999996</v>
      </c>
      <c r="G776" s="3">
        <v>173600</v>
      </c>
      <c r="H776" s="3">
        <v>2845.55</v>
      </c>
      <c r="I776" s="61">
        <v>2023</v>
      </c>
    </row>
    <row r="777" spans="1:9" x14ac:dyDescent="0.3">
      <c r="A777" s="79">
        <v>714</v>
      </c>
      <c r="B777" t="s">
        <v>1472</v>
      </c>
      <c r="C777" t="s">
        <v>1037</v>
      </c>
      <c r="D777" t="s">
        <v>4464</v>
      </c>
      <c r="E777" t="s">
        <v>7</v>
      </c>
      <c r="F777" s="3">
        <v>5311.07</v>
      </c>
      <c r="G777" s="3">
        <v>176000</v>
      </c>
      <c r="H777" s="3">
        <v>2999.65</v>
      </c>
      <c r="I777" s="61">
        <v>2023</v>
      </c>
    </row>
    <row r="778" spans="1:9" x14ac:dyDescent="0.3">
      <c r="A778" s="79">
        <v>714</v>
      </c>
      <c r="B778" t="s">
        <v>1472</v>
      </c>
      <c r="C778" t="s">
        <v>1037</v>
      </c>
      <c r="D778" t="s">
        <v>4465</v>
      </c>
      <c r="E778" t="s">
        <v>7</v>
      </c>
      <c r="F778" s="3">
        <v>2812.42</v>
      </c>
      <c r="G778" s="3">
        <v>107500</v>
      </c>
      <c r="H778" s="3">
        <v>1588.42</v>
      </c>
      <c r="I778" s="61">
        <v>2023</v>
      </c>
    </row>
    <row r="779" spans="1:9" x14ac:dyDescent="0.3">
      <c r="A779" s="79">
        <v>714</v>
      </c>
      <c r="B779" t="s">
        <v>1472</v>
      </c>
      <c r="C779" t="s">
        <v>1037</v>
      </c>
      <c r="D779" t="s">
        <v>4466</v>
      </c>
      <c r="E779" t="s">
        <v>7</v>
      </c>
      <c r="F779" s="3">
        <v>1778.41</v>
      </c>
      <c r="G779" s="3">
        <v>109900</v>
      </c>
      <c r="H779" s="3">
        <v>1004.41</v>
      </c>
      <c r="I779" s="61">
        <v>2023</v>
      </c>
    </row>
    <row r="780" spans="1:9" x14ac:dyDescent="0.3">
      <c r="A780" s="79">
        <v>714</v>
      </c>
      <c r="B780" t="s">
        <v>1472</v>
      </c>
      <c r="C780" t="s">
        <v>1037</v>
      </c>
      <c r="D780" t="s">
        <v>4467</v>
      </c>
      <c r="E780" t="s">
        <v>7</v>
      </c>
      <c r="F780" s="3">
        <v>2812.42</v>
      </c>
      <c r="G780" s="3">
        <v>107500</v>
      </c>
      <c r="H780" s="3">
        <v>1588.42</v>
      </c>
      <c r="I780" s="61">
        <v>2023</v>
      </c>
    </row>
    <row r="781" spans="1:9" x14ac:dyDescent="0.3">
      <c r="A781" s="79">
        <v>714</v>
      </c>
      <c r="B781" t="s">
        <v>1472</v>
      </c>
      <c r="C781" t="s">
        <v>1037</v>
      </c>
      <c r="D781" t="s">
        <v>4468</v>
      </c>
      <c r="E781" t="s">
        <v>7</v>
      </c>
      <c r="F781" s="3">
        <v>2927.32</v>
      </c>
      <c r="G781" s="3">
        <v>109900</v>
      </c>
      <c r="H781" s="3">
        <v>1653.32</v>
      </c>
      <c r="I781" s="61">
        <v>2023</v>
      </c>
    </row>
    <row r="782" spans="1:9" x14ac:dyDescent="0.3">
      <c r="A782" s="79">
        <v>714</v>
      </c>
      <c r="B782" t="s">
        <v>1472</v>
      </c>
      <c r="C782" t="s">
        <v>1037</v>
      </c>
      <c r="D782" t="s">
        <v>4469</v>
      </c>
      <c r="E782" t="s">
        <v>7</v>
      </c>
      <c r="F782" s="3">
        <v>2812.42</v>
      </c>
      <c r="G782" s="3">
        <v>107500</v>
      </c>
      <c r="H782" s="3">
        <v>1588.42</v>
      </c>
      <c r="I782" s="61">
        <v>2023</v>
      </c>
    </row>
    <row r="783" spans="1:9" x14ac:dyDescent="0.3">
      <c r="A783" s="79">
        <v>714</v>
      </c>
      <c r="B783" t="s">
        <v>1472</v>
      </c>
      <c r="C783" t="s">
        <v>1037</v>
      </c>
      <c r="D783" t="s">
        <v>4470</v>
      </c>
      <c r="E783" t="s">
        <v>7</v>
      </c>
      <c r="F783" s="3">
        <v>2927.32</v>
      </c>
      <c r="G783" s="3">
        <v>109900</v>
      </c>
      <c r="H783" s="3">
        <v>1653.32</v>
      </c>
      <c r="I783" s="61">
        <v>2023</v>
      </c>
    </row>
    <row r="784" spans="1:9" x14ac:dyDescent="0.3">
      <c r="A784" s="79">
        <v>714</v>
      </c>
      <c r="B784" t="s">
        <v>1472</v>
      </c>
      <c r="C784" t="s">
        <v>1037</v>
      </c>
      <c r="D784" t="s">
        <v>4471</v>
      </c>
      <c r="E784" t="s">
        <v>7</v>
      </c>
      <c r="F784" s="3">
        <v>4359.1000000000004</v>
      </c>
      <c r="G784" s="3">
        <v>173600</v>
      </c>
      <c r="H784" s="3">
        <v>2462</v>
      </c>
      <c r="I784" s="61">
        <v>2023</v>
      </c>
    </row>
    <row r="785" spans="1:9" x14ac:dyDescent="0.3">
      <c r="A785" s="79">
        <v>714</v>
      </c>
      <c r="B785" t="s">
        <v>1472</v>
      </c>
      <c r="C785" t="s">
        <v>1037</v>
      </c>
      <c r="D785" t="s">
        <v>4472</v>
      </c>
      <c r="E785" t="s">
        <v>7</v>
      </c>
      <c r="F785" s="3">
        <v>5257.38</v>
      </c>
      <c r="G785" s="3">
        <v>176000</v>
      </c>
      <c r="H785" s="3">
        <v>2969.34</v>
      </c>
      <c r="I785" s="61">
        <v>2023</v>
      </c>
    </row>
    <row r="786" spans="1:9" x14ac:dyDescent="0.3">
      <c r="A786" s="79">
        <v>714</v>
      </c>
      <c r="B786" t="s">
        <v>1472</v>
      </c>
      <c r="C786" t="s">
        <v>1037</v>
      </c>
      <c r="D786" t="s">
        <v>4473</v>
      </c>
      <c r="E786" t="s">
        <v>7</v>
      </c>
      <c r="F786" s="3">
        <v>4904.01</v>
      </c>
      <c r="G786" s="3">
        <v>173600</v>
      </c>
      <c r="H786" s="3">
        <v>2769.75</v>
      </c>
      <c r="I786" s="61">
        <v>2023</v>
      </c>
    </row>
    <row r="787" spans="1:9" x14ac:dyDescent="0.3">
      <c r="A787" s="79">
        <v>714</v>
      </c>
      <c r="B787" t="s">
        <v>1472</v>
      </c>
      <c r="C787" t="s">
        <v>1037</v>
      </c>
      <c r="D787" t="s">
        <v>4474</v>
      </c>
      <c r="E787" t="s">
        <v>7</v>
      </c>
      <c r="F787" s="3">
        <v>4732.83</v>
      </c>
      <c r="G787" s="3">
        <v>173400</v>
      </c>
      <c r="H787" s="3">
        <v>2673.07</v>
      </c>
      <c r="I787" s="61">
        <v>2023</v>
      </c>
    </row>
    <row r="788" spans="1:9" x14ac:dyDescent="0.3">
      <c r="A788" s="79">
        <v>714</v>
      </c>
      <c r="B788" t="s">
        <v>1472</v>
      </c>
      <c r="C788" t="s">
        <v>1037</v>
      </c>
      <c r="D788" t="s">
        <v>4475</v>
      </c>
      <c r="E788" t="s">
        <v>7</v>
      </c>
      <c r="F788" s="3">
        <v>2812.42</v>
      </c>
      <c r="G788" s="3">
        <v>107500</v>
      </c>
      <c r="H788" s="3">
        <v>1588.42</v>
      </c>
      <c r="I788" s="61">
        <v>2023</v>
      </c>
    </row>
    <row r="789" spans="1:9" x14ac:dyDescent="0.3">
      <c r="A789" s="79">
        <v>714</v>
      </c>
      <c r="B789" t="s">
        <v>1472</v>
      </c>
      <c r="C789" t="s">
        <v>1037</v>
      </c>
      <c r="D789" t="s">
        <v>4476</v>
      </c>
      <c r="E789" t="s">
        <v>7</v>
      </c>
      <c r="F789" s="3">
        <v>1778.41</v>
      </c>
      <c r="G789" s="3">
        <v>109900</v>
      </c>
      <c r="H789" s="3">
        <v>1004.41</v>
      </c>
      <c r="I789" s="61">
        <v>2023</v>
      </c>
    </row>
    <row r="790" spans="1:9" x14ac:dyDescent="0.3">
      <c r="A790" s="79">
        <v>714</v>
      </c>
      <c r="B790" t="s">
        <v>1472</v>
      </c>
      <c r="C790" t="s">
        <v>1037</v>
      </c>
      <c r="D790" t="s">
        <v>4477</v>
      </c>
      <c r="E790" t="s">
        <v>7</v>
      </c>
      <c r="F790" s="3">
        <v>2812.42</v>
      </c>
      <c r="G790" s="3">
        <v>107500</v>
      </c>
      <c r="H790" s="3">
        <v>1588.42</v>
      </c>
      <c r="I790" s="61">
        <v>2023</v>
      </c>
    </row>
    <row r="791" spans="1:9" x14ac:dyDescent="0.3">
      <c r="A791" s="79">
        <v>714</v>
      </c>
      <c r="B791" t="s">
        <v>1472</v>
      </c>
      <c r="C791" t="s">
        <v>1037</v>
      </c>
      <c r="D791" t="s">
        <v>4478</v>
      </c>
      <c r="E791" t="s">
        <v>7</v>
      </c>
      <c r="F791" s="3">
        <v>1778.41</v>
      </c>
      <c r="G791" s="3">
        <v>109900</v>
      </c>
      <c r="H791" s="3">
        <v>1004.41</v>
      </c>
      <c r="I791" s="61">
        <v>2023</v>
      </c>
    </row>
    <row r="792" spans="1:9" x14ac:dyDescent="0.3">
      <c r="A792" s="79">
        <v>714</v>
      </c>
      <c r="B792" t="s">
        <v>1472</v>
      </c>
      <c r="C792" t="s">
        <v>1037</v>
      </c>
      <c r="D792" t="s">
        <v>4479</v>
      </c>
      <c r="E792" t="s">
        <v>7</v>
      </c>
      <c r="F792" s="3">
        <v>1548.63</v>
      </c>
      <c r="G792" s="3">
        <v>107500</v>
      </c>
      <c r="H792" s="3">
        <v>874.63</v>
      </c>
      <c r="I792" s="61">
        <v>2023</v>
      </c>
    </row>
    <row r="793" spans="1:9" x14ac:dyDescent="0.3">
      <c r="A793" s="79">
        <v>714</v>
      </c>
      <c r="B793" t="s">
        <v>1472</v>
      </c>
      <c r="C793" t="s">
        <v>1037</v>
      </c>
      <c r="D793" t="s">
        <v>4480</v>
      </c>
      <c r="E793" t="s">
        <v>7</v>
      </c>
      <c r="F793" s="3">
        <v>2927.32</v>
      </c>
      <c r="G793" s="3">
        <v>109900</v>
      </c>
      <c r="H793" s="3">
        <v>1653.32</v>
      </c>
      <c r="I793" s="61">
        <v>2023</v>
      </c>
    </row>
    <row r="794" spans="1:9" x14ac:dyDescent="0.3">
      <c r="A794" s="79">
        <v>714</v>
      </c>
      <c r="B794" t="s">
        <v>1472</v>
      </c>
      <c r="C794" t="s">
        <v>1037</v>
      </c>
      <c r="D794" t="s">
        <v>4481</v>
      </c>
      <c r="E794" t="s">
        <v>7</v>
      </c>
      <c r="F794" s="3">
        <v>4317.4799999999996</v>
      </c>
      <c r="G794" s="3">
        <v>173600</v>
      </c>
      <c r="H794" s="3">
        <v>2438.48</v>
      </c>
      <c r="I794" s="61">
        <v>2023</v>
      </c>
    </row>
    <row r="795" spans="1:9" x14ac:dyDescent="0.3">
      <c r="A795" s="79">
        <v>714</v>
      </c>
      <c r="B795" t="s">
        <v>1472</v>
      </c>
      <c r="C795" t="s">
        <v>1037</v>
      </c>
      <c r="D795" t="s">
        <v>4482</v>
      </c>
      <c r="E795" t="s">
        <v>7</v>
      </c>
      <c r="F795" s="3">
        <v>5103.18</v>
      </c>
      <c r="G795" s="3">
        <v>176000</v>
      </c>
      <c r="H795" s="3">
        <v>2882.24</v>
      </c>
      <c r="I795" s="61">
        <v>2023</v>
      </c>
    </row>
    <row r="796" spans="1:9" x14ac:dyDescent="0.3">
      <c r="A796" s="79">
        <v>714</v>
      </c>
      <c r="B796" t="s">
        <v>1472</v>
      </c>
      <c r="C796" t="s">
        <v>1037</v>
      </c>
      <c r="D796" t="s">
        <v>4483</v>
      </c>
      <c r="E796" t="s">
        <v>7</v>
      </c>
      <c r="F796" s="3">
        <v>6715.31</v>
      </c>
      <c r="G796" s="3">
        <v>186200</v>
      </c>
      <c r="H796" s="3">
        <v>3792.77</v>
      </c>
      <c r="I796" s="61">
        <v>2023</v>
      </c>
    </row>
    <row r="797" spans="1:9" x14ac:dyDescent="0.3">
      <c r="A797" s="79">
        <v>714</v>
      </c>
      <c r="B797" t="s">
        <v>1472</v>
      </c>
      <c r="C797" t="s">
        <v>1037</v>
      </c>
      <c r="D797" t="s">
        <v>4484</v>
      </c>
      <c r="E797" t="s">
        <v>7</v>
      </c>
      <c r="F797" s="3">
        <v>6755.43</v>
      </c>
      <c r="G797" s="3">
        <v>181100</v>
      </c>
      <c r="H797" s="3">
        <v>3815.43</v>
      </c>
      <c r="I797" s="61">
        <v>2023</v>
      </c>
    </row>
    <row r="798" spans="1:9" x14ac:dyDescent="0.3">
      <c r="A798" s="79">
        <v>714</v>
      </c>
      <c r="B798" t="s">
        <v>1472</v>
      </c>
      <c r="C798" t="s">
        <v>1037</v>
      </c>
      <c r="D798" t="s">
        <v>4485</v>
      </c>
      <c r="E798" t="s">
        <v>7</v>
      </c>
      <c r="F798" s="3">
        <v>6590.22</v>
      </c>
      <c r="G798" s="3">
        <v>191300</v>
      </c>
      <c r="H798" s="3">
        <v>3722.12</v>
      </c>
      <c r="I798" s="61">
        <v>2023</v>
      </c>
    </row>
    <row r="799" spans="1:9" x14ac:dyDescent="0.3">
      <c r="A799" s="79">
        <v>714</v>
      </c>
      <c r="B799" t="s">
        <v>1472</v>
      </c>
      <c r="C799" t="s">
        <v>1037</v>
      </c>
      <c r="D799" t="s">
        <v>4486</v>
      </c>
      <c r="E799" t="s">
        <v>7</v>
      </c>
      <c r="F799" s="3">
        <v>6352.05</v>
      </c>
      <c r="G799" s="3">
        <v>191300</v>
      </c>
      <c r="H799" s="3">
        <v>3587.61</v>
      </c>
      <c r="I799" s="61">
        <v>2023</v>
      </c>
    </row>
    <row r="800" spans="1:9" x14ac:dyDescent="0.3">
      <c r="A800" s="79">
        <v>714</v>
      </c>
      <c r="B800" t="s">
        <v>1472</v>
      </c>
      <c r="C800" t="s">
        <v>1037</v>
      </c>
      <c r="D800" t="s">
        <v>4487</v>
      </c>
      <c r="E800" t="s">
        <v>7</v>
      </c>
      <c r="F800" s="3">
        <v>6422.43</v>
      </c>
      <c r="G800" s="3">
        <v>191300</v>
      </c>
      <c r="H800" s="3">
        <v>3627.35</v>
      </c>
      <c r="I800" s="61">
        <v>2023</v>
      </c>
    </row>
    <row r="801" spans="1:9" x14ac:dyDescent="0.3">
      <c r="A801" s="79">
        <v>714</v>
      </c>
      <c r="B801" t="s">
        <v>1472</v>
      </c>
      <c r="C801" t="s">
        <v>1037</v>
      </c>
      <c r="D801" t="s">
        <v>4488</v>
      </c>
      <c r="E801" t="s">
        <v>7</v>
      </c>
      <c r="F801" s="3">
        <v>6422.72</v>
      </c>
      <c r="G801" s="3">
        <v>191300</v>
      </c>
      <c r="H801" s="3">
        <v>3627.52</v>
      </c>
      <c r="I801" s="61">
        <v>2023</v>
      </c>
    </row>
    <row r="802" spans="1:9" x14ac:dyDescent="0.3">
      <c r="A802" s="79">
        <v>714</v>
      </c>
      <c r="B802" t="s">
        <v>1472</v>
      </c>
      <c r="C802" t="s">
        <v>1037</v>
      </c>
      <c r="D802" t="s">
        <v>4489</v>
      </c>
      <c r="E802" t="s">
        <v>7</v>
      </c>
      <c r="F802" s="3">
        <v>5834.04</v>
      </c>
      <c r="G802" s="3">
        <v>191300</v>
      </c>
      <c r="H802" s="3">
        <v>3295.04</v>
      </c>
      <c r="I802" s="61">
        <v>2023</v>
      </c>
    </row>
    <row r="803" spans="1:9" x14ac:dyDescent="0.3">
      <c r="A803" s="79">
        <v>714</v>
      </c>
      <c r="B803" t="s">
        <v>1472</v>
      </c>
      <c r="C803" t="s">
        <v>1037</v>
      </c>
      <c r="D803" t="s">
        <v>4490</v>
      </c>
      <c r="E803" t="s">
        <v>7</v>
      </c>
      <c r="F803" s="3">
        <v>6361.42</v>
      </c>
      <c r="G803" s="3">
        <v>182500</v>
      </c>
      <c r="H803" s="3">
        <v>3592.9</v>
      </c>
      <c r="I803" s="61">
        <v>2023</v>
      </c>
    </row>
    <row r="804" spans="1:9" x14ac:dyDescent="0.3">
      <c r="A804" s="79">
        <v>714</v>
      </c>
      <c r="B804" t="s">
        <v>1472</v>
      </c>
      <c r="C804" t="s">
        <v>1037</v>
      </c>
      <c r="D804" t="s">
        <v>4491</v>
      </c>
      <c r="E804" t="s">
        <v>7</v>
      </c>
      <c r="F804" s="3">
        <v>6424.38</v>
      </c>
      <c r="G804" s="3">
        <v>182500</v>
      </c>
      <c r="H804" s="3">
        <v>3628.46</v>
      </c>
      <c r="I804" s="61">
        <v>2023</v>
      </c>
    </row>
    <row r="805" spans="1:9" x14ac:dyDescent="0.3">
      <c r="A805" s="79">
        <v>714</v>
      </c>
      <c r="B805" t="s">
        <v>1472</v>
      </c>
      <c r="C805" t="s">
        <v>1037</v>
      </c>
      <c r="D805" t="s">
        <v>4492</v>
      </c>
      <c r="E805" t="s">
        <v>7</v>
      </c>
      <c r="F805" s="3">
        <v>6909.66</v>
      </c>
      <c r="G805" s="3">
        <v>189000</v>
      </c>
      <c r="H805" s="3">
        <v>3902.56</v>
      </c>
      <c r="I805" s="61">
        <v>2023</v>
      </c>
    </row>
    <row r="806" spans="1:9" x14ac:dyDescent="0.3">
      <c r="A806" s="79">
        <v>714</v>
      </c>
      <c r="B806" t="s">
        <v>1472</v>
      </c>
      <c r="C806" t="s">
        <v>1037</v>
      </c>
      <c r="D806" t="s">
        <v>4493</v>
      </c>
      <c r="E806" t="s">
        <v>7</v>
      </c>
      <c r="F806" s="3">
        <v>6972.17</v>
      </c>
      <c r="G806" s="3">
        <v>185300</v>
      </c>
      <c r="H806" s="3">
        <v>3937.85</v>
      </c>
      <c r="I806" s="61">
        <v>2023</v>
      </c>
    </row>
    <row r="807" spans="1:9" x14ac:dyDescent="0.3">
      <c r="A807" s="79">
        <v>714</v>
      </c>
      <c r="B807" t="s">
        <v>1472</v>
      </c>
      <c r="C807" t="s">
        <v>1037</v>
      </c>
      <c r="D807" t="s">
        <v>4494</v>
      </c>
      <c r="E807" t="s">
        <v>7</v>
      </c>
      <c r="F807" s="3">
        <v>6271.13</v>
      </c>
      <c r="G807" s="3">
        <v>181100</v>
      </c>
      <c r="H807" s="3">
        <v>3541.91</v>
      </c>
      <c r="I807" s="61">
        <v>2023</v>
      </c>
    </row>
    <row r="808" spans="1:9" x14ac:dyDescent="0.3">
      <c r="A808" s="79">
        <v>714</v>
      </c>
      <c r="B808" t="s">
        <v>1472</v>
      </c>
      <c r="C808" t="s">
        <v>1037</v>
      </c>
      <c r="D808" t="s">
        <v>4495</v>
      </c>
      <c r="E808" t="s">
        <v>7</v>
      </c>
      <c r="F808" s="3">
        <v>5905.48</v>
      </c>
      <c r="G808" s="3">
        <v>191300</v>
      </c>
      <c r="H808" s="3">
        <v>3335.38</v>
      </c>
      <c r="I808" s="61">
        <v>2023</v>
      </c>
    </row>
    <row r="809" spans="1:9" x14ac:dyDescent="0.3">
      <c r="A809" s="79">
        <v>714</v>
      </c>
      <c r="B809" t="s">
        <v>1472</v>
      </c>
      <c r="C809" t="s">
        <v>1037</v>
      </c>
      <c r="D809" t="s">
        <v>4496</v>
      </c>
      <c r="E809" t="s">
        <v>7</v>
      </c>
      <c r="F809" s="3">
        <v>6292.1</v>
      </c>
      <c r="G809" s="3">
        <v>180300</v>
      </c>
      <c r="H809" s="3">
        <v>3553.74</v>
      </c>
      <c r="I809" s="61">
        <v>2023</v>
      </c>
    </row>
    <row r="810" spans="1:9" x14ac:dyDescent="0.3">
      <c r="A810" s="79">
        <v>714</v>
      </c>
      <c r="B810" t="s">
        <v>1472</v>
      </c>
      <c r="C810" t="s">
        <v>1037</v>
      </c>
      <c r="D810" t="s">
        <v>4497</v>
      </c>
      <c r="E810" t="s">
        <v>7</v>
      </c>
      <c r="F810" s="3">
        <v>5834.04</v>
      </c>
      <c r="G810" s="3">
        <v>191300</v>
      </c>
      <c r="H810" s="3">
        <v>3295.04</v>
      </c>
      <c r="I810" s="61">
        <v>2023</v>
      </c>
    </row>
    <row r="811" spans="1:9" x14ac:dyDescent="0.3">
      <c r="A811" s="79">
        <v>714</v>
      </c>
      <c r="B811" t="s">
        <v>1472</v>
      </c>
      <c r="C811" t="s">
        <v>1037</v>
      </c>
      <c r="D811" t="s">
        <v>4498</v>
      </c>
      <c r="E811" t="s">
        <v>7</v>
      </c>
      <c r="F811" s="3">
        <v>6123.57</v>
      </c>
      <c r="G811" s="3">
        <v>191300</v>
      </c>
      <c r="H811" s="3">
        <v>3458.57</v>
      </c>
      <c r="I811" s="61">
        <v>2023</v>
      </c>
    </row>
    <row r="812" spans="1:9" x14ac:dyDescent="0.3">
      <c r="A812" s="79">
        <v>714</v>
      </c>
      <c r="B812" t="s">
        <v>1472</v>
      </c>
      <c r="C812" t="s">
        <v>1037</v>
      </c>
      <c r="D812" t="s">
        <v>4499</v>
      </c>
      <c r="E812" t="s">
        <v>7</v>
      </c>
      <c r="F812" s="3">
        <v>6446.25</v>
      </c>
      <c r="G812" s="3">
        <v>182500</v>
      </c>
      <c r="H812" s="3">
        <v>3640.81</v>
      </c>
      <c r="I812" s="61">
        <v>2023</v>
      </c>
    </row>
    <row r="813" spans="1:9" x14ac:dyDescent="0.3">
      <c r="A813" s="79">
        <v>714</v>
      </c>
      <c r="B813" t="s">
        <v>1472</v>
      </c>
      <c r="C813" t="s">
        <v>1037</v>
      </c>
      <c r="D813" t="s">
        <v>4500</v>
      </c>
      <c r="E813" t="s">
        <v>7</v>
      </c>
      <c r="F813" s="3">
        <v>5863.99</v>
      </c>
      <c r="G813" s="3">
        <v>191300</v>
      </c>
      <c r="H813" s="3">
        <v>3311.95</v>
      </c>
      <c r="I813" s="61">
        <v>2023</v>
      </c>
    </row>
    <row r="814" spans="1:9" x14ac:dyDescent="0.3">
      <c r="A814" s="79">
        <v>714</v>
      </c>
      <c r="B814" t="s">
        <v>1472</v>
      </c>
      <c r="C814" t="s">
        <v>1037</v>
      </c>
      <c r="D814" t="s">
        <v>4501</v>
      </c>
      <c r="E814" t="s">
        <v>7</v>
      </c>
      <c r="F814" s="3">
        <v>5834.04</v>
      </c>
      <c r="G814" s="3">
        <v>177400</v>
      </c>
      <c r="H814" s="3">
        <v>3295.04</v>
      </c>
      <c r="I814" s="61">
        <v>2023</v>
      </c>
    </row>
    <row r="815" spans="1:9" x14ac:dyDescent="0.3">
      <c r="A815" s="79">
        <v>714</v>
      </c>
      <c r="B815" t="s">
        <v>1472</v>
      </c>
      <c r="C815" t="s">
        <v>1037</v>
      </c>
      <c r="D815" t="s">
        <v>4502</v>
      </c>
      <c r="E815" t="s">
        <v>7</v>
      </c>
      <c r="F815" s="3">
        <v>6015.82</v>
      </c>
      <c r="G815" s="3">
        <v>176600</v>
      </c>
      <c r="H815" s="3">
        <v>3397.7</v>
      </c>
      <c r="I815" s="61">
        <v>2023</v>
      </c>
    </row>
    <row r="816" spans="1:9" x14ac:dyDescent="0.3">
      <c r="A816" s="79">
        <v>714</v>
      </c>
      <c r="B816" t="s">
        <v>1472</v>
      </c>
      <c r="C816" t="s">
        <v>1037</v>
      </c>
      <c r="D816" t="s">
        <v>4503</v>
      </c>
      <c r="E816" t="s">
        <v>7</v>
      </c>
      <c r="F816" s="3">
        <v>6118.26</v>
      </c>
      <c r="G816" s="3">
        <v>191300</v>
      </c>
      <c r="H816" s="3">
        <v>3455.56</v>
      </c>
      <c r="I816" s="61">
        <v>2023</v>
      </c>
    </row>
    <row r="817" spans="1:9" x14ac:dyDescent="0.3">
      <c r="A817" s="79">
        <v>714</v>
      </c>
      <c r="B817" t="s">
        <v>1472</v>
      </c>
      <c r="C817" t="s">
        <v>1037</v>
      </c>
      <c r="D817" t="s">
        <v>4504</v>
      </c>
      <c r="E817" t="s">
        <v>7</v>
      </c>
      <c r="F817" s="3">
        <v>2903.62</v>
      </c>
      <c r="G817" s="3">
        <v>163200</v>
      </c>
      <c r="H817" s="3">
        <v>1639.92</v>
      </c>
      <c r="I817" s="61">
        <v>2023</v>
      </c>
    </row>
    <row r="818" spans="1:9" x14ac:dyDescent="0.3">
      <c r="A818" s="79">
        <v>714</v>
      </c>
      <c r="B818" t="s">
        <v>1472</v>
      </c>
      <c r="C818" t="s">
        <v>1037</v>
      </c>
      <c r="D818" t="s">
        <v>4504</v>
      </c>
      <c r="E818" t="s">
        <v>7</v>
      </c>
      <c r="F818" s="3">
        <v>3919.98</v>
      </c>
      <c r="G818" s="3">
        <v>163600</v>
      </c>
      <c r="H818" s="3">
        <v>2213.98</v>
      </c>
      <c r="I818" s="61">
        <v>2023</v>
      </c>
    </row>
    <row r="819" spans="1:9" x14ac:dyDescent="0.3">
      <c r="A819" s="79">
        <v>714</v>
      </c>
      <c r="B819" t="s">
        <v>1472</v>
      </c>
      <c r="C819" t="s">
        <v>1037</v>
      </c>
      <c r="D819" t="s">
        <v>4504</v>
      </c>
      <c r="E819" t="s">
        <v>7</v>
      </c>
      <c r="F819" s="3">
        <v>3956.27</v>
      </c>
      <c r="G819" s="3">
        <v>162800</v>
      </c>
      <c r="H819" s="3">
        <v>2234.4699999999998</v>
      </c>
      <c r="I819" s="61">
        <v>2023</v>
      </c>
    </row>
    <row r="820" spans="1:9" x14ac:dyDescent="0.3">
      <c r="A820" s="79">
        <v>714</v>
      </c>
      <c r="B820" t="s">
        <v>1472</v>
      </c>
      <c r="C820" t="s">
        <v>1037</v>
      </c>
      <c r="D820" t="s">
        <v>4504</v>
      </c>
      <c r="E820" t="s">
        <v>7</v>
      </c>
      <c r="F820" s="3">
        <v>3629.6</v>
      </c>
      <c r="G820" s="3">
        <v>146900</v>
      </c>
      <c r="H820" s="3">
        <v>2049.9699999999998</v>
      </c>
      <c r="I820" s="61">
        <v>2023</v>
      </c>
    </row>
    <row r="821" spans="1:9" x14ac:dyDescent="0.3">
      <c r="A821" s="79">
        <v>714</v>
      </c>
      <c r="B821" t="s">
        <v>1472</v>
      </c>
      <c r="C821" t="s">
        <v>1037</v>
      </c>
      <c r="D821" t="s">
        <v>4504</v>
      </c>
      <c r="E821" t="s">
        <v>7</v>
      </c>
      <c r="F821" s="3">
        <v>4028.88</v>
      </c>
      <c r="G821" s="3">
        <v>154200</v>
      </c>
      <c r="H821" s="3">
        <v>2275.4899999999998</v>
      </c>
      <c r="I821" s="61">
        <v>2023</v>
      </c>
    </row>
    <row r="822" spans="1:9" x14ac:dyDescent="0.3">
      <c r="A822" s="79">
        <v>714</v>
      </c>
      <c r="B822" t="s">
        <v>1472</v>
      </c>
      <c r="C822" t="s">
        <v>1037</v>
      </c>
      <c r="D822" t="s">
        <v>4504</v>
      </c>
      <c r="E822" t="s">
        <v>7</v>
      </c>
      <c r="F822" s="3">
        <v>3557.01</v>
      </c>
      <c r="G822" s="3">
        <v>157900</v>
      </c>
      <c r="H822" s="3">
        <v>2008.97</v>
      </c>
      <c r="I822" s="61">
        <v>2023</v>
      </c>
    </row>
    <row r="823" spans="1:9" x14ac:dyDescent="0.3">
      <c r="A823" s="79">
        <v>714</v>
      </c>
      <c r="B823" t="s">
        <v>1472</v>
      </c>
      <c r="C823" t="s">
        <v>1037</v>
      </c>
      <c r="D823" t="s">
        <v>4504</v>
      </c>
      <c r="E823" t="s">
        <v>7</v>
      </c>
      <c r="F823" s="3">
        <v>3557.01</v>
      </c>
      <c r="G823" s="3">
        <v>162600</v>
      </c>
      <c r="H823" s="3">
        <v>2008.97</v>
      </c>
      <c r="I823" s="61">
        <v>2023</v>
      </c>
    </row>
    <row r="824" spans="1:9" x14ac:dyDescent="0.3">
      <c r="A824" s="79">
        <v>714</v>
      </c>
      <c r="B824" t="s">
        <v>1472</v>
      </c>
      <c r="C824" t="s">
        <v>1037</v>
      </c>
      <c r="D824" t="s">
        <v>4504</v>
      </c>
      <c r="E824" t="s">
        <v>7</v>
      </c>
      <c r="F824" s="3">
        <v>3121.47</v>
      </c>
      <c r="G824" s="3">
        <v>164400</v>
      </c>
      <c r="H824" s="3">
        <v>1762.99</v>
      </c>
      <c r="I824" s="61">
        <v>2023</v>
      </c>
    </row>
    <row r="825" spans="1:9" x14ac:dyDescent="0.3">
      <c r="A825" s="79">
        <v>714</v>
      </c>
      <c r="B825" t="s">
        <v>1472</v>
      </c>
      <c r="C825" t="s">
        <v>1037</v>
      </c>
      <c r="D825" t="s">
        <v>4504</v>
      </c>
      <c r="E825" t="s">
        <v>7</v>
      </c>
      <c r="F825" s="3">
        <v>3121.47</v>
      </c>
      <c r="G825" s="3">
        <v>143800</v>
      </c>
      <c r="H825" s="3">
        <v>1762.99</v>
      </c>
      <c r="I825" s="61">
        <v>2023</v>
      </c>
    </row>
    <row r="826" spans="1:9" x14ac:dyDescent="0.3">
      <c r="A826" s="79">
        <v>714</v>
      </c>
      <c r="B826" t="s">
        <v>1472</v>
      </c>
      <c r="C826" t="s">
        <v>1037</v>
      </c>
      <c r="D826" t="s">
        <v>4504</v>
      </c>
      <c r="E826" t="s">
        <v>7</v>
      </c>
      <c r="F826" s="3">
        <v>3411.83</v>
      </c>
      <c r="G826" s="3">
        <v>167800</v>
      </c>
      <c r="H826" s="3">
        <v>1926.98</v>
      </c>
      <c r="I826" s="61">
        <v>2023</v>
      </c>
    </row>
    <row r="827" spans="1:9" x14ac:dyDescent="0.3">
      <c r="A827" s="79">
        <v>714</v>
      </c>
      <c r="B827" t="s">
        <v>1472</v>
      </c>
      <c r="C827" t="s">
        <v>1037</v>
      </c>
      <c r="D827" t="s">
        <v>4504</v>
      </c>
      <c r="E827" t="s">
        <v>7</v>
      </c>
      <c r="F827" s="3">
        <v>3266.63</v>
      </c>
      <c r="G827" s="3">
        <v>173000</v>
      </c>
      <c r="H827" s="3">
        <v>1844.96</v>
      </c>
      <c r="I827" s="61">
        <v>2023</v>
      </c>
    </row>
    <row r="828" spans="1:9" x14ac:dyDescent="0.3">
      <c r="A828" s="79">
        <v>714</v>
      </c>
      <c r="B828" t="s">
        <v>1472</v>
      </c>
      <c r="C828" t="s">
        <v>1037</v>
      </c>
      <c r="D828" t="s">
        <v>4504</v>
      </c>
      <c r="E828" t="s">
        <v>7</v>
      </c>
      <c r="F828" s="3">
        <v>3048.86</v>
      </c>
      <c r="G828" s="3">
        <v>143900</v>
      </c>
      <c r="H828" s="3">
        <v>1721.97</v>
      </c>
      <c r="I828" s="61">
        <v>2023</v>
      </c>
    </row>
    <row r="829" spans="1:9" x14ac:dyDescent="0.3">
      <c r="A829" s="79">
        <v>714</v>
      </c>
      <c r="B829" t="s">
        <v>1472</v>
      </c>
      <c r="C829" t="s">
        <v>1037</v>
      </c>
      <c r="D829" t="s">
        <v>4504</v>
      </c>
      <c r="E829" t="s">
        <v>7</v>
      </c>
      <c r="F829" s="3">
        <v>3121.47</v>
      </c>
      <c r="G829" s="3">
        <v>131700</v>
      </c>
      <c r="H829" s="3">
        <v>1762.99</v>
      </c>
      <c r="I829" s="61">
        <v>2023</v>
      </c>
    </row>
    <row r="830" spans="1:9" x14ac:dyDescent="0.3">
      <c r="A830" s="79">
        <v>714</v>
      </c>
      <c r="B830" t="s">
        <v>1472</v>
      </c>
      <c r="C830" t="s">
        <v>1037</v>
      </c>
      <c r="D830" t="s">
        <v>4504</v>
      </c>
      <c r="E830" t="s">
        <v>7</v>
      </c>
      <c r="F830" s="3">
        <v>3411.83</v>
      </c>
      <c r="G830" s="3">
        <v>158800</v>
      </c>
      <c r="H830" s="3">
        <v>1926.98</v>
      </c>
      <c r="I830" s="61">
        <v>2023</v>
      </c>
    </row>
    <row r="831" spans="1:9" x14ac:dyDescent="0.3">
      <c r="A831" s="79">
        <v>714</v>
      </c>
      <c r="B831" t="s">
        <v>1472</v>
      </c>
      <c r="C831" t="s">
        <v>1037</v>
      </c>
      <c r="D831" t="s">
        <v>4504</v>
      </c>
      <c r="E831" t="s">
        <v>7</v>
      </c>
      <c r="F831" s="3">
        <v>4174.03</v>
      </c>
      <c r="G831" s="3">
        <v>163200</v>
      </c>
      <c r="H831" s="3">
        <v>2357.46</v>
      </c>
      <c r="I831" s="61">
        <v>2023</v>
      </c>
    </row>
    <row r="832" spans="1:9" x14ac:dyDescent="0.3">
      <c r="A832" s="79">
        <v>714</v>
      </c>
      <c r="B832" t="s">
        <v>1472</v>
      </c>
      <c r="C832" t="s">
        <v>1037</v>
      </c>
      <c r="D832" t="s">
        <v>4504</v>
      </c>
      <c r="E832" t="s">
        <v>7</v>
      </c>
      <c r="F832" s="3">
        <v>3774.75</v>
      </c>
      <c r="G832" s="3">
        <v>162800</v>
      </c>
      <c r="H832" s="3">
        <v>2131.94</v>
      </c>
      <c r="I832" s="61">
        <v>2023</v>
      </c>
    </row>
    <row r="833" spans="1:9" x14ac:dyDescent="0.3">
      <c r="A833" s="79">
        <v>714</v>
      </c>
      <c r="B833" t="s">
        <v>1472</v>
      </c>
      <c r="C833" t="s">
        <v>1037</v>
      </c>
      <c r="D833" t="s">
        <v>4504</v>
      </c>
      <c r="E833" t="s">
        <v>7</v>
      </c>
      <c r="F833" s="3">
        <v>3974.36</v>
      </c>
      <c r="G833" s="3">
        <v>146900</v>
      </c>
      <c r="H833" s="3">
        <v>2244.67</v>
      </c>
      <c r="I833" s="61">
        <v>2023</v>
      </c>
    </row>
    <row r="834" spans="1:9" x14ac:dyDescent="0.3">
      <c r="A834" s="79">
        <v>714</v>
      </c>
      <c r="B834" t="s">
        <v>1472</v>
      </c>
      <c r="C834" t="s">
        <v>1037</v>
      </c>
      <c r="D834" t="s">
        <v>4504</v>
      </c>
      <c r="E834" t="s">
        <v>7</v>
      </c>
      <c r="F834" s="3">
        <v>3665.89</v>
      </c>
      <c r="G834" s="3">
        <v>154200</v>
      </c>
      <c r="H834" s="3">
        <v>2070.46</v>
      </c>
      <c r="I834" s="61">
        <v>2023</v>
      </c>
    </row>
    <row r="835" spans="1:9" x14ac:dyDescent="0.3">
      <c r="A835" s="79">
        <v>714</v>
      </c>
      <c r="B835" t="s">
        <v>1472</v>
      </c>
      <c r="C835" t="s">
        <v>1037</v>
      </c>
      <c r="D835" t="s">
        <v>4504</v>
      </c>
      <c r="E835" t="s">
        <v>7</v>
      </c>
      <c r="F835" s="3">
        <v>2903.62</v>
      </c>
      <c r="G835" s="3">
        <v>157900</v>
      </c>
      <c r="H835" s="3">
        <v>1639.92</v>
      </c>
      <c r="I835" s="61">
        <v>2023</v>
      </c>
    </row>
    <row r="836" spans="1:9" x14ac:dyDescent="0.3">
      <c r="A836" s="79">
        <v>714</v>
      </c>
      <c r="B836" t="s">
        <v>1472</v>
      </c>
      <c r="C836" t="s">
        <v>1037</v>
      </c>
      <c r="D836" t="s">
        <v>4504</v>
      </c>
      <c r="E836" t="s">
        <v>7</v>
      </c>
      <c r="F836" s="3">
        <v>3157.73</v>
      </c>
      <c r="G836" s="3">
        <v>162600</v>
      </c>
      <c r="H836" s="3">
        <v>1783.45</v>
      </c>
      <c r="I836" s="61">
        <v>2023</v>
      </c>
    </row>
    <row r="837" spans="1:9" x14ac:dyDescent="0.3">
      <c r="A837" s="79">
        <v>714</v>
      </c>
      <c r="B837" t="s">
        <v>1472</v>
      </c>
      <c r="C837" t="s">
        <v>1037</v>
      </c>
      <c r="D837" t="s">
        <v>4504</v>
      </c>
      <c r="E837" t="s">
        <v>7</v>
      </c>
      <c r="F837" s="3">
        <v>3448.11</v>
      </c>
      <c r="G837" s="3">
        <v>164400</v>
      </c>
      <c r="H837" s="3">
        <v>1947.46</v>
      </c>
      <c r="I837" s="61">
        <v>2023</v>
      </c>
    </row>
    <row r="838" spans="1:9" x14ac:dyDescent="0.3">
      <c r="A838" s="79">
        <v>714</v>
      </c>
      <c r="B838" t="s">
        <v>1472</v>
      </c>
      <c r="C838" t="s">
        <v>1037</v>
      </c>
      <c r="D838" t="s">
        <v>4504</v>
      </c>
      <c r="E838" t="s">
        <v>7</v>
      </c>
      <c r="F838" s="3">
        <v>3445.66</v>
      </c>
      <c r="G838" s="3">
        <v>143800</v>
      </c>
      <c r="H838" s="3">
        <v>1946.07</v>
      </c>
      <c r="I838" s="61">
        <v>2023</v>
      </c>
    </row>
    <row r="839" spans="1:9" x14ac:dyDescent="0.3">
      <c r="A839" s="79">
        <v>714</v>
      </c>
      <c r="B839" t="s">
        <v>1472</v>
      </c>
      <c r="C839" t="s">
        <v>1037</v>
      </c>
      <c r="D839" t="s">
        <v>4504</v>
      </c>
      <c r="E839" t="s">
        <v>7</v>
      </c>
      <c r="F839" s="3">
        <v>4094.19</v>
      </c>
      <c r="G839" s="3">
        <v>164800</v>
      </c>
      <c r="H839" s="3">
        <v>2312.37</v>
      </c>
      <c r="I839" s="61">
        <v>2023</v>
      </c>
    </row>
    <row r="840" spans="1:9" x14ac:dyDescent="0.3">
      <c r="A840" s="79">
        <v>714</v>
      </c>
      <c r="B840" t="s">
        <v>1472</v>
      </c>
      <c r="C840" t="s">
        <v>1037</v>
      </c>
      <c r="D840" t="s">
        <v>4504</v>
      </c>
      <c r="E840" t="s">
        <v>7</v>
      </c>
      <c r="F840" s="3">
        <v>4101.45</v>
      </c>
      <c r="G840" s="3">
        <v>169900</v>
      </c>
      <c r="H840" s="3">
        <v>2316.4699999999998</v>
      </c>
      <c r="I840" s="61">
        <v>2023</v>
      </c>
    </row>
    <row r="841" spans="1:9" x14ac:dyDescent="0.3">
      <c r="A841" s="79">
        <v>714</v>
      </c>
      <c r="B841" t="s">
        <v>1472</v>
      </c>
      <c r="C841" t="s">
        <v>1037</v>
      </c>
      <c r="D841" t="s">
        <v>4504</v>
      </c>
      <c r="E841" t="s">
        <v>7</v>
      </c>
      <c r="F841" s="3">
        <v>3157.73</v>
      </c>
      <c r="G841" s="3">
        <v>143900</v>
      </c>
      <c r="H841" s="3">
        <v>1783.45</v>
      </c>
      <c r="I841" s="61">
        <v>2023</v>
      </c>
    </row>
    <row r="842" spans="1:9" x14ac:dyDescent="0.3">
      <c r="A842" s="79">
        <v>714</v>
      </c>
      <c r="B842" t="s">
        <v>1472</v>
      </c>
      <c r="C842" t="s">
        <v>1037</v>
      </c>
      <c r="D842" t="s">
        <v>4504</v>
      </c>
      <c r="E842" t="s">
        <v>7</v>
      </c>
      <c r="F842" s="3">
        <v>3411.83</v>
      </c>
      <c r="G842" s="3">
        <v>131700</v>
      </c>
      <c r="H842" s="3">
        <v>1926.98</v>
      </c>
      <c r="I842" s="61">
        <v>2023</v>
      </c>
    </row>
    <row r="843" spans="1:9" x14ac:dyDescent="0.3">
      <c r="A843" s="79">
        <v>714</v>
      </c>
      <c r="B843" t="s">
        <v>1472</v>
      </c>
      <c r="C843" t="s">
        <v>1037</v>
      </c>
      <c r="D843" t="s">
        <v>4504</v>
      </c>
      <c r="E843" t="s">
        <v>7</v>
      </c>
      <c r="F843" s="3">
        <v>3956.27</v>
      </c>
      <c r="G843" s="3">
        <v>157000</v>
      </c>
      <c r="H843" s="3">
        <v>2234.4699999999998</v>
      </c>
      <c r="I843" s="61">
        <v>2023</v>
      </c>
    </row>
    <row r="844" spans="1:9" x14ac:dyDescent="0.3">
      <c r="A844" s="79">
        <v>714</v>
      </c>
      <c r="B844" t="s">
        <v>1472</v>
      </c>
      <c r="C844" t="s">
        <v>1037</v>
      </c>
      <c r="D844" t="s">
        <v>4504</v>
      </c>
      <c r="E844" t="s">
        <v>7</v>
      </c>
      <c r="F844" s="3">
        <v>3702.22</v>
      </c>
      <c r="G844" s="3">
        <v>163200</v>
      </c>
      <c r="H844" s="3">
        <v>2091</v>
      </c>
      <c r="I844" s="61">
        <v>2023</v>
      </c>
    </row>
    <row r="845" spans="1:9" x14ac:dyDescent="0.3">
      <c r="A845" s="79">
        <v>714</v>
      </c>
      <c r="B845" t="s">
        <v>1472</v>
      </c>
      <c r="C845" t="s">
        <v>1037</v>
      </c>
      <c r="D845" t="s">
        <v>4504</v>
      </c>
      <c r="E845" t="s">
        <v>7</v>
      </c>
      <c r="F845" s="3">
        <v>3702.22</v>
      </c>
      <c r="G845" s="3">
        <v>166300</v>
      </c>
      <c r="H845" s="3">
        <v>2091</v>
      </c>
      <c r="I845" s="61">
        <v>2023</v>
      </c>
    </row>
    <row r="846" spans="1:9" x14ac:dyDescent="0.3">
      <c r="A846" s="79">
        <v>714</v>
      </c>
      <c r="B846" t="s">
        <v>1472</v>
      </c>
      <c r="C846" t="s">
        <v>1037</v>
      </c>
      <c r="D846" t="s">
        <v>4504</v>
      </c>
      <c r="E846" t="s">
        <v>7</v>
      </c>
      <c r="F846" s="3">
        <v>3665.89</v>
      </c>
      <c r="G846" s="3">
        <v>162800</v>
      </c>
      <c r="H846" s="3">
        <v>2070.46</v>
      </c>
      <c r="I846" s="61">
        <v>2023</v>
      </c>
    </row>
    <row r="847" spans="1:9" x14ac:dyDescent="0.3">
      <c r="A847" s="79">
        <v>714</v>
      </c>
      <c r="B847" t="s">
        <v>1472</v>
      </c>
      <c r="C847" t="s">
        <v>1037</v>
      </c>
      <c r="D847" t="s">
        <v>4504</v>
      </c>
      <c r="E847" t="s">
        <v>7</v>
      </c>
      <c r="F847" s="3">
        <v>3702.22</v>
      </c>
      <c r="G847" s="3">
        <v>146900</v>
      </c>
      <c r="H847" s="3">
        <v>2091</v>
      </c>
      <c r="I847" s="61">
        <v>2023</v>
      </c>
    </row>
    <row r="848" spans="1:9" x14ac:dyDescent="0.3">
      <c r="A848" s="79">
        <v>714</v>
      </c>
      <c r="B848" t="s">
        <v>1472</v>
      </c>
      <c r="C848" t="s">
        <v>1037</v>
      </c>
      <c r="D848" t="s">
        <v>4504</v>
      </c>
      <c r="E848" t="s">
        <v>7</v>
      </c>
      <c r="F848" s="3">
        <v>3702.22</v>
      </c>
      <c r="G848" s="3">
        <v>154200</v>
      </c>
      <c r="H848" s="3">
        <v>2091</v>
      </c>
      <c r="I848" s="61">
        <v>2023</v>
      </c>
    </row>
    <row r="849" spans="1:9" x14ac:dyDescent="0.3">
      <c r="A849" s="79">
        <v>714</v>
      </c>
      <c r="B849" t="s">
        <v>1472</v>
      </c>
      <c r="C849" t="s">
        <v>1037</v>
      </c>
      <c r="D849" t="s">
        <v>4504</v>
      </c>
      <c r="E849" t="s">
        <v>7</v>
      </c>
      <c r="F849" s="3">
        <v>2903.62</v>
      </c>
      <c r="G849" s="3">
        <v>157900</v>
      </c>
      <c r="H849" s="3">
        <v>1639.92</v>
      </c>
      <c r="I849" s="61">
        <v>2023</v>
      </c>
    </row>
    <row r="850" spans="1:9" x14ac:dyDescent="0.3">
      <c r="A850" s="79">
        <v>714</v>
      </c>
      <c r="B850" t="s">
        <v>1472</v>
      </c>
      <c r="C850" t="s">
        <v>1037</v>
      </c>
      <c r="D850" t="s">
        <v>4504</v>
      </c>
      <c r="E850" t="s">
        <v>7</v>
      </c>
      <c r="F850" s="3">
        <v>3593.3</v>
      </c>
      <c r="G850" s="3">
        <v>162600</v>
      </c>
      <c r="H850" s="3">
        <v>2029.47</v>
      </c>
      <c r="I850" s="61">
        <v>2023</v>
      </c>
    </row>
    <row r="851" spans="1:9" x14ac:dyDescent="0.3">
      <c r="A851" s="79">
        <v>714</v>
      </c>
      <c r="B851" t="s">
        <v>1472</v>
      </c>
      <c r="C851" t="s">
        <v>1037</v>
      </c>
      <c r="D851" t="s">
        <v>4504</v>
      </c>
      <c r="E851" t="s">
        <v>7</v>
      </c>
      <c r="F851" s="3">
        <v>3811.08</v>
      </c>
      <c r="G851" s="3">
        <v>164400</v>
      </c>
      <c r="H851" s="3">
        <v>2152.4699999999998</v>
      </c>
      <c r="I851" s="61">
        <v>2023</v>
      </c>
    </row>
    <row r="852" spans="1:9" x14ac:dyDescent="0.3">
      <c r="A852" s="79">
        <v>714</v>
      </c>
      <c r="B852" t="s">
        <v>1472</v>
      </c>
      <c r="C852" t="s">
        <v>1037</v>
      </c>
      <c r="D852" t="s">
        <v>4504</v>
      </c>
      <c r="E852" t="s">
        <v>7</v>
      </c>
      <c r="F852" s="3">
        <v>3629.6</v>
      </c>
      <c r="G852" s="3">
        <v>143800</v>
      </c>
      <c r="H852" s="3">
        <v>2049.9699999999998</v>
      </c>
      <c r="I852" s="61">
        <v>2023</v>
      </c>
    </row>
    <row r="853" spans="1:9" x14ac:dyDescent="0.3">
      <c r="A853" s="79">
        <v>714</v>
      </c>
      <c r="B853" t="s">
        <v>1472</v>
      </c>
      <c r="C853" t="s">
        <v>1037</v>
      </c>
      <c r="D853" t="s">
        <v>4504</v>
      </c>
      <c r="E853" t="s">
        <v>7</v>
      </c>
      <c r="F853" s="3">
        <v>3193.99</v>
      </c>
      <c r="G853" s="3">
        <v>131700</v>
      </c>
      <c r="H853" s="3">
        <v>1803.92</v>
      </c>
      <c r="I853" s="61">
        <v>2023</v>
      </c>
    </row>
    <row r="854" spans="1:9" x14ac:dyDescent="0.3">
      <c r="A854" s="79">
        <v>714</v>
      </c>
      <c r="B854" t="s">
        <v>1472</v>
      </c>
      <c r="C854" t="s">
        <v>1037</v>
      </c>
      <c r="D854" t="s">
        <v>4504</v>
      </c>
      <c r="E854" t="s">
        <v>7</v>
      </c>
      <c r="F854" s="3">
        <v>3956.27</v>
      </c>
      <c r="G854" s="3">
        <v>157000</v>
      </c>
      <c r="H854" s="3">
        <v>2234.4699999999998</v>
      </c>
      <c r="I854" s="61">
        <v>2023</v>
      </c>
    </row>
    <row r="855" spans="1:9" x14ac:dyDescent="0.3">
      <c r="A855" s="79">
        <v>714</v>
      </c>
      <c r="B855" t="s">
        <v>1472</v>
      </c>
      <c r="C855" t="s">
        <v>1037</v>
      </c>
      <c r="D855" t="s">
        <v>4504</v>
      </c>
      <c r="E855" t="s">
        <v>7</v>
      </c>
      <c r="F855" s="3">
        <v>4645.8900000000003</v>
      </c>
      <c r="G855" s="3">
        <v>182700</v>
      </c>
      <c r="H855" s="3">
        <v>2623.97</v>
      </c>
      <c r="I855" s="61">
        <v>2023</v>
      </c>
    </row>
    <row r="856" spans="1:9" x14ac:dyDescent="0.3">
      <c r="A856" s="79">
        <v>714</v>
      </c>
      <c r="B856" t="s">
        <v>1472</v>
      </c>
      <c r="C856" t="s">
        <v>1037</v>
      </c>
      <c r="D856" t="s">
        <v>4504</v>
      </c>
      <c r="E856" t="s">
        <v>7</v>
      </c>
      <c r="F856" s="3">
        <v>4537.05</v>
      </c>
      <c r="G856" s="3">
        <v>190300</v>
      </c>
      <c r="H856" s="3">
        <v>2562.5100000000002</v>
      </c>
      <c r="I856" s="61">
        <v>2023</v>
      </c>
    </row>
    <row r="857" spans="1:9" x14ac:dyDescent="0.3">
      <c r="A857" s="79">
        <v>714</v>
      </c>
      <c r="B857" t="s">
        <v>1472</v>
      </c>
      <c r="C857" t="s">
        <v>1037</v>
      </c>
      <c r="D857" t="s">
        <v>4504</v>
      </c>
      <c r="E857" t="s">
        <v>7</v>
      </c>
      <c r="F857" s="3">
        <v>4409.95</v>
      </c>
      <c r="G857" s="3">
        <v>169600</v>
      </c>
      <c r="H857" s="3">
        <v>2490.6999999999998</v>
      </c>
      <c r="I857" s="61">
        <v>2023</v>
      </c>
    </row>
    <row r="858" spans="1:9" x14ac:dyDescent="0.3">
      <c r="A858" s="79">
        <v>714</v>
      </c>
      <c r="B858" t="s">
        <v>1472</v>
      </c>
      <c r="C858" t="s">
        <v>1037</v>
      </c>
      <c r="D858" t="s">
        <v>4504</v>
      </c>
      <c r="E858" t="s">
        <v>7</v>
      </c>
      <c r="F858" s="3">
        <v>3593.3</v>
      </c>
      <c r="G858" s="3">
        <v>163200</v>
      </c>
      <c r="H858" s="3">
        <v>2029.47</v>
      </c>
      <c r="I858" s="61">
        <v>2023</v>
      </c>
    </row>
    <row r="859" spans="1:9" x14ac:dyDescent="0.3">
      <c r="A859" s="79">
        <v>714</v>
      </c>
      <c r="B859" t="s">
        <v>1472</v>
      </c>
      <c r="C859" t="s">
        <v>1037</v>
      </c>
      <c r="D859" t="s">
        <v>4504</v>
      </c>
      <c r="E859" t="s">
        <v>7</v>
      </c>
      <c r="F859" s="3">
        <v>3738.48</v>
      </c>
      <c r="G859" s="3">
        <v>163600</v>
      </c>
      <c r="H859" s="3">
        <v>2111.46</v>
      </c>
      <c r="I859" s="61">
        <v>2023</v>
      </c>
    </row>
    <row r="860" spans="1:9" x14ac:dyDescent="0.3">
      <c r="A860" s="79">
        <v>714</v>
      </c>
      <c r="B860" t="s">
        <v>1472</v>
      </c>
      <c r="C860" t="s">
        <v>1037</v>
      </c>
      <c r="D860" t="s">
        <v>4504</v>
      </c>
      <c r="E860" t="s">
        <v>7</v>
      </c>
      <c r="F860" s="3">
        <v>3738.48</v>
      </c>
      <c r="G860" s="3">
        <v>162800</v>
      </c>
      <c r="H860" s="3">
        <v>2111.46</v>
      </c>
      <c r="I860" s="61">
        <v>2023</v>
      </c>
    </row>
    <row r="861" spans="1:9" x14ac:dyDescent="0.3">
      <c r="A861" s="79">
        <v>714</v>
      </c>
      <c r="B861" t="s">
        <v>1472</v>
      </c>
      <c r="C861" t="s">
        <v>1037</v>
      </c>
      <c r="D861" t="s">
        <v>4504</v>
      </c>
      <c r="E861" t="s">
        <v>7</v>
      </c>
      <c r="F861" s="3">
        <v>3702.22</v>
      </c>
      <c r="G861" s="3">
        <v>146900</v>
      </c>
      <c r="H861" s="3">
        <v>2091</v>
      </c>
      <c r="I861" s="61">
        <v>2023</v>
      </c>
    </row>
    <row r="862" spans="1:9" x14ac:dyDescent="0.3">
      <c r="A862" s="79">
        <v>714</v>
      </c>
      <c r="B862" t="s">
        <v>1472</v>
      </c>
      <c r="C862" t="s">
        <v>1037</v>
      </c>
      <c r="D862" t="s">
        <v>4504</v>
      </c>
      <c r="E862" t="s">
        <v>7</v>
      </c>
      <c r="F862" s="3">
        <v>3411.83</v>
      </c>
      <c r="G862" s="3">
        <v>154200</v>
      </c>
      <c r="H862" s="3">
        <v>1926.98</v>
      </c>
      <c r="I862" s="61">
        <v>2023</v>
      </c>
    </row>
    <row r="863" spans="1:9" x14ac:dyDescent="0.3">
      <c r="A863" s="79">
        <v>714</v>
      </c>
      <c r="B863" t="s">
        <v>1472</v>
      </c>
      <c r="C863" t="s">
        <v>1037</v>
      </c>
      <c r="D863" t="s">
        <v>4504</v>
      </c>
      <c r="E863" t="s">
        <v>7</v>
      </c>
      <c r="F863" s="3">
        <v>4972.55</v>
      </c>
      <c r="G863" s="3">
        <v>228500</v>
      </c>
      <c r="H863" s="3">
        <v>2808.46</v>
      </c>
      <c r="I863" s="61">
        <v>2023</v>
      </c>
    </row>
    <row r="864" spans="1:9" x14ac:dyDescent="0.3">
      <c r="A864" s="79">
        <v>714</v>
      </c>
      <c r="B864" t="s">
        <v>1472</v>
      </c>
      <c r="C864" t="s">
        <v>1037</v>
      </c>
      <c r="D864" t="s">
        <v>4505</v>
      </c>
      <c r="E864" t="s">
        <v>7</v>
      </c>
      <c r="F864" s="3">
        <v>5232.04</v>
      </c>
      <c r="G864" s="3">
        <v>185100</v>
      </c>
      <c r="H864" s="3">
        <v>2955.04</v>
      </c>
      <c r="I864" s="61">
        <v>2023</v>
      </c>
    </row>
    <row r="865" spans="1:9" x14ac:dyDescent="0.3">
      <c r="A865" s="79">
        <v>714</v>
      </c>
      <c r="B865" t="s">
        <v>1472</v>
      </c>
      <c r="C865" t="s">
        <v>1037</v>
      </c>
      <c r="D865" t="s">
        <v>4505</v>
      </c>
      <c r="E865" t="s">
        <v>7</v>
      </c>
      <c r="F865" s="3">
        <v>5269.93</v>
      </c>
      <c r="G865" s="3">
        <v>177200</v>
      </c>
      <c r="H865" s="3">
        <v>2976.43</v>
      </c>
      <c r="I865" s="61">
        <v>2023</v>
      </c>
    </row>
    <row r="866" spans="1:9" x14ac:dyDescent="0.3">
      <c r="A866" s="79">
        <v>714</v>
      </c>
      <c r="B866" t="s">
        <v>1472</v>
      </c>
      <c r="C866" t="s">
        <v>1037</v>
      </c>
      <c r="D866" t="s">
        <v>4505</v>
      </c>
      <c r="E866" t="s">
        <v>7</v>
      </c>
      <c r="F866" s="3">
        <v>5232.04</v>
      </c>
      <c r="G866" s="3">
        <v>180500</v>
      </c>
      <c r="H866" s="3">
        <v>2955.04</v>
      </c>
      <c r="I866" s="61">
        <v>2023</v>
      </c>
    </row>
    <row r="867" spans="1:9" x14ac:dyDescent="0.3">
      <c r="A867" s="79">
        <v>714</v>
      </c>
      <c r="B867" t="s">
        <v>1472</v>
      </c>
      <c r="C867" t="s">
        <v>1037</v>
      </c>
      <c r="D867" t="s">
        <v>4505</v>
      </c>
      <c r="E867" t="s">
        <v>7</v>
      </c>
      <c r="F867" s="3">
        <v>5304.04</v>
      </c>
      <c r="G867" s="3">
        <v>176100</v>
      </c>
      <c r="H867" s="3">
        <v>2995.69</v>
      </c>
      <c r="I867" s="61">
        <v>2023</v>
      </c>
    </row>
    <row r="868" spans="1:9" x14ac:dyDescent="0.3">
      <c r="A868" s="79">
        <v>714</v>
      </c>
      <c r="B868" t="s">
        <v>1472</v>
      </c>
      <c r="C868" t="s">
        <v>1037</v>
      </c>
      <c r="D868" t="s">
        <v>4505</v>
      </c>
      <c r="E868" t="s">
        <v>7</v>
      </c>
      <c r="F868" s="3">
        <v>5269.93</v>
      </c>
      <c r="G868" s="3">
        <v>175000</v>
      </c>
      <c r="H868" s="3">
        <v>2976.43</v>
      </c>
      <c r="I868" s="61">
        <v>2023</v>
      </c>
    </row>
    <row r="869" spans="1:9" x14ac:dyDescent="0.3">
      <c r="A869" s="79">
        <v>714</v>
      </c>
      <c r="B869" t="s">
        <v>1472</v>
      </c>
      <c r="C869" t="s">
        <v>1037</v>
      </c>
      <c r="D869" t="s">
        <v>4505</v>
      </c>
      <c r="E869" t="s">
        <v>7</v>
      </c>
      <c r="F869" s="3">
        <v>5232.04</v>
      </c>
      <c r="G869" s="3">
        <v>174400</v>
      </c>
      <c r="H869" s="3">
        <v>2955.04</v>
      </c>
      <c r="I869" s="61">
        <v>2023</v>
      </c>
    </row>
    <row r="870" spans="1:9" x14ac:dyDescent="0.3">
      <c r="A870" s="79">
        <v>714</v>
      </c>
      <c r="B870" t="s">
        <v>1472</v>
      </c>
      <c r="C870" t="s">
        <v>1037</v>
      </c>
      <c r="D870" t="s">
        <v>4505</v>
      </c>
      <c r="E870" t="s">
        <v>7</v>
      </c>
      <c r="F870" s="3">
        <v>2872.17</v>
      </c>
      <c r="G870" s="3">
        <v>178700</v>
      </c>
      <c r="H870" s="3">
        <v>1622.17</v>
      </c>
      <c r="I870" s="61">
        <v>2023</v>
      </c>
    </row>
    <row r="871" spans="1:9" x14ac:dyDescent="0.3">
      <c r="A871" s="79">
        <v>714</v>
      </c>
      <c r="B871" t="s">
        <v>1472</v>
      </c>
      <c r="C871" t="s">
        <v>1037</v>
      </c>
      <c r="D871" t="s">
        <v>4505</v>
      </c>
      <c r="E871" t="s">
        <v>7</v>
      </c>
      <c r="F871" s="3">
        <v>5546.83</v>
      </c>
      <c r="G871" s="3">
        <v>171300</v>
      </c>
      <c r="H871" s="3">
        <v>3132.83</v>
      </c>
      <c r="I871" s="61">
        <v>2023</v>
      </c>
    </row>
    <row r="872" spans="1:9" x14ac:dyDescent="0.3">
      <c r="A872" s="79">
        <v>714</v>
      </c>
      <c r="B872" t="s">
        <v>1472</v>
      </c>
      <c r="C872" t="s">
        <v>1037</v>
      </c>
      <c r="D872" t="s">
        <v>4505</v>
      </c>
      <c r="E872" t="s">
        <v>7</v>
      </c>
      <c r="F872" s="3">
        <v>5307.83</v>
      </c>
      <c r="G872" s="3">
        <v>177200</v>
      </c>
      <c r="H872" s="3">
        <v>2997.83</v>
      </c>
      <c r="I872" s="61">
        <v>2023</v>
      </c>
    </row>
    <row r="873" spans="1:9" x14ac:dyDescent="0.3">
      <c r="A873" s="79">
        <v>714</v>
      </c>
      <c r="B873" t="s">
        <v>1472</v>
      </c>
      <c r="C873" t="s">
        <v>1037</v>
      </c>
      <c r="D873" t="s">
        <v>4506</v>
      </c>
      <c r="E873" t="s">
        <v>7</v>
      </c>
      <c r="F873" s="3">
        <v>1171.53</v>
      </c>
      <c r="G873" s="3">
        <v>100400</v>
      </c>
      <c r="H873" s="3">
        <v>33.86</v>
      </c>
      <c r="I873" s="61">
        <v>2023</v>
      </c>
    </row>
    <row r="874" spans="1:9" x14ac:dyDescent="0.3">
      <c r="A874" s="79">
        <v>714</v>
      </c>
      <c r="B874" t="s">
        <v>1472</v>
      </c>
      <c r="C874" t="s">
        <v>1037</v>
      </c>
      <c r="D874" t="s">
        <v>4507</v>
      </c>
      <c r="E874" t="s">
        <v>42</v>
      </c>
      <c r="F874" s="3">
        <v>10589.31</v>
      </c>
      <c r="G874" s="3">
        <v>472400</v>
      </c>
      <c r="H874" s="3">
        <v>17644.14</v>
      </c>
      <c r="I874" s="61">
        <v>2023</v>
      </c>
    </row>
    <row r="875" spans="1:9" x14ac:dyDescent="0.3">
      <c r="A875" s="79">
        <v>714</v>
      </c>
      <c r="B875" t="s">
        <v>1472</v>
      </c>
      <c r="C875" t="s">
        <v>1037</v>
      </c>
      <c r="D875" t="s">
        <v>4508</v>
      </c>
      <c r="E875" t="s">
        <v>42</v>
      </c>
      <c r="F875" s="3">
        <v>9616.4599999999991</v>
      </c>
      <c r="G875" s="3">
        <v>429000</v>
      </c>
      <c r="H875" s="3">
        <v>16023.15</v>
      </c>
      <c r="I875" s="61">
        <v>2023</v>
      </c>
    </row>
    <row r="876" spans="1:9" x14ac:dyDescent="0.3">
      <c r="A876" s="79">
        <v>714</v>
      </c>
      <c r="B876" t="s">
        <v>1472</v>
      </c>
      <c r="C876" t="s">
        <v>1037</v>
      </c>
      <c r="D876" t="s">
        <v>4509</v>
      </c>
      <c r="E876" t="s">
        <v>7</v>
      </c>
      <c r="F876" s="3">
        <v>9513.34</v>
      </c>
      <c r="G876" s="3">
        <v>318300</v>
      </c>
      <c r="H876" s="3">
        <v>11888.504999999999</v>
      </c>
      <c r="I876" s="61">
        <v>2023</v>
      </c>
    </row>
    <row r="877" spans="1:9" x14ac:dyDescent="0.3">
      <c r="A877" s="79">
        <v>714</v>
      </c>
      <c r="B877" t="s">
        <v>1472</v>
      </c>
      <c r="C877" t="s">
        <v>1037</v>
      </c>
      <c r="D877" t="s">
        <v>4510</v>
      </c>
      <c r="E877" t="s">
        <v>7</v>
      </c>
      <c r="F877" s="3">
        <v>9486.44</v>
      </c>
      <c r="G877" s="3">
        <v>317400</v>
      </c>
      <c r="H877" s="3">
        <v>11854.89</v>
      </c>
      <c r="I877" s="61">
        <v>2023</v>
      </c>
    </row>
    <row r="878" spans="1:9" x14ac:dyDescent="0.3">
      <c r="A878" s="79">
        <v>714</v>
      </c>
      <c r="B878" t="s">
        <v>1472</v>
      </c>
      <c r="C878" t="s">
        <v>1037</v>
      </c>
      <c r="D878" t="s">
        <v>4511</v>
      </c>
      <c r="E878" t="s">
        <v>42</v>
      </c>
      <c r="F878" s="3">
        <v>3866.01</v>
      </c>
      <c r="G878" s="3">
        <v>517400</v>
      </c>
      <c r="H878" s="3">
        <v>19324.89</v>
      </c>
      <c r="I878" s="61">
        <v>2023</v>
      </c>
    </row>
    <row r="879" spans="1:9" x14ac:dyDescent="0.3">
      <c r="A879" s="79">
        <v>714</v>
      </c>
      <c r="B879" t="s">
        <v>1472</v>
      </c>
      <c r="C879" t="s">
        <v>1037</v>
      </c>
      <c r="D879" t="s">
        <v>4512</v>
      </c>
      <c r="E879" t="s">
        <v>42</v>
      </c>
      <c r="F879" s="3">
        <v>12144.98</v>
      </c>
      <c r="G879" s="3">
        <v>541800</v>
      </c>
      <c r="H879" s="3">
        <v>20236.23</v>
      </c>
      <c r="I879" s="61">
        <v>2023</v>
      </c>
    </row>
    <row r="880" spans="1:9" x14ac:dyDescent="0.3">
      <c r="A880" s="79">
        <v>714</v>
      </c>
      <c r="B880" t="s">
        <v>1472</v>
      </c>
      <c r="C880" t="s">
        <v>1037</v>
      </c>
      <c r="D880" t="s">
        <v>4513</v>
      </c>
      <c r="E880" t="s">
        <v>42</v>
      </c>
      <c r="F880" s="3">
        <v>5263.27</v>
      </c>
      <c r="G880" s="3">
        <v>352200</v>
      </c>
      <c r="H880" s="3">
        <v>13154.67</v>
      </c>
      <c r="I880" s="61">
        <v>2023</v>
      </c>
    </row>
    <row r="881" spans="1:9" x14ac:dyDescent="0.3">
      <c r="A881" s="79">
        <v>714</v>
      </c>
      <c r="B881" t="s">
        <v>1472</v>
      </c>
      <c r="C881" t="s">
        <v>1037</v>
      </c>
      <c r="D881" t="s">
        <v>4514</v>
      </c>
      <c r="E881" t="s">
        <v>42</v>
      </c>
      <c r="F881" s="3">
        <v>7935.26</v>
      </c>
      <c r="G881" s="3">
        <v>354000</v>
      </c>
      <c r="H881" s="3">
        <v>13221.9</v>
      </c>
      <c r="I881" s="61">
        <v>2023</v>
      </c>
    </row>
    <row r="882" spans="1:9" x14ac:dyDescent="0.3">
      <c r="A882" s="79">
        <v>714</v>
      </c>
      <c r="B882" t="s">
        <v>1472</v>
      </c>
      <c r="C882" t="s">
        <v>1037</v>
      </c>
      <c r="D882" t="s">
        <v>4515</v>
      </c>
      <c r="E882" t="s">
        <v>42</v>
      </c>
      <c r="F882" s="3">
        <v>4472.7299999999996</v>
      </c>
      <c r="G882" s="3">
        <v>299300</v>
      </c>
      <c r="H882" s="3">
        <v>11178.855</v>
      </c>
      <c r="I882" s="61">
        <v>2023</v>
      </c>
    </row>
    <row r="883" spans="1:9" x14ac:dyDescent="0.3">
      <c r="A883" s="79">
        <v>714</v>
      </c>
      <c r="B883" t="s">
        <v>1472</v>
      </c>
      <c r="C883" t="s">
        <v>1037</v>
      </c>
      <c r="D883" t="s">
        <v>4516</v>
      </c>
      <c r="E883" t="s">
        <v>42</v>
      </c>
      <c r="F883" s="3">
        <v>1793.28</v>
      </c>
      <c r="G883" s="3">
        <v>240000</v>
      </c>
      <c r="H883" s="3">
        <v>8964</v>
      </c>
      <c r="I883" s="61">
        <v>2023</v>
      </c>
    </row>
    <row r="884" spans="1:9" x14ac:dyDescent="0.3">
      <c r="A884" s="79">
        <v>714</v>
      </c>
      <c r="B884" t="s">
        <v>1472</v>
      </c>
      <c r="C884" t="s">
        <v>1037</v>
      </c>
      <c r="D884" t="s">
        <v>4517</v>
      </c>
      <c r="E884" t="s">
        <v>42</v>
      </c>
      <c r="F884" s="3">
        <v>3774.85</v>
      </c>
      <c r="G884" s="3">
        <v>252600</v>
      </c>
      <c r="H884" s="3">
        <v>9434.61</v>
      </c>
      <c r="I884" s="61">
        <v>2023</v>
      </c>
    </row>
    <row r="885" spans="1:9" x14ac:dyDescent="0.3">
      <c r="A885" s="79">
        <v>714</v>
      </c>
      <c r="B885" t="s">
        <v>1472</v>
      </c>
      <c r="C885" t="s">
        <v>1037</v>
      </c>
      <c r="D885" t="s">
        <v>4518</v>
      </c>
      <c r="E885" t="s">
        <v>42</v>
      </c>
      <c r="F885" s="3">
        <v>3774.85</v>
      </c>
      <c r="G885" s="3">
        <v>252600</v>
      </c>
      <c r="H885" s="3">
        <v>9434.61</v>
      </c>
      <c r="I885" s="61">
        <v>2023</v>
      </c>
    </row>
    <row r="886" spans="1:9" x14ac:dyDescent="0.3">
      <c r="A886" s="79">
        <v>714</v>
      </c>
      <c r="B886" t="s">
        <v>1472</v>
      </c>
      <c r="C886" t="s">
        <v>1037</v>
      </c>
      <c r="D886" t="s">
        <v>4519</v>
      </c>
      <c r="E886" t="s">
        <v>42</v>
      </c>
      <c r="F886" s="3">
        <v>2647.32</v>
      </c>
      <c r="G886" s="3">
        <v>354300</v>
      </c>
      <c r="H886" s="3">
        <v>13233.105</v>
      </c>
      <c r="I886" s="61">
        <v>2023</v>
      </c>
    </row>
    <row r="887" spans="1:9" x14ac:dyDescent="0.3">
      <c r="A887" s="79">
        <v>714</v>
      </c>
      <c r="B887" t="s">
        <v>1472</v>
      </c>
      <c r="C887" t="s">
        <v>1037</v>
      </c>
      <c r="D887" t="s">
        <v>4520</v>
      </c>
      <c r="E887" t="s">
        <v>42</v>
      </c>
      <c r="F887" s="3">
        <v>5399.26</v>
      </c>
      <c r="G887" s="3">
        <v>361300</v>
      </c>
      <c r="H887" s="3">
        <v>13494.555</v>
      </c>
      <c r="I887" s="61">
        <v>2023</v>
      </c>
    </row>
    <row r="888" spans="1:9" x14ac:dyDescent="0.3">
      <c r="A888" s="79">
        <v>714</v>
      </c>
      <c r="B888" t="s">
        <v>1472</v>
      </c>
      <c r="C888" t="s">
        <v>1037</v>
      </c>
      <c r="D888" t="s">
        <v>4521</v>
      </c>
      <c r="E888" t="s">
        <v>42</v>
      </c>
      <c r="F888" s="3">
        <v>5172.1099999999997</v>
      </c>
      <c r="G888" s="3">
        <v>346100</v>
      </c>
      <c r="H888" s="3">
        <v>12926.834999999999</v>
      </c>
      <c r="I888" s="61">
        <v>2023</v>
      </c>
    </row>
    <row r="889" spans="1:9" x14ac:dyDescent="0.3">
      <c r="A889" s="79">
        <v>714</v>
      </c>
      <c r="B889" t="s">
        <v>1472</v>
      </c>
      <c r="C889" t="s">
        <v>1037</v>
      </c>
      <c r="D889" t="s">
        <v>4522</v>
      </c>
      <c r="E889" t="s">
        <v>42</v>
      </c>
      <c r="F889" s="3">
        <v>5254.3</v>
      </c>
      <c r="G889" s="3">
        <v>351600</v>
      </c>
      <c r="H889" s="3">
        <v>13132.26</v>
      </c>
      <c r="I889" s="61">
        <v>2023</v>
      </c>
    </row>
    <row r="890" spans="1:9" x14ac:dyDescent="0.3">
      <c r="A890" s="79">
        <v>714</v>
      </c>
      <c r="B890" t="s">
        <v>1472</v>
      </c>
      <c r="C890" t="s">
        <v>1037</v>
      </c>
      <c r="D890" t="s">
        <v>4523</v>
      </c>
      <c r="E890" t="s">
        <v>42</v>
      </c>
      <c r="F890" s="3">
        <v>5273.73</v>
      </c>
      <c r="G890" s="3">
        <v>352900</v>
      </c>
      <c r="H890" s="3">
        <v>13180.814999999999</v>
      </c>
      <c r="I890" s="61">
        <v>2023</v>
      </c>
    </row>
    <row r="891" spans="1:9" x14ac:dyDescent="0.3">
      <c r="A891" s="79">
        <v>714</v>
      </c>
      <c r="B891" t="s">
        <v>1472</v>
      </c>
      <c r="C891" t="s">
        <v>1037</v>
      </c>
      <c r="D891" t="s">
        <v>4524</v>
      </c>
      <c r="E891" t="s">
        <v>42</v>
      </c>
      <c r="F891" s="3">
        <v>5300.63</v>
      </c>
      <c r="G891" s="3">
        <v>354700</v>
      </c>
      <c r="H891" s="3">
        <v>13248.045</v>
      </c>
      <c r="I891" s="61">
        <v>2023</v>
      </c>
    </row>
    <row r="892" spans="1:9" x14ac:dyDescent="0.3">
      <c r="A892" s="79">
        <v>714</v>
      </c>
      <c r="B892" t="s">
        <v>1472</v>
      </c>
      <c r="C892" t="s">
        <v>1037</v>
      </c>
      <c r="D892" t="s">
        <v>4525</v>
      </c>
      <c r="E892" t="s">
        <v>42</v>
      </c>
      <c r="F892" s="3">
        <v>4064.76</v>
      </c>
      <c r="G892" s="3">
        <v>272000</v>
      </c>
      <c r="H892" s="3">
        <v>10159.199999999999</v>
      </c>
      <c r="I892" s="61">
        <v>2023</v>
      </c>
    </row>
    <row r="893" spans="1:9" x14ac:dyDescent="0.3">
      <c r="A893" s="79">
        <v>714</v>
      </c>
      <c r="B893" t="s">
        <v>1472</v>
      </c>
      <c r="C893" t="s">
        <v>1037</v>
      </c>
      <c r="D893" t="s">
        <v>4526</v>
      </c>
      <c r="E893" t="s">
        <v>42</v>
      </c>
      <c r="F893" s="3">
        <v>2490.41</v>
      </c>
      <c r="G893" s="3">
        <v>333300</v>
      </c>
      <c r="H893" s="3">
        <v>12448.754999999999</v>
      </c>
      <c r="I893" s="61">
        <v>2023</v>
      </c>
    </row>
    <row r="894" spans="1:9" x14ac:dyDescent="0.3">
      <c r="A894" s="79">
        <v>714</v>
      </c>
      <c r="B894" t="s">
        <v>1472</v>
      </c>
      <c r="C894" t="s">
        <v>1037</v>
      </c>
      <c r="D894" t="s">
        <v>4527</v>
      </c>
      <c r="E894" t="s">
        <v>42</v>
      </c>
      <c r="F894" s="3">
        <v>2996.27</v>
      </c>
      <c r="G894" s="3">
        <v>401000</v>
      </c>
      <c r="H894" s="3">
        <v>14977.35</v>
      </c>
      <c r="I894" s="61">
        <v>2023</v>
      </c>
    </row>
    <row r="895" spans="1:9" x14ac:dyDescent="0.3">
      <c r="A895" s="79">
        <v>714</v>
      </c>
      <c r="B895" t="s">
        <v>1472</v>
      </c>
      <c r="C895" t="s">
        <v>1037</v>
      </c>
      <c r="D895" t="s">
        <v>4528</v>
      </c>
      <c r="E895" t="s">
        <v>42</v>
      </c>
      <c r="F895" s="3">
        <v>4140.9799999999996</v>
      </c>
      <c r="G895" s="3">
        <v>277100</v>
      </c>
      <c r="H895" s="3">
        <v>10349.684999999999</v>
      </c>
      <c r="I895" s="61">
        <v>2023</v>
      </c>
    </row>
    <row r="896" spans="1:9" x14ac:dyDescent="0.3">
      <c r="A896" s="79">
        <v>714</v>
      </c>
      <c r="B896" t="s">
        <v>1472</v>
      </c>
      <c r="C896" t="s">
        <v>1037</v>
      </c>
      <c r="D896" t="s">
        <v>4529</v>
      </c>
      <c r="E896" t="s">
        <v>42</v>
      </c>
      <c r="F896" s="3">
        <v>7280.71</v>
      </c>
      <c r="G896" s="3">
        <v>324800</v>
      </c>
      <c r="H896" s="3">
        <v>12131.279999999999</v>
      </c>
      <c r="I896" s="61">
        <v>2023</v>
      </c>
    </row>
    <row r="897" spans="1:9" x14ac:dyDescent="0.3">
      <c r="A897" s="79">
        <v>714</v>
      </c>
      <c r="B897" t="s">
        <v>1472</v>
      </c>
      <c r="C897" t="s">
        <v>1037</v>
      </c>
      <c r="D897" t="s">
        <v>4530</v>
      </c>
      <c r="E897" t="s">
        <v>42</v>
      </c>
      <c r="F897" s="3">
        <v>6204.74</v>
      </c>
      <c r="G897" s="3">
        <v>276800</v>
      </c>
      <c r="H897" s="3">
        <v>10338.48</v>
      </c>
      <c r="I897" s="61">
        <v>2023</v>
      </c>
    </row>
    <row r="898" spans="1:9" x14ac:dyDescent="0.3">
      <c r="A898" s="79">
        <v>714</v>
      </c>
      <c r="B898" t="s">
        <v>1472</v>
      </c>
      <c r="C898" t="s">
        <v>1037</v>
      </c>
      <c r="D898" t="s">
        <v>4531</v>
      </c>
      <c r="E898" t="s">
        <v>42</v>
      </c>
      <c r="F898" s="3">
        <v>3330.27</v>
      </c>
      <c r="G898" s="3">
        <v>445700</v>
      </c>
      <c r="H898" s="3">
        <v>16646.895</v>
      </c>
      <c r="I898" s="61">
        <v>2023</v>
      </c>
    </row>
    <row r="899" spans="1:9" x14ac:dyDescent="0.3">
      <c r="A899" s="79">
        <v>714</v>
      </c>
      <c r="B899" t="s">
        <v>1472</v>
      </c>
      <c r="C899" t="s">
        <v>1037</v>
      </c>
      <c r="D899" t="s">
        <v>4532</v>
      </c>
      <c r="E899" t="s">
        <v>42</v>
      </c>
      <c r="F899" s="3">
        <v>2587.5500000000002</v>
      </c>
      <c r="G899" s="3">
        <v>346300</v>
      </c>
      <c r="H899" s="3">
        <v>12934.305</v>
      </c>
      <c r="I899" s="61">
        <v>2023</v>
      </c>
    </row>
    <row r="900" spans="1:9" x14ac:dyDescent="0.3">
      <c r="A900" s="79">
        <v>714</v>
      </c>
      <c r="B900" t="s">
        <v>1472</v>
      </c>
      <c r="C900" t="s">
        <v>1037</v>
      </c>
      <c r="D900" t="s">
        <v>4533</v>
      </c>
      <c r="E900" t="s">
        <v>42</v>
      </c>
      <c r="F900" s="3">
        <v>2709.34</v>
      </c>
      <c r="G900" s="3">
        <v>362600</v>
      </c>
      <c r="H900" s="3">
        <v>13543.109999999999</v>
      </c>
      <c r="I900" s="61">
        <v>2023</v>
      </c>
    </row>
    <row r="901" spans="1:9" x14ac:dyDescent="0.3">
      <c r="A901" s="79">
        <v>714</v>
      </c>
      <c r="B901" t="s">
        <v>1472</v>
      </c>
      <c r="C901" t="s">
        <v>1037</v>
      </c>
      <c r="D901" t="s">
        <v>4534</v>
      </c>
      <c r="E901" t="s">
        <v>42</v>
      </c>
      <c r="F901" s="3">
        <v>16812</v>
      </c>
      <c r="G901" s="3">
        <v>2250000</v>
      </c>
      <c r="H901" s="3">
        <v>84037.5</v>
      </c>
      <c r="I901" s="61">
        <v>2023</v>
      </c>
    </row>
    <row r="902" spans="1:9" x14ac:dyDescent="0.3">
      <c r="A902" s="79">
        <v>714</v>
      </c>
      <c r="B902" t="s">
        <v>1472</v>
      </c>
      <c r="C902" t="s">
        <v>1037</v>
      </c>
      <c r="D902" t="s">
        <v>4535</v>
      </c>
      <c r="E902" t="s">
        <v>42</v>
      </c>
      <c r="F902" s="3">
        <v>2787.8</v>
      </c>
      <c r="G902" s="3">
        <v>373100</v>
      </c>
      <c r="H902" s="3">
        <v>13935.285</v>
      </c>
      <c r="I902" s="61">
        <v>2023</v>
      </c>
    </row>
    <row r="903" spans="1:9" x14ac:dyDescent="0.3">
      <c r="A903" s="79">
        <v>714</v>
      </c>
      <c r="B903" t="s">
        <v>1472</v>
      </c>
      <c r="C903" t="s">
        <v>1037</v>
      </c>
      <c r="D903" t="s">
        <v>4536</v>
      </c>
      <c r="E903" t="s">
        <v>42</v>
      </c>
      <c r="F903" s="3">
        <v>2329.7600000000002</v>
      </c>
      <c r="G903" s="3">
        <v>311800</v>
      </c>
      <c r="H903" s="3">
        <v>11645.73</v>
      </c>
      <c r="I903" s="61">
        <v>2023</v>
      </c>
    </row>
    <row r="904" spans="1:9" x14ac:dyDescent="0.3">
      <c r="A904" s="79">
        <v>714</v>
      </c>
      <c r="B904" t="s">
        <v>1472</v>
      </c>
      <c r="C904" t="s">
        <v>1037</v>
      </c>
      <c r="D904" t="s">
        <v>4537</v>
      </c>
      <c r="E904" t="s">
        <v>42</v>
      </c>
      <c r="F904" s="3">
        <v>6653.06</v>
      </c>
      <c r="G904" s="3">
        <v>296800</v>
      </c>
      <c r="H904" s="3">
        <v>11085.48</v>
      </c>
      <c r="I904" s="61">
        <v>2023</v>
      </c>
    </row>
    <row r="905" spans="1:9" x14ac:dyDescent="0.3">
      <c r="A905" s="79">
        <v>714</v>
      </c>
      <c r="B905" t="s">
        <v>1472</v>
      </c>
      <c r="C905" t="s">
        <v>1037</v>
      </c>
      <c r="D905" t="s">
        <v>4538</v>
      </c>
      <c r="E905" t="s">
        <v>42</v>
      </c>
      <c r="F905" s="3">
        <v>3918.31</v>
      </c>
      <c r="G905" s="3">
        <v>262200</v>
      </c>
      <c r="H905" s="3">
        <v>9793.17</v>
      </c>
      <c r="I905" s="61">
        <v>2023</v>
      </c>
    </row>
    <row r="906" spans="1:9" x14ac:dyDescent="0.3">
      <c r="A906" s="79">
        <v>714</v>
      </c>
      <c r="B906" t="s">
        <v>1472</v>
      </c>
      <c r="C906" t="s">
        <v>1037</v>
      </c>
      <c r="D906" t="s">
        <v>4539</v>
      </c>
      <c r="E906" t="s">
        <v>42</v>
      </c>
      <c r="F906" s="3">
        <v>4958.41</v>
      </c>
      <c r="G906" s="3">
        <v>331800</v>
      </c>
      <c r="H906" s="3">
        <v>12392.73</v>
      </c>
      <c r="I906" s="61">
        <v>2023</v>
      </c>
    </row>
    <row r="907" spans="1:9" x14ac:dyDescent="0.3">
      <c r="A907" s="79">
        <v>714</v>
      </c>
      <c r="B907" t="s">
        <v>1472</v>
      </c>
      <c r="C907" t="s">
        <v>1037</v>
      </c>
      <c r="D907" t="s">
        <v>4540</v>
      </c>
      <c r="E907" t="s">
        <v>42</v>
      </c>
      <c r="F907" s="3">
        <v>4327.78</v>
      </c>
      <c r="G907" s="3">
        <v>289600</v>
      </c>
      <c r="H907" s="3">
        <v>10816.56</v>
      </c>
      <c r="I907" s="61">
        <v>2023</v>
      </c>
    </row>
    <row r="908" spans="1:9" x14ac:dyDescent="0.3">
      <c r="A908" s="79">
        <v>714</v>
      </c>
      <c r="B908" t="s">
        <v>1472</v>
      </c>
      <c r="C908" t="s">
        <v>1037</v>
      </c>
      <c r="D908" t="s">
        <v>4541</v>
      </c>
      <c r="E908" t="s">
        <v>42</v>
      </c>
      <c r="F908" s="3">
        <v>4172.3599999999997</v>
      </c>
      <c r="G908" s="3">
        <v>279200</v>
      </c>
      <c r="H908" s="3">
        <v>10428.119999999999</v>
      </c>
      <c r="I908" s="61">
        <v>2023</v>
      </c>
    </row>
    <row r="909" spans="1:9" x14ac:dyDescent="0.3">
      <c r="A909" s="79">
        <v>714</v>
      </c>
      <c r="B909" t="s">
        <v>1472</v>
      </c>
      <c r="C909" t="s">
        <v>1037</v>
      </c>
      <c r="D909" t="s">
        <v>4542</v>
      </c>
      <c r="E909" t="s">
        <v>42</v>
      </c>
      <c r="F909" s="3">
        <v>4327.78</v>
      </c>
      <c r="G909" s="3">
        <v>289600</v>
      </c>
      <c r="H909" s="3">
        <v>10816.56</v>
      </c>
      <c r="I909" s="61">
        <v>2023</v>
      </c>
    </row>
    <row r="910" spans="1:9" x14ac:dyDescent="0.3">
      <c r="A910" s="79">
        <v>714</v>
      </c>
      <c r="B910" t="s">
        <v>1472</v>
      </c>
      <c r="C910" t="s">
        <v>1037</v>
      </c>
      <c r="D910" t="s">
        <v>4543</v>
      </c>
      <c r="E910" t="s">
        <v>42</v>
      </c>
      <c r="F910" s="3">
        <v>4504.12</v>
      </c>
      <c r="G910" s="3">
        <v>301400</v>
      </c>
      <c r="H910" s="3">
        <v>11257.289999999999</v>
      </c>
      <c r="I910" s="61">
        <v>2023</v>
      </c>
    </row>
    <row r="911" spans="1:9" x14ac:dyDescent="0.3">
      <c r="A911" s="79">
        <v>714</v>
      </c>
      <c r="B911" t="s">
        <v>1472</v>
      </c>
      <c r="C911" t="s">
        <v>1037</v>
      </c>
      <c r="D911" t="s">
        <v>4544</v>
      </c>
      <c r="E911" t="s">
        <v>42</v>
      </c>
      <c r="F911" s="3">
        <v>1141.72</v>
      </c>
      <c r="G911" s="3">
        <v>313100</v>
      </c>
      <c r="H911" s="3">
        <v>11694.285</v>
      </c>
      <c r="I911" s="61">
        <v>2023</v>
      </c>
    </row>
    <row r="912" spans="1:9" x14ac:dyDescent="0.3">
      <c r="A912" s="79">
        <v>714</v>
      </c>
      <c r="B912" t="s">
        <v>1472</v>
      </c>
      <c r="C912" t="s">
        <v>1037</v>
      </c>
      <c r="D912" t="s">
        <v>4545</v>
      </c>
      <c r="E912" t="s">
        <v>42</v>
      </c>
      <c r="F912" s="3">
        <v>2854.3</v>
      </c>
      <c r="G912" s="3">
        <v>382000</v>
      </c>
      <c r="H912" s="3">
        <v>14267.699999999999</v>
      </c>
      <c r="I912" s="61">
        <v>2023</v>
      </c>
    </row>
    <row r="913" spans="1:9" x14ac:dyDescent="0.3">
      <c r="A913" s="79">
        <v>714</v>
      </c>
      <c r="B913" t="s">
        <v>1472</v>
      </c>
      <c r="C913" t="s">
        <v>1037</v>
      </c>
      <c r="D913" t="s">
        <v>4546</v>
      </c>
      <c r="E913" t="s">
        <v>42</v>
      </c>
      <c r="F913" s="3">
        <v>3029.14</v>
      </c>
      <c r="G913" s="3">
        <v>405400</v>
      </c>
      <c r="H913" s="3">
        <v>15141.689999999999</v>
      </c>
      <c r="I913" s="61">
        <v>2023</v>
      </c>
    </row>
    <row r="914" spans="1:9" x14ac:dyDescent="0.3">
      <c r="A914" s="79">
        <v>714</v>
      </c>
      <c r="B914" t="s">
        <v>1472</v>
      </c>
      <c r="C914" t="s">
        <v>1037</v>
      </c>
      <c r="D914" t="s">
        <v>4547</v>
      </c>
      <c r="E914" t="s">
        <v>42</v>
      </c>
      <c r="F914" s="3">
        <v>2736.99</v>
      </c>
      <c r="G914" s="3">
        <v>366300</v>
      </c>
      <c r="H914" s="3">
        <v>13681.305</v>
      </c>
      <c r="I914" s="61">
        <v>2023</v>
      </c>
    </row>
    <row r="915" spans="1:9" x14ac:dyDescent="0.3">
      <c r="A915" s="79">
        <v>714</v>
      </c>
      <c r="B915" t="s">
        <v>1472</v>
      </c>
      <c r="C915" t="s">
        <v>1037</v>
      </c>
      <c r="D915" t="s">
        <v>4548</v>
      </c>
      <c r="E915" t="s">
        <v>42</v>
      </c>
      <c r="F915" s="3">
        <v>4801.5</v>
      </c>
      <c r="G915" s="3">
        <v>321300</v>
      </c>
      <c r="H915" s="3">
        <v>12000.555</v>
      </c>
      <c r="I915" s="61">
        <v>2023</v>
      </c>
    </row>
    <row r="916" spans="1:9" x14ac:dyDescent="0.3">
      <c r="A916" s="79">
        <v>714</v>
      </c>
      <c r="B916" t="s">
        <v>1472</v>
      </c>
      <c r="C916" t="s">
        <v>1037</v>
      </c>
      <c r="D916" t="s">
        <v>4549</v>
      </c>
      <c r="E916" t="s">
        <v>42</v>
      </c>
      <c r="F916" s="3">
        <v>4442.84</v>
      </c>
      <c r="G916" s="3">
        <v>297300</v>
      </c>
      <c r="H916" s="3">
        <v>11104.154999999999</v>
      </c>
      <c r="I916" s="61">
        <v>2023</v>
      </c>
    </row>
    <row r="917" spans="1:9" x14ac:dyDescent="0.3">
      <c r="A917" s="79">
        <v>714</v>
      </c>
      <c r="B917" t="s">
        <v>1472</v>
      </c>
      <c r="C917" t="s">
        <v>1037</v>
      </c>
      <c r="D917" t="s">
        <v>4550</v>
      </c>
      <c r="E917" t="s">
        <v>42</v>
      </c>
      <c r="F917" s="3">
        <v>3102.37</v>
      </c>
      <c r="G917" s="3">
        <v>415200</v>
      </c>
      <c r="H917" s="3">
        <v>15507.72</v>
      </c>
      <c r="I917" s="61">
        <v>2023</v>
      </c>
    </row>
    <row r="918" spans="1:9" x14ac:dyDescent="0.3">
      <c r="A918" s="79">
        <v>714</v>
      </c>
      <c r="B918" t="s">
        <v>1472</v>
      </c>
      <c r="C918" t="s">
        <v>1037</v>
      </c>
      <c r="D918" t="s">
        <v>4551</v>
      </c>
      <c r="E918" t="s">
        <v>42</v>
      </c>
      <c r="F918" s="3">
        <v>2796.76</v>
      </c>
      <c r="G918" s="3">
        <v>374300</v>
      </c>
      <c r="H918" s="3">
        <v>13980.105</v>
      </c>
      <c r="I918" s="61">
        <v>2023</v>
      </c>
    </row>
    <row r="919" spans="1:9" x14ac:dyDescent="0.3">
      <c r="A919" s="79">
        <v>714</v>
      </c>
      <c r="B919" t="s">
        <v>1472</v>
      </c>
      <c r="C919" t="s">
        <v>1037</v>
      </c>
      <c r="D919" t="s">
        <v>4552</v>
      </c>
      <c r="E919" t="s">
        <v>42</v>
      </c>
      <c r="F919" s="3">
        <v>2414.9499999999998</v>
      </c>
      <c r="G919" s="3">
        <v>323200</v>
      </c>
      <c r="H919" s="3">
        <v>12071.52</v>
      </c>
      <c r="I919" s="61">
        <v>2023</v>
      </c>
    </row>
    <row r="920" spans="1:9" x14ac:dyDescent="0.3">
      <c r="A920" s="79">
        <v>714</v>
      </c>
      <c r="B920" t="s">
        <v>1472</v>
      </c>
      <c r="C920" t="s">
        <v>1037</v>
      </c>
      <c r="D920" t="s">
        <v>4553</v>
      </c>
      <c r="E920" t="s">
        <v>42</v>
      </c>
      <c r="F920" s="3">
        <v>4536.99</v>
      </c>
      <c r="G920" s="3">
        <v>303600</v>
      </c>
      <c r="H920" s="3">
        <v>11339.46</v>
      </c>
      <c r="I920" s="61">
        <v>2023</v>
      </c>
    </row>
    <row r="921" spans="1:9" x14ac:dyDescent="0.3">
      <c r="A921" s="79">
        <v>714</v>
      </c>
      <c r="B921" t="s">
        <v>1472</v>
      </c>
      <c r="C921" t="s">
        <v>1037</v>
      </c>
      <c r="D921" t="s">
        <v>4554</v>
      </c>
      <c r="E921" t="s">
        <v>42</v>
      </c>
      <c r="F921" s="3">
        <v>4536.99</v>
      </c>
      <c r="G921" s="3">
        <v>303600</v>
      </c>
      <c r="H921" s="3">
        <v>11339.46</v>
      </c>
      <c r="I921" s="61">
        <v>2023</v>
      </c>
    </row>
    <row r="922" spans="1:9" x14ac:dyDescent="0.3">
      <c r="A922" s="79">
        <v>714</v>
      </c>
      <c r="B922" t="s">
        <v>1472</v>
      </c>
      <c r="C922" t="s">
        <v>1037</v>
      </c>
      <c r="D922" t="s">
        <v>4555</v>
      </c>
      <c r="E922" t="s">
        <v>42</v>
      </c>
      <c r="F922" s="3">
        <v>3124.79</v>
      </c>
      <c r="G922" s="3">
        <v>418200</v>
      </c>
      <c r="H922" s="3">
        <v>15619.769999999999</v>
      </c>
      <c r="I922" s="61">
        <v>2023</v>
      </c>
    </row>
    <row r="923" spans="1:9" x14ac:dyDescent="0.3">
      <c r="A923" s="79">
        <v>714</v>
      </c>
      <c r="B923" t="s">
        <v>1472</v>
      </c>
      <c r="C923" t="s">
        <v>1037</v>
      </c>
      <c r="D923" t="s">
        <v>4556</v>
      </c>
      <c r="E923" t="s">
        <v>42</v>
      </c>
      <c r="F923" s="3">
        <v>3529.02</v>
      </c>
      <c r="G923" s="3">
        <v>472300</v>
      </c>
      <c r="H923" s="3">
        <v>17640.404999999999</v>
      </c>
      <c r="I923" s="61">
        <v>2023</v>
      </c>
    </row>
    <row r="924" spans="1:9" x14ac:dyDescent="0.3">
      <c r="A924" s="79">
        <v>714</v>
      </c>
      <c r="B924" t="s">
        <v>1472</v>
      </c>
      <c r="C924" t="s">
        <v>1037</v>
      </c>
      <c r="D924" t="s">
        <v>4557</v>
      </c>
      <c r="E924" t="s">
        <v>42</v>
      </c>
      <c r="F924" s="3">
        <v>20548</v>
      </c>
      <c r="G924" s="3">
        <v>1375000</v>
      </c>
      <c r="H924" s="3">
        <v>51356.25</v>
      </c>
      <c r="I924" s="61">
        <v>2023</v>
      </c>
    </row>
    <row r="925" spans="1:9" x14ac:dyDescent="0.3">
      <c r="A925" s="79">
        <v>714</v>
      </c>
      <c r="B925" t="s">
        <v>1472</v>
      </c>
      <c r="C925" t="s">
        <v>1037</v>
      </c>
      <c r="D925" t="s">
        <v>4558</v>
      </c>
      <c r="E925" t="s">
        <v>42</v>
      </c>
      <c r="F925" s="3">
        <v>2804.24</v>
      </c>
      <c r="G925" s="3">
        <v>375300</v>
      </c>
      <c r="H925" s="3">
        <v>14017.455</v>
      </c>
      <c r="I925" s="61">
        <v>2023</v>
      </c>
    </row>
    <row r="926" spans="1:9" x14ac:dyDescent="0.3">
      <c r="A926" s="79">
        <v>714</v>
      </c>
      <c r="B926" t="s">
        <v>1472</v>
      </c>
      <c r="C926" t="s">
        <v>1037</v>
      </c>
      <c r="D926" t="s">
        <v>4559</v>
      </c>
      <c r="E926" t="s">
        <v>42</v>
      </c>
      <c r="F926" s="3">
        <v>10296.41</v>
      </c>
      <c r="G926" s="3">
        <v>689000</v>
      </c>
      <c r="H926" s="3">
        <v>25734.149999999998</v>
      </c>
      <c r="I926" s="61">
        <v>2023</v>
      </c>
    </row>
    <row r="927" spans="1:9" x14ac:dyDescent="0.3">
      <c r="A927" s="79">
        <v>714</v>
      </c>
      <c r="B927" t="s">
        <v>1472</v>
      </c>
      <c r="C927" t="s">
        <v>1037</v>
      </c>
      <c r="D927" t="s">
        <v>4560</v>
      </c>
      <c r="E927" t="s">
        <v>42</v>
      </c>
      <c r="F927" s="3">
        <v>2982.82</v>
      </c>
      <c r="G927" s="3">
        <v>399200</v>
      </c>
      <c r="H927" s="3">
        <v>14910.119999999999</v>
      </c>
      <c r="I927" s="61">
        <v>2023</v>
      </c>
    </row>
    <row r="928" spans="1:9" x14ac:dyDescent="0.3">
      <c r="A928" s="79">
        <v>714</v>
      </c>
      <c r="B928" t="s">
        <v>1472</v>
      </c>
      <c r="C928" t="s">
        <v>1037</v>
      </c>
      <c r="D928" t="s">
        <v>4561</v>
      </c>
      <c r="E928" t="s">
        <v>42</v>
      </c>
      <c r="F928" s="3">
        <v>2982.82</v>
      </c>
      <c r="G928" s="3">
        <v>399200</v>
      </c>
      <c r="H928" s="3">
        <v>14910.119999999999</v>
      </c>
      <c r="I928" s="61">
        <v>2023</v>
      </c>
    </row>
    <row r="929" spans="1:9" x14ac:dyDescent="0.3">
      <c r="A929" s="79">
        <v>714</v>
      </c>
      <c r="B929" t="s">
        <v>1472</v>
      </c>
      <c r="C929" t="s">
        <v>1037</v>
      </c>
      <c r="D929" t="s">
        <v>4562</v>
      </c>
      <c r="E929" t="s">
        <v>42</v>
      </c>
      <c r="F929" s="3">
        <v>8107.86</v>
      </c>
      <c r="G929" s="3">
        <v>361700</v>
      </c>
      <c r="H929" s="3">
        <v>13509.494999999999</v>
      </c>
      <c r="I929" s="61">
        <v>2023</v>
      </c>
    </row>
    <row r="930" spans="1:9" x14ac:dyDescent="0.3">
      <c r="A930" s="79">
        <v>714</v>
      </c>
      <c r="B930" t="s">
        <v>1472</v>
      </c>
      <c r="C930" t="s">
        <v>1037</v>
      </c>
      <c r="D930" t="s">
        <v>4563</v>
      </c>
      <c r="E930" t="s">
        <v>42</v>
      </c>
      <c r="F930" s="3">
        <v>7019.19</v>
      </c>
      <c r="G930" s="3">
        <v>469700</v>
      </c>
      <c r="H930" s="3">
        <v>17543.294999999998</v>
      </c>
      <c r="I930" s="61">
        <v>2023</v>
      </c>
    </row>
    <row r="931" spans="1:9" x14ac:dyDescent="0.3">
      <c r="A931" s="79">
        <v>714</v>
      </c>
      <c r="B931" t="s">
        <v>1472</v>
      </c>
      <c r="C931" t="s">
        <v>1037</v>
      </c>
      <c r="D931" t="s">
        <v>4564</v>
      </c>
      <c r="E931" t="s">
        <v>42</v>
      </c>
      <c r="F931" s="3">
        <v>4196.2700000000004</v>
      </c>
      <c r="G931" s="3">
        <v>280800</v>
      </c>
      <c r="H931" s="3">
        <v>10487.88</v>
      </c>
      <c r="I931" s="61">
        <v>2023</v>
      </c>
    </row>
    <row r="932" spans="1:9" x14ac:dyDescent="0.3">
      <c r="A932" s="79">
        <v>714</v>
      </c>
      <c r="B932" t="s">
        <v>1472</v>
      </c>
      <c r="C932" t="s">
        <v>1037</v>
      </c>
      <c r="D932" t="s">
        <v>4565</v>
      </c>
      <c r="E932" t="s">
        <v>42</v>
      </c>
      <c r="F932" s="3">
        <v>7554.19</v>
      </c>
      <c r="G932" s="3">
        <v>337000</v>
      </c>
      <c r="H932" s="3">
        <v>12586.949999999999</v>
      </c>
      <c r="I932" s="61">
        <v>2023</v>
      </c>
    </row>
    <row r="933" spans="1:9" x14ac:dyDescent="0.3">
      <c r="A933" s="79">
        <v>714</v>
      </c>
      <c r="B933" t="s">
        <v>1472</v>
      </c>
      <c r="C933" t="s">
        <v>1037</v>
      </c>
      <c r="D933" t="s">
        <v>4566</v>
      </c>
      <c r="E933" t="s">
        <v>42</v>
      </c>
      <c r="F933" s="3">
        <v>5077.96</v>
      </c>
      <c r="G933" s="3">
        <v>339800</v>
      </c>
      <c r="H933" s="3">
        <v>12691.529999999999</v>
      </c>
      <c r="I933" s="61">
        <v>2023</v>
      </c>
    </row>
    <row r="934" spans="1:9" x14ac:dyDescent="0.3">
      <c r="A934" s="79">
        <v>714</v>
      </c>
      <c r="B934" t="s">
        <v>1472</v>
      </c>
      <c r="C934" t="s">
        <v>1037</v>
      </c>
      <c r="D934" t="s">
        <v>4567</v>
      </c>
      <c r="E934" t="s">
        <v>42</v>
      </c>
      <c r="F934" s="3">
        <v>7361.41</v>
      </c>
      <c r="G934" s="3">
        <v>328400</v>
      </c>
      <c r="H934" s="3">
        <v>12265.74</v>
      </c>
      <c r="I934" s="61">
        <v>2023</v>
      </c>
    </row>
    <row r="935" spans="1:9" x14ac:dyDescent="0.3">
      <c r="A935" s="79">
        <v>714</v>
      </c>
      <c r="B935" t="s">
        <v>1472</v>
      </c>
      <c r="C935" t="s">
        <v>1037</v>
      </c>
      <c r="D935" t="s">
        <v>4568</v>
      </c>
      <c r="E935" t="s">
        <v>42</v>
      </c>
      <c r="F935" s="3">
        <v>106251.84</v>
      </c>
      <c r="G935" s="3">
        <v>4740000</v>
      </c>
      <c r="H935" s="3">
        <v>177039</v>
      </c>
      <c r="I935" s="61">
        <v>2023</v>
      </c>
    </row>
    <row r="936" spans="1:9" x14ac:dyDescent="0.3">
      <c r="A936" s="79">
        <v>714</v>
      </c>
      <c r="B936" t="s">
        <v>1472</v>
      </c>
      <c r="C936" t="s">
        <v>1037</v>
      </c>
      <c r="D936" t="s">
        <v>4569</v>
      </c>
      <c r="E936" t="s">
        <v>42</v>
      </c>
      <c r="F936" s="3">
        <v>7772.37</v>
      </c>
      <c r="G936" s="3">
        <v>520100</v>
      </c>
      <c r="H936" s="3">
        <v>19425.735000000001</v>
      </c>
      <c r="I936" s="61">
        <v>2023</v>
      </c>
    </row>
    <row r="937" spans="1:9" x14ac:dyDescent="0.3">
      <c r="A937" s="79">
        <v>714</v>
      </c>
      <c r="B937" t="s">
        <v>1472</v>
      </c>
      <c r="C937" t="s">
        <v>1037</v>
      </c>
      <c r="D937" t="s">
        <v>4570</v>
      </c>
      <c r="E937" t="s">
        <v>42</v>
      </c>
      <c r="F937" s="3">
        <v>3616.44</v>
      </c>
      <c r="G937" s="3">
        <v>484000</v>
      </c>
      <c r="H937" s="3">
        <v>18077.399999999998</v>
      </c>
      <c r="I937" s="61">
        <v>2023</v>
      </c>
    </row>
    <row r="938" spans="1:9" x14ac:dyDescent="0.3">
      <c r="A938" s="79">
        <v>714</v>
      </c>
      <c r="B938" t="s">
        <v>1472</v>
      </c>
      <c r="C938" t="s">
        <v>1037</v>
      </c>
      <c r="D938" t="s">
        <v>4571</v>
      </c>
      <c r="E938" t="s">
        <v>42</v>
      </c>
      <c r="F938" s="3">
        <v>7363.65</v>
      </c>
      <c r="G938" s="3">
        <v>328500</v>
      </c>
      <c r="H938" s="3">
        <v>12269.475</v>
      </c>
      <c r="I938" s="61">
        <v>2023</v>
      </c>
    </row>
    <row r="939" spans="1:9" x14ac:dyDescent="0.3">
      <c r="A939" s="79">
        <v>714</v>
      </c>
      <c r="B939" t="s">
        <v>1472</v>
      </c>
      <c r="C939" t="s">
        <v>1037</v>
      </c>
      <c r="D939" t="s">
        <v>4572</v>
      </c>
      <c r="E939" t="s">
        <v>42</v>
      </c>
      <c r="F939" s="3">
        <v>7075.98</v>
      </c>
      <c r="G939" s="3">
        <v>473500</v>
      </c>
      <c r="H939" s="3">
        <v>17685.224999999999</v>
      </c>
      <c r="I939" s="61">
        <v>2023</v>
      </c>
    </row>
    <row r="940" spans="1:9" x14ac:dyDescent="0.3">
      <c r="A940" s="79">
        <v>714</v>
      </c>
      <c r="B940" t="s">
        <v>1472</v>
      </c>
      <c r="C940" t="s">
        <v>1037</v>
      </c>
      <c r="D940" t="s">
        <v>4573</v>
      </c>
      <c r="E940" t="s">
        <v>42</v>
      </c>
      <c r="F940" s="3">
        <v>7075.98</v>
      </c>
      <c r="G940" s="3">
        <v>473500</v>
      </c>
      <c r="H940" s="3">
        <v>17685.224999999999</v>
      </c>
      <c r="I940" s="61">
        <v>2023</v>
      </c>
    </row>
    <row r="941" spans="1:9" x14ac:dyDescent="0.3">
      <c r="A941" s="79">
        <v>714</v>
      </c>
      <c r="B941" t="s">
        <v>1472</v>
      </c>
      <c r="C941" t="s">
        <v>1037</v>
      </c>
      <c r="D941" t="s">
        <v>4574</v>
      </c>
      <c r="E941" t="s">
        <v>42</v>
      </c>
      <c r="F941" s="3">
        <v>6812.96</v>
      </c>
      <c r="G941" s="3">
        <v>455900</v>
      </c>
      <c r="H941" s="3">
        <v>17027.864999999998</v>
      </c>
      <c r="I941" s="61">
        <v>2023</v>
      </c>
    </row>
    <row r="942" spans="1:9" x14ac:dyDescent="0.3">
      <c r="A942" s="79">
        <v>714</v>
      </c>
      <c r="B942" t="s">
        <v>1472</v>
      </c>
      <c r="C942" t="s">
        <v>1037</v>
      </c>
      <c r="D942" t="s">
        <v>4575</v>
      </c>
      <c r="E942" t="s">
        <v>42</v>
      </c>
      <c r="F942" s="3">
        <v>6612.72</v>
      </c>
      <c r="G942" s="3">
        <v>442500</v>
      </c>
      <c r="H942" s="3">
        <v>16527.375</v>
      </c>
      <c r="I942" s="61">
        <v>2023</v>
      </c>
    </row>
    <row r="943" spans="1:9" x14ac:dyDescent="0.3">
      <c r="A943" s="79">
        <v>714</v>
      </c>
      <c r="B943" t="s">
        <v>1472</v>
      </c>
      <c r="C943" t="s">
        <v>1037</v>
      </c>
      <c r="D943" t="s">
        <v>4576</v>
      </c>
      <c r="E943" t="s">
        <v>42</v>
      </c>
      <c r="F943" s="3">
        <v>6929.53</v>
      </c>
      <c r="G943" s="3">
        <v>463700</v>
      </c>
      <c r="H943" s="3">
        <v>17319.195</v>
      </c>
      <c r="I943" s="61">
        <v>2023</v>
      </c>
    </row>
    <row r="944" spans="1:9" x14ac:dyDescent="0.3">
      <c r="A944" s="79">
        <v>714</v>
      </c>
      <c r="B944" t="s">
        <v>1472</v>
      </c>
      <c r="C944" t="s">
        <v>1037</v>
      </c>
      <c r="D944" t="s">
        <v>4577</v>
      </c>
      <c r="E944" t="s">
        <v>42</v>
      </c>
      <c r="F944" s="3">
        <v>6343.72</v>
      </c>
      <c r="G944" s="3">
        <v>424500</v>
      </c>
      <c r="H944" s="3">
        <v>15855.074999999999</v>
      </c>
      <c r="I944" s="61">
        <v>2023</v>
      </c>
    </row>
    <row r="945" spans="1:9" x14ac:dyDescent="0.3">
      <c r="A945" s="79">
        <v>714</v>
      </c>
      <c r="B945" t="s">
        <v>1472</v>
      </c>
      <c r="C945" t="s">
        <v>1037</v>
      </c>
      <c r="D945" t="s">
        <v>4578</v>
      </c>
      <c r="E945" t="s">
        <v>7</v>
      </c>
      <c r="F945" s="3">
        <v>9411.7199999999993</v>
      </c>
      <c r="G945" s="3">
        <v>314900</v>
      </c>
      <c r="H945" s="3">
        <v>11761.514999999999</v>
      </c>
      <c r="I945" s="61">
        <v>2023</v>
      </c>
    </row>
    <row r="946" spans="1:9" x14ac:dyDescent="0.3">
      <c r="A946" s="79">
        <v>714</v>
      </c>
      <c r="B946" t="s">
        <v>1472</v>
      </c>
      <c r="C946" t="s">
        <v>1037</v>
      </c>
      <c r="D946" t="s">
        <v>4579</v>
      </c>
      <c r="E946" t="s">
        <v>42</v>
      </c>
      <c r="F946" s="3">
        <v>8567.39</v>
      </c>
      <c r="G946" s="3">
        <v>382200</v>
      </c>
      <c r="H946" s="3">
        <v>14275.17</v>
      </c>
      <c r="I946" s="61">
        <v>2023</v>
      </c>
    </row>
    <row r="947" spans="1:9" x14ac:dyDescent="0.3">
      <c r="A947" s="79">
        <v>714</v>
      </c>
      <c r="B947" t="s">
        <v>1472</v>
      </c>
      <c r="C947" t="s">
        <v>1037</v>
      </c>
      <c r="D947" t="s">
        <v>4580</v>
      </c>
      <c r="E947" t="s">
        <v>42</v>
      </c>
      <c r="F947" s="3">
        <v>6570.12</v>
      </c>
      <c r="G947" s="3">
        <v>293100</v>
      </c>
      <c r="H947" s="3">
        <v>10947.285</v>
      </c>
      <c r="I947" s="61">
        <v>2023</v>
      </c>
    </row>
    <row r="948" spans="1:9" x14ac:dyDescent="0.3">
      <c r="A948" s="79">
        <v>714</v>
      </c>
      <c r="B948" t="s">
        <v>1472</v>
      </c>
      <c r="C948" t="s">
        <v>1037</v>
      </c>
      <c r="D948" t="s">
        <v>4581</v>
      </c>
      <c r="E948" t="s">
        <v>42</v>
      </c>
      <c r="F948" s="3">
        <v>7309.1</v>
      </c>
      <c r="G948" s="3">
        <v>489100</v>
      </c>
      <c r="H948" s="3">
        <v>18267.884999999998</v>
      </c>
      <c r="I948" s="61">
        <v>2023</v>
      </c>
    </row>
    <row r="949" spans="1:9" x14ac:dyDescent="0.3">
      <c r="A949" s="79">
        <v>714</v>
      </c>
      <c r="B949" t="s">
        <v>1472</v>
      </c>
      <c r="C949" t="s">
        <v>1037</v>
      </c>
      <c r="D949" t="s">
        <v>4582</v>
      </c>
      <c r="E949" t="s">
        <v>42</v>
      </c>
      <c r="F949" s="3">
        <v>39228</v>
      </c>
      <c r="G949" s="3">
        <v>2100000</v>
      </c>
      <c r="H949" s="3">
        <v>78435</v>
      </c>
      <c r="I949" s="61">
        <v>2023</v>
      </c>
    </row>
    <row r="950" spans="1:9" x14ac:dyDescent="0.3">
      <c r="A950" s="79">
        <v>714</v>
      </c>
      <c r="B950" t="s">
        <v>1472</v>
      </c>
      <c r="C950" t="s">
        <v>1037</v>
      </c>
      <c r="D950" t="s">
        <v>4583</v>
      </c>
      <c r="E950" t="s">
        <v>42</v>
      </c>
      <c r="F950" s="3">
        <v>2682.44</v>
      </c>
      <c r="G950" s="3">
        <v>359000</v>
      </c>
      <c r="H950" s="3">
        <v>13408.65</v>
      </c>
      <c r="I950" s="61">
        <v>2023</v>
      </c>
    </row>
    <row r="951" spans="1:9" x14ac:dyDescent="0.3">
      <c r="A951" s="79">
        <v>714</v>
      </c>
      <c r="B951" t="s">
        <v>1472</v>
      </c>
      <c r="C951" t="s">
        <v>1037</v>
      </c>
      <c r="D951" t="s">
        <v>4584</v>
      </c>
      <c r="E951" t="s">
        <v>42</v>
      </c>
      <c r="F951" s="3">
        <v>2401.5</v>
      </c>
      <c r="G951" s="3">
        <v>321400</v>
      </c>
      <c r="H951" s="3">
        <v>12004.289999999999</v>
      </c>
      <c r="I951" s="61">
        <v>2023</v>
      </c>
    </row>
    <row r="952" spans="1:9" x14ac:dyDescent="0.3">
      <c r="A952" s="79">
        <v>714</v>
      </c>
      <c r="B952" t="s">
        <v>1472</v>
      </c>
      <c r="C952" t="s">
        <v>1037</v>
      </c>
      <c r="D952" t="s">
        <v>4585</v>
      </c>
      <c r="E952" t="s">
        <v>42</v>
      </c>
      <c r="F952" s="3">
        <v>2797.51</v>
      </c>
      <c r="G952" s="3">
        <v>374400</v>
      </c>
      <c r="H952" s="3">
        <v>13983.84</v>
      </c>
      <c r="I952" s="61">
        <v>2023</v>
      </c>
    </row>
    <row r="953" spans="1:9" x14ac:dyDescent="0.3">
      <c r="A953" s="79">
        <v>714</v>
      </c>
      <c r="B953" t="s">
        <v>1472</v>
      </c>
      <c r="C953" t="s">
        <v>1037</v>
      </c>
      <c r="D953" t="s">
        <v>4586</v>
      </c>
      <c r="E953" t="s">
        <v>42</v>
      </c>
      <c r="F953" s="3">
        <v>2151.1799999999998</v>
      </c>
      <c r="G953" s="3">
        <v>287900</v>
      </c>
      <c r="H953" s="3">
        <v>10753.065000000001</v>
      </c>
      <c r="I953" s="61">
        <v>2023</v>
      </c>
    </row>
    <row r="954" spans="1:9" x14ac:dyDescent="0.3">
      <c r="A954" s="79">
        <v>714</v>
      </c>
      <c r="B954" t="s">
        <v>1472</v>
      </c>
      <c r="C954" t="s">
        <v>1037</v>
      </c>
      <c r="D954" t="s">
        <v>4587</v>
      </c>
      <c r="E954" t="s">
        <v>42</v>
      </c>
      <c r="F954" s="3">
        <v>7397.28</v>
      </c>
      <c r="G954" s="3">
        <v>330000</v>
      </c>
      <c r="H954" s="3">
        <v>12325.5</v>
      </c>
      <c r="I954" s="61">
        <v>2023</v>
      </c>
    </row>
    <row r="955" spans="1:9" x14ac:dyDescent="0.3">
      <c r="A955" s="79">
        <v>714</v>
      </c>
      <c r="B955" t="s">
        <v>1472</v>
      </c>
      <c r="C955" t="s">
        <v>1037</v>
      </c>
      <c r="D955" t="s">
        <v>4588</v>
      </c>
      <c r="E955" t="s">
        <v>42</v>
      </c>
      <c r="F955" s="3">
        <v>2503.12</v>
      </c>
      <c r="G955" s="3">
        <v>335000</v>
      </c>
      <c r="H955" s="3">
        <v>12512.25</v>
      </c>
      <c r="I955" s="61">
        <v>2023</v>
      </c>
    </row>
    <row r="956" spans="1:9" x14ac:dyDescent="0.3">
      <c r="A956" s="79">
        <v>714</v>
      </c>
      <c r="B956" t="s">
        <v>1472</v>
      </c>
      <c r="C956" t="s">
        <v>1037</v>
      </c>
      <c r="D956" t="s">
        <v>4589</v>
      </c>
      <c r="E956" t="s">
        <v>42</v>
      </c>
      <c r="F956" s="3">
        <v>4586.3100000000004</v>
      </c>
      <c r="G956" s="3">
        <v>306900</v>
      </c>
      <c r="H956" s="3">
        <v>11462.715</v>
      </c>
      <c r="I956" s="61">
        <v>2023</v>
      </c>
    </row>
    <row r="957" spans="1:9" x14ac:dyDescent="0.3">
      <c r="A957" s="79">
        <v>714</v>
      </c>
      <c r="B957" t="s">
        <v>1472</v>
      </c>
      <c r="C957" t="s">
        <v>1037</v>
      </c>
      <c r="D957" t="s">
        <v>4590</v>
      </c>
      <c r="E957" t="s">
        <v>42</v>
      </c>
      <c r="F957" s="3">
        <v>4586.3100000000004</v>
      </c>
      <c r="G957" s="3">
        <v>306900</v>
      </c>
      <c r="H957" s="3">
        <v>11462.715</v>
      </c>
      <c r="I957" s="61">
        <v>2023</v>
      </c>
    </row>
    <row r="958" spans="1:9" x14ac:dyDescent="0.3">
      <c r="A958" s="79">
        <v>714</v>
      </c>
      <c r="B958" t="s">
        <v>1472</v>
      </c>
      <c r="C958" t="s">
        <v>1037</v>
      </c>
      <c r="D958" t="s">
        <v>4591</v>
      </c>
      <c r="E958" t="s">
        <v>42</v>
      </c>
      <c r="F958" s="3">
        <v>4586.3100000000004</v>
      </c>
      <c r="G958" s="3">
        <v>306900</v>
      </c>
      <c r="H958" s="3">
        <v>11462.715</v>
      </c>
      <c r="I958" s="61">
        <v>2023</v>
      </c>
    </row>
    <row r="959" spans="1:9" x14ac:dyDescent="0.3">
      <c r="A959" s="79">
        <v>714</v>
      </c>
      <c r="B959" t="s">
        <v>1472</v>
      </c>
      <c r="C959" t="s">
        <v>1037</v>
      </c>
      <c r="D959" t="s">
        <v>4592</v>
      </c>
      <c r="E959" t="s">
        <v>42</v>
      </c>
      <c r="F959" s="3">
        <v>4586.3100000000004</v>
      </c>
      <c r="G959" s="3">
        <v>306900</v>
      </c>
      <c r="H959" s="3">
        <v>11462.715</v>
      </c>
      <c r="I959" s="61">
        <v>2023</v>
      </c>
    </row>
    <row r="960" spans="1:9" x14ac:dyDescent="0.3">
      <c r="A960" s="79">
        <v>714</v>
      </c>
      <c r="B960" t="s">
        <v>1472</v>
      </c>
      <c r="C960" t="s">
        <v>1037</v>
      </c>
      <c r="D960" t="s">
        <v>4593</v>
      </c>
      <c r="E960" t="s">
        <v>42</v>
      </c>
      <c r="F960" s="3">
        <v>4586.3100000000004</v>
      </c>
      <c r="G960" s="3">
        <v>306900</v>
      </c>
      <c r="H960" s="3">
        <v>11462.715</v>
      </c>
      <c r="I960" s="61">
        <v>2023</v>
      </c>
    </row>
    <row r="961" spans="1:9" x14ac:dyDescent="0.3">
      <c r="A961" s="79">
        <v>714</v>
      </c>
      <c r="B961" t="s">
        <v>1472</v>
      </c>
      <c r="C961" t="s">
        <v>1037</v>
      </c>
      <c r="D961" t="s">
        <v>4594</v>
      </c>
      <c r="E961" t="s">
        <v>42</v>
      </c>
      <c r="F961" s="3">
        <v>2559.16</v>
      </c>
      <c r="G961" s="3">
        <v>342500</v>
      </c>
      <c r="H961" s="3">
        <v>12792.375</v>
      </c>
      <c r="I961" s="61">
        <v>2023</v>
      </c>
    </row>
    <row r="962" spans="1:9" x14ac:dyDescent="0.3">
      <c r="A962" s="79">
        <v>714</v>
      </c>
      <c r="B962" t="s">
        <v>1472</v>
      </c>
      <c r="C962" t="s">
        <v>1037</v>
      </c>
      <c r="D962" t="s">
        <v>4595</v>
      </c>
      <c r="E962" t="s">
        <v>42</v>
      </c>
      <c r="F962" s="3">
        <v>2471.73</v>
      </c>
      <c r="G962" s="3">
        <v>330800</v>
      </c>
      <c r="H962" s="3">
        <v>12355.38</v>
      </c>
      <c r="I962" s="61">
        <v>2023</v>
      </c>
    </row>
    <row r="963" spans="1:9" x14ac:dyDescent="0.3">
      <c r="A963" s="79">
        <v>714</v>
      </c>
      <c r="B963" t="s">
        <v>1472</v>
      </c>
      <c r="C963" t="s">
        <v>1037</v>
      </c>
      <c r="D963" t="s">
        <v>4596</v>
      </c>
      <c r="E963" t="s">
        <v>42</v>
      </c>
      <c r="F963" s="3">
        <v>2437.36</v>
      </c>
      <c r="G963" s="3">
        <v>326200</v>
      </c>
      <c r="H963" s="3">
        <v>12183.57</v>
      </c>
      <c r="I963" s="61">
        <v>2023</v>
      </c>
    </row>
    <row r="964" spans="1:9" x14ac:dyDescent="0.3">
      <c r="A964" s="79">
        <v>714</v>
      </c>
      <c r="B964" t="s">
        <v>1472</v>
      </c>
      <c r="C964" t="s">
        <v>1037</v>
      </c>
      <c r="D964" t="s">
        <v>4597</v>
      </c>
      <c r="E964" t="s">
        <v>42</v>
      </c>
      <c r="F964" s="3">
        <v>2442.59</v>
      </c>
      <c r="G964" s="3">
        <v>326900</v>
      </c>
      <c r="H964" s="3">
        <v>12209.715</v>
      </c>
      <c r="I964" s="61">
        <v>2023</v>
      </c>
    </row>
    <row r="965" spans="1:9" x14ac:dyDescent="0.3">
      <c r="A965" s="79">
        <v>714</v>
      </c>
      <c r="B965" t="s">
        <v>1472</v>
      </c>
      <c r="C965" t="s">
        <v>1037</v>
      </c>
      <c r="D965" t="s">
        <v>4598</v>
      </c>
      <c r="E965" t="s">
        <v>42</v>
      </c>
      <c r="F965" s="3">
        <v>2476.2199999999998</v>
      </c>
      <c r="G965" s="3">
        <v>331400</v>
      </c>
      <c r="H965" s="3">
        <v>12377.789999999999</v>
      </c>
      <c r="I965" s="61">
        <v>2023</v>
      </c>
    </row>
    <row r="966" spans="1:9" x14ac:dyDescent="0.3">
      <c r="A966" s="79">
        <v>714</v>
      </c>
      <c r="B966" t="s">
        <v>1472</v>
      </c>
      <c r="C966" t="s">
        <v>1037</v>
      </c>
      <c r="D966" t="s">
        <v>4599</v>
      </c>
      <c r="E966" t="s">
        <v>42</v>
      </c>
      <c r="F966" s="3">
        <v>5377.59</v>
      </c>
      <c r="G966" s="3">
        <v>239900</v>
      </c>
      <c r="H966" s="3">
        <v>8960.2649999999994</v>
      </c>
      <c r="I966" s="61">
        <v>2023</v>
      </c>
    </row>
    <row r="967" spans="1:9" x14ac:dyDescent="0.3">
      <c r="A967" s="79">
        <v>714</v>
      </c>
      <c r="B967" t="s">
        <v>1472</v>
      </c>
      <c r="C967" t="s">
        <v>1037</v>
      </c>
      <c r="D967" t="s">
        <v>4600</v>
      </c>
      <c r="E967" t="s">
        <v>42</v>
      </c>
      <c r="F967" s="3">
        <v>5666.76</v>
      </c>
      <c r="G967" s="3">
        <v>252800</v>
      </c>
      <c r="H967" s="3">
        <v>9442.08</v>
      </c>
      <c r="I967" s="61">
        <v>2023</v>
      </c>
    </row>
    <row r="968" spans="1:9" x14ac:dyDescent="0.3">
      <c r="A968" s="79">
        <v>714</v>
      </c>
      <c r="B968" t="s">
        <v>1472</v>
      </c>
      <c r="C968" t="s">
        <v>1037</v>
      </c>
      <c r="D968" t="s">
        <v>4601</v>
      </c>
      <c r="E968" t="s">
        <v>7</v>
      </c>
      <c r="F968" s="3">
        <v>7956.18</v>
      </c>
      <c r="G968" s="3">
        <v>266200</v>
      </c>
      <c r="H968" s="3">
        <v>9942.57</v>
      </c>
      <c r="I968" s="61">
        <v>2023</v>
      </c>
    </row>
    <row r="969" spans="1:9" x14ac:dyDescent="0.3">
      <c r="A969" s="79">
        <v>714</v>
      </c>
      <c r="B969" t="s">
        <v>1472</v>
      </c>
      <c r="C969" t="s">
        <v>1037</v>
      </c>
      <c r="D969" t="s">
        <v>4602</v>
      </c>
      <c r="E969" t="s">
        <v>42</v>
      </c>
      <c r="F969" s="3">
        <v>5449.32</v>
      </c>
      <c r="G969" s="3">
        <v>243100</v>
      </c>
      <c r="H969" s="3">
        <v>9079.7849999999999</v>
      </c>
      <c r="I969" s="61">
        <v>2023</v>
      </c>
    </row>
    <row r="970" spans="1:9" x14ac:dyDescent="0.3">
      <c r="A970" s="79">
        <v>714</v>
      </c>
      <c r="B970" t="s">
        <v>1472</v>
      </c>
      <c r="C970" t="s">
        <v>1037</v>
      </c>
      <c r="D970" t="s">
        <v>4603</v>
      </c>
      <c r="E970" t="s">
        <v>42</v>
      </c>
      <c r="F970" s="3">
        <v>4729.7700000000004</v>
      </c>
      <c r="G970" s="3">
        <v>316500</v>
      </c>
      <c r="H970" s="3">
        <v>11821.275</v>
      </c>
      <c r="I970" s="61">
        <v>2023</v>
      </c>
    </row>
    <row r="971" spans="1:9" x14ac:dyDescent="0.3">
      <c r="A971" s="79">
        <v>714</v>
      </c>
      <c r="B971" t="s">
        <v>1472</v>
      </c>
      <c r="C971" t="s">
        <v>1037</v>
      </c>
      <c r="D971" t="s">
        <v>4604</v>
      </c>
      <c r="E971" t="s">
        <v>42</v>
      </c>
      <c r="F971" s="3">
        <v>4714.83</v>
      </c>
      <c r="G971" s="3">
        <v>315500</v>
      </c>
      <c r="H971" s="3">
        <v>11783.924999999999</v>
      </c>
      <c r="I971" s="61">
        <v>2023</v>
      </c>
    </row>
    <row r="972" spans="1:9" x14ac:dyDescent="0.3">
      <c r="A972" s="79">
        <v>714</v>
      </c>
      <c r="B972" t="s">
        <v>1472</v>
      </c>
      <c r="C972" t="s">
        <v>1037</v>
      </c>
      <c r="D972" t="s">
        <v>4605</v>
      </c>
      <c r="E972" t="s">
        <v>42</v>
      </c>
      <c r="F972" s="3">
        <v>4714.83</v>
      </c>
      <c r="G972" s="3">
        <v>315500</v>
      </c>
      <c r="H972" s="3">
        <v>11783.924999999999</v>
      </c>
      <c r="I972" s="61">
        <v>2023</v>
      </c>
    </row>
    <row r="973" spans="1:9" x14ac:dyDescent="0.3">
      <c r="A973" s="79">
        <v>714</v>
      </c>
      <c r="B973" t="s">
        <v>1472</v>
      </c>
      <c r="C973" t="s">
        <v>1037</v>
      </c>
      <c r="D973" t="s">
        <v>4606</v>
      </c>
      <c r="E973" t="s">
        <v>42</v>
      </c>
      <c r="F973" s="3">
        <v>4729.7700000000004</v>
      </c>
      <c r="G973" s="3">
        <v>316500</v>
      </c>
      <c r="H973" s="3">
        <v>11821.275</v>
      </c>
      <c r="I973" s="61">
        <v>2023</v>
      </c>
    </row>
    <row r="974" spans="1:9" x14ac:dyDescent="0.3">
      <c r="A974" s="79">
        <v>714</v>
      </c>
      <c r="B974" t="s">
        <v>1472</v>
      </c>
      <c r="C974" t="s">
        <v>1037</v>
      </c>
      <c r="D974" t="s">
        <v>4607</v>
      </c>
      <c r="E974" t="s">
        <v>42</v>
      </c>
      <c r="F974" s="3">
        <v>2784.06</v>
      </c>
      <c r="G974" s="3">
        <v>372600</v>
      </c>
      <c r="H974" s="3">
        <v>13916.609999999999</v>
      </c>
      <c r="I974" s="61">
        <v>2023</v>
      </c>
    </row>
    <row r="975" spans="1:9" x14ac:dyDescent="0.3">
      <c r="A975" s="79">
        <v>714</v>
      </c>
      <c r="B975" t="s">
        <v>1472</v>
      </c>
      <c r="C975" t="s">
        <v>1037</v>
      </c>
      <c r="D975" t="s">
        <v>4608</v>
      </c>
      <c r="E975" t="s">
        <v>42</v>
      </c>
      <c r="F975" s="3">
        <v>2784.06</v>
      </c>
      <c r="G975" s="3">
        <v>372600</v>
      </c>
      <c r="H975" s="3">
        <v>13916.609999999999</v>
      </c>
      <c r="I975" s="61">
        <v>2023</v>
      </c>
    </row>
    <row r="976" spans="1:9" x14ac:dyDescent="0.3">
      <c r="A976" s="79">
        <v>714</v>
      </c>
      <c r="B976" t="s">
        <v>1472</v>
      </c>
      <c r="C976" t="s">
        <v>1037</v>
      </c>
      <c r="D976" t="s">
        <v>4609</v>
      </c>
      <c r="E976" t="s">
        <v>42</v>
      </c>
      <c r="F976" s="3">
        <v>6731.52</v>
      </c>
      <c r="G976" s="3">
        <v>300300</v>
      </c>
      <c r="H976" s="3">
        <v>11216.205</v>
      </c>
      <c r="I976" s="61">
        <v>2023</v>
      </c>
    </row>
    <row r="977" spans="1:9" x14ac:dyDescent="0.3">
      <c r="A977" s="79">
        <v>714</v>
      </c>
      <c r="B977" t="s">
        <v>1472</v>
      </c>
      <c r="C977" t="s">
        <v>1037</v>
      </c>
      <c r="D977" t="s">
        <v>4610</v>
      </c>
      <c r="E977" t="s">
        <v>42</v>
      </c>
      <c r="F977" s="3">
        <v>2947.7</v>
      </c>
      <c r="G977" s="3">
        <v>394500</v>
      </c>
      <c r="H977" s="3">
        <v>14734.574999999999</v>
      </c>
      <c r="I977" s="61">
        <v>2023</v>
      </c>
    </row>
    <row r="978" spans="1:9" x14ac:dyDescent="0.3">
      <c r="A978" s="79">
        <v>714</v>
      </c>
      <c r="B978" t="s">
        <v>1472</v>
      </c>
      <c r="C978" t="s">
        <v>1037</v>
      </c>
      <c r="D978" t="s">
        <v>4611</v>
      </c>
      <c r="E978" t="s">
        <v>42</v>
      </c>
      <c r="F978" s="3">
        <v>7195.53</v>
      </c>
      <c r="G978" s="3">
        <v>321000</v>
      </c>
      <c r="H978" s="3">
        <v>11989.35</v>
      </c>
      <c r="I978" s="61">
        <v>2023</v>
      </c>
    </row>
    <row r="979" spans="1:9" x14ac:dyDescent="0.3">
      <c r="A979" s="79">
        <v>714</v>
      </c>
      <c r="B979" t="s">
        <v>1472</v>
      </c>
      <c r="C979" t="s">
        <v>1037</v>
      </c>
      <c r="D979" t="s">
        <v>4612</v>
      </c>
      <c r="E979" t="s">
        <v>42</v>
      </c>
      <c r="F979" s="3">
        <v>4405.4799999999996</v>
      </c>
      <c r="G979" s="3">
        <v>294800</v>
      </c>
      <c r="H979" s="3">
        <v>11010.779999999999</v>
      </c>
      <c r="I979" s="61">
        <v>2023</v>
      </c>
    </row>
    <row r="980" spans="1:9" x14ac:dyDescent="0.3">
      <c r="A980" s="79">
        <v>714</v>
      </c>
      <c r="B980" t="s">
        <v>1472</v>
      </c>
      <c r="C980" t="s">
        <v>1037</v>
      </c>
      <c r="D980" t="s">
        <v>4613</v>
      </c>
      <c r="E980" t="s">
        <v>42</v>
      </c>
      <c r="F980" s="3">
        <v>4406.9799999999996</v>
      </c>
      <c r="G980" s="3">
        <v>294900</v>
      </c>
      <c r="H980" s="3">
        <v>11014.514999999999</v>
      </c>
      <c r="I980" s="61">
        <v>2023</v>
      </c>
    </row>
    <row r="981" spans="1:9" x14ac:dyDescent="0.3">
      <c r="A981" s="79">
        <v>714</v>
      </c>
      <c r="B981" t="s">
        <v>1472</v>
      </c>
      <c r="C981" t="s">
        <v>1037</v>
      </c>
      <c r="D981" t="s">
        <v>4614</v>
      </c>
      <c r="E981" t="s">
        <v>42</v>
      </c>
      <c r="F981" s="3">
        <v>4417.4399999999996</v>
      </c>
      <c r="G981" s="3">
        <v>295600</v>
      </c>
      <c r="H981" s="3">
        <v>11040.66</v>
      </c>
      <c r="I981" s="61">
        <v>2023</v>
      </c>
    </row>
    <row r="982" spans="1:9" x14ac:dyDescent="0.3">
      <c r="A982" s="79">
        <v>714</v>
      </c>
      <c r="B982" t="s">
        <v>1472</v>
      </c>
      <c r="C982" t="s">
        <v>1037</v>
      </c>
      <c r="D982" t="s">
        <v>4615</v>
      </c>
      <c r="E982" t="s">
        <v>42</v>
      </c>
      <c r="F982" s="3">
        <v>7394.28</v>
      </c>
      <c r="G982" s="3">
        <v>247400</v>
      </c>
      <c r="H982" s="3">
        <v>9240.39</v>
      </c>
      <c r="I982" s="61">
        <v>2023</v>
      </c>
    </row>
    <row r="983" spans="1:9" x14ac:dyDescent="0.3">
      <c r="A983" s="79">
        <v>714</v>
      </c>
      <c r="B983" t="s">
        <v>1472</v>
      </c>
      <c r="C983" t="s">
        <v>1037</v>
      </c>
      <c r="D983" t="s">
        <v>4616</v>
      </c>
      <c r="E983" t="s">
        <v>42</v>
      </c>
      <c r="F983" s="3">
        <v>4994.28</v>
      </c>
      <c r="G983" s="3">
        <v>334200</v>
      </c>
      <c r="H983" s="3">
        <v>12482.369999999999</v>
      </c>
      <c r="I983" s="61">
        <v>2023</v>
      </c>
    </row>
    <row r="984" spans="1:9" x14ac:dyDescent="0.3">
      <c r="A984" s="79">
        <v>714</v>
      </c>
      <c r="B984" t="s">
        <v>1472</v>
      </c>
      <c r="C984" t="s">
        <v>1037</v>
      </c>
      <c r="D984" t="s">
        <v>4617</v>
      </c>
      <c r="E984" t="s">
        <v>42</v>
      </c>
      <c r="F984" s="3">
        <v>2775.84</v>
      </c>
      <c r="G984" s="3">
        <v>371500</v>
      </c>
      <c r="H984" s="3">
        <v>13875.525</v>
      </c>
      <c r="I984" s="61">
        <v>2023</v>
      </c>
    </row>
    <row r="985" spans="1:9" x14ac:dyDescent="0.3">
      <c r="A985" s="79">
        <v>714</v>
      </c>
      <c r="B985" t="s">
        <v>1472</v>
      </c>
      <c r="C985" t="s">
        <v>1037</v>
      </c>
      <c r="D985" t="s">
        <v>4618</v>
      </c>
      <c r="E985" t="s">
        <v>42</v>
      </c>
      <c r="F985" s="3">
        <v>5505.36</v>
      </c>
      <c r="G985" s="3">
        <v>245600</v>
      </c>
      <c r="H985" s="3">
        <v>9173.16</v>
      </c>
      <c r="I985" s="61">
        <v>2023</v>
      </c>
    </row>
    <row r="986" spans="1:9" x14ac:dyDescent="0.3">
      <c r="A986" s="79">
        <v>714</v>
      </c>
      <c r="B986" t="s">
        <v>1472</v>
      </c>
      <c r="C986" t="s">
        <v>1037</v>
      </c>
      <c r="D986" t="s">
        <v>4619</v>
      </c>
      <c r="E986" t="s">
        <v>42</v>
      </c>
      <c r="F986" s="3">
        <v>2973.85</v>
      </c>
      <c r="G986" s="3">
        <v>398000</v>
      </c>
      <c r="H986" s="3">
        <v>14865.3</v>
      </c>
      <c r="I986" s="61">
        <v>2023</v>
      </c>
    </row>
    <row r="987" spans="1:9" x14ac:dyDescent="0.3">
      <c r="A987" s="79">
        <v>714</v>
      </c>
      <c r="B987" t="s">
        <v>1472</v>
      </c>
      <c r="C987" t="s">
        <v>1037</v>
      </c>
      <c r="D987" t="s">
        <v>4620</v>
      </c>
      <c r="E987" t="s">
        <v>42</v>
      </c>
      <c r="F987" s="3">
        <v>4998.76</v>
      </c>
      <c r="G987" s="3">
        <v>334500</v>
      </c>
      <c r="H987" s="3">
        <v>12493.574999999999</v>
      </c>
      <c r="I987" s="61">
        <v>2023</v>
      </c>
    </row>
    <row r="988" spans="1:9" x14ac:dyDescent="0.3">
      <c r="A988" s="79">
        <v>714</v>
      </c>
      <c r="B988" t="s">
        <v>1472</v>
      </c>
      <c r="C988" t="s">
        <v>1037</v>
      </c>
      <c r="D988" t="s">
        <v>4621</v>
      </c>
      <c r="E988" t="s">
        <v>42</v>
      </c>
      <c r="F988" s="3">
        <v>4998.76</v>
      </c>
      <c r="G988" s="3">
        <v>334500</v>
      </c>
      <c r="H988" s="3">
        <v>12493.574999999999</v>
      </c>
      <c r="I988" s="61">
        <v>2023</v>
      </c>
    </row>
    <row r="989" spans="1:9" x14ac:dyDescent="0.3">
      <c r="A989" s="79">
        <v>714</v>
      </c>
      <c r="B989" t="s">
        <v>1472</v>
      </c>
      <c r="C989" t="s">
        <v>1037</v>
      </c>
      <c r="D989" t="s">
        <v>4622</v>
      </c>
      <c r="E989" t="s">
        <v>42</v>
      </c>
      <c r="F989" s="3">
        <v>7933.02</v>
      </c>
      <c r="G989" s="3">
        <v>353900</v>
      </c>
      <c r="H989" s="3">
        <v>13218.164999999999</v>
      </c>
      <c r="I989" s="61">
        <v>2023</v>
      </c>
    </row>
    <row r="990" spans="1:9" x14ac:dyDescent="0.3">
      <c r="A990" s="79">
        <v>714</v>
      </c>
      <c r="B990" t="s">
        <v>1472</v>
      </c>
      <c r="C990" t="s">
        <v>1037</v>
      </c>
      <c r="D990" t="s">
        <v>4623</v>
      </c>
      <c r="E990" t="s">
        <v>42</v>
      </c>
      <c r="F990" s="3">
        <v>2728.77</v>
      </c>
      <c r="G990" s="3">
        <v>365200</v>
      </c>
      <c r="H990" s="3">
        <v>13640.22</v>
      </c>
      <c r="I990" s="61">
        <v>2023</v>
      </c>
    </row>
    <row r="991" spans="1:9" x14ac:dyDescent="0.3">
      <c r="A991" s="79">
        <v>714</v>
      </c>
      <c r="B991" t="s">
        <v>1472</v>
      </c>
      <c r="C991" t="s">
        <v>1037</v>
      </c>
      <c r="D991" t="s">
        <v>4624</v>
      </c>
      <c r="E991" t="s">
        <v>42</v>
      </c>
      <c r="F991" s="3">
        <v>4244.09</v>
      </c>
      <c r="G991" s="3">
        <v>284000</v>
      </c>
      <c r="H991" s="3">
        <v>10607.4</v>
      </c>
      <c r="I991" s="61">
        <v>2023</v>
      </c>
    </row>
    <row r="992" spans="1:9" x14ac:dyDescent="0.3">
      <c r="A992" s="79">
        <v>714</v>
      </c>
      <c r="B992" t="s">
        <v>1472</v>
      </c>
      <c r="C992" t="s">
        <v>1037</v>
      </c>
      <c r="D992" t="s">
        <v>4625</v>
      </c>
      <c r="E992" t="s">
        <v>42</v>
      </c>
      <c r="F992" s="3">
        <v>2521.0500000000002</v>
      </c>
      <c r="G992" s="3">
        <v>337400</v>
      </c>
      <c r="H992" s="3">
        <v>12601.89</v>
      </c>
      <c r="I992" s="61">
        <v>2023</v>
      </c>
    </row>
    <row r="993" spans="1:9" x14ac:dyDescent="0.3">
      <c r="A993" s="79">
        <v>714</v>
      </c>
      <c r="B993" t="s">
        <v>1472</v>
      </c>
      <c r="C993" t="s">
        <v>1037</v>
      </c>
      <c r="D993" t="s">
        <v>4626</v>
      </c>
      <c r="E993" t="s">
        <v>42</v>
      </c>
      <c r="F993" s="3">
        <v>39180.92</v>
      </c>
      <c r="G993" s="3">
        <v>1747900</v>
      </c>
      <c r="H993" s="3">
        <v>65284.064999999995</v>
      </c>
      <c r="I993" s="61">
        <v>2023</v>
      </c>
    </row>
    <row r="994" spans="1:9" x14ac:dyDescent="0.3">
      <c r="A994" s="79">
        <v>714</v>
      </c>
      <c r="B994" t="s">
        <v>1472</v>
      </c>
      <c r="C994" t="s">
        <v>1037</v>
      </c>
      <c r="D994" t="s">
        <v>4627</v>
      </c>
      <c r="E994" t="s">
        <v>42</v>
      </c>
      <c r="F994" s="3">
        <v>3610.47</v>
      </c>
      <c r="G994" s="3">
        <v>483200</v>
      </c>
      <c r="H994" s="3">
        <v>18047.52</v>
      </c>
      <c r="I994" s="61">
        <v>2023</v>
      </c>
    </row>
    <row r="995" spans="1:9" x14ac:dyDescent="0.3">
      <c r="A995" s="79">
        <v>714</v>
      </c>
      <c r="B995" t="s">
        <v>1472</v>
      </c>
      <c r="C995" t="s">
        <v>1037</v>
      </c>
      <c r="D995" t="s">
        <v>4628</v>
      </c>
      <c r="E995" t="s">
        <v>42</v>
      </c>
      <c r="F995" s="3">
        <v>7980.09</v>
      </c>
      <c r="G995" s="3">
        <v>356000</v>
      </c>
      <c r="H995" s="3">
        <v>13296.6</v>
      </c>
      <c r="I995" s="61">
        <v>2023</v>
      </c>
    </row>
    <row r="996" spans="1:9" x14ac:dyDescent="0.3">
      <c r="A996" s="79">
        <v>714</v>
      </c>
      <c r="B996" t="s">
        <v>1472</v>
      </c>
      <c r="C996" t="s">
        <v>1037</v>
      </c>
      <c r="D996" t="s">
        <v>4629</v>
      </c>
      <c r="E996" t="s">
        <v>42</v>
      </c>
      <c r="F996" s="3">
        <v>17932.8</v>
      </c>
      <c r="G996" s="3">
        <v>1200000</v>
      </c>
      <c r="H996" s="3">
        <v>44820</v>
      </c>
      <c r="I996" s="61">
        <v>2023</v>
      </c>
    </row>
    <row r="997" spans="1:9" x14ac:dyDescent="0.3">
      <c r="A997" s="79">
        <v>714</v>
      </c>
      <c r="B997" t="s">
        <v>1472</v>
      </c>
      <c r="C997" t="s">
        <v>1037</v>
      </c>
      <c r="D997" t="s">
        <v>4630</v>
      </c>
      <c r="E997" t="s">
        <v>42</v>
      </c>
      <c r="F997" s="3">
        <v>5143.72</v>
      </c>
      <c r="G997" s="3">
        <v>344200</v>
      </c>
      <c r="H997" s="3">
        <v>12855.869999999999</v>
      </c>
      <c r="I997" s="61">
        <v>2023</v>
      </c>
    </row>
    <row r="998" spans="1:9" x14ac:dyDescent="0.3">
      <c r="A998" s="79">
        <v>714</v>
      </c>
      <c r="B998" t="s">
        <v>1472</v>
      </c>
      <c r="C998" t="s">
        <v>1037</v>
      </c>
      <c r="D998" t="s">
        <v>4631</v>
      </c>
      <c r="E998" t="s">
        <v>42</v>
      </c>
      <c r="F998" s="3">
        <v>6718.82</v>
      </c>
      <c r="G998" s="3">
        <v>899200</v>
      </c>
      <c r="H998" s="3">
        <v>33585.119999999995</v>
      </c>
      <c r="I998" s="61">
        <v>2023</v>
      </c>
    </row>
    <row r="999" spans="1:9" x14ac:dyDescent="0.3">
      <c r="A999" s="79">
        <v>714</v>
      </c>
      <c r="B999" t="s">
        <v>1472</v>
      </c>
      <c r="C999" t="s">
        <v>1037</v>
      </c>
      <c r="D999" t="s">
        <v>4632</v>
      </c>
      <c r="E999" t="s">
        <v>42</v>
      </c>
      <c r="F999" s="3">
        <v>5529.28</v>
      </c>
      <c r="G999" s="3">
        <v>740000</v>
      </c>
      <c r="H999" s="3">
        <v>27639</v>
      </c>
      <c r="I999" s="61">
        <v>2023</v>
      </c>
    </row>
    <row r="1000" spans="1:9" x14ac:dyDescent="0.3">
      <c r="A1000" s="79">
        <v>714</v>
      </c>
      <c r="B1000" t="s">
        <v>1472</v>
      </c>
      <c r="C1000" t="s">
        <v>1037</v>
      </c>
      <c r="D1000" t="s">
        <v>4633</v>
      </c>
      <c r="E1000" t="s">
        <v>42</v>
      </c>
      <c r="F1000" s="3">
        <v>3830.89</v>
      </c>
      <c r="G1000" s="3">
        <v>512700</v>
      </c>
      <c r="H1000" s="3">
        <v>19149.345000000001</v>
      </c>
      <c r="I1000" s="61">
        <v>2023</v>
      </c>
    </row>
    <row r="1001" spans="1:9" x14ac:dyDescent="0.3">
      <c r="A1001" s="79">
        <v>714</v>
      </c>
      <c r="B1001" t="s">
        <v>1472</v>
      </c>
      <c r="C1001" t="s">
        <v>1037</v>
      </c>
      <c r="D1001" t="s">
        <v>4634</v>
      </c>
      <c r="E1001" t="s">
        <v>42</v>
      </c>
      <c r="F1001" s="3">
        <v>3596.27</v>
      </c>
      <c r="G1001" s="3">
        <v>481300</v>
      </c>
      <c r="H1001" s="3">
        <v>17976.555</v>
      </c>
      <c r="I1001" s="61">
        <v>2023</v>
      </c>
    </row>
    <row r="1002" spans="1:9" x14ac:dyDescent="0.3">
      <c r="A1002" s="79">
        <v>714</v>
      </c>
      <c r="B1002" t="s">
        <v>1472</v>
      </c>
      <c r="C1002" t="s">
        <v>1037</v>
      </c>
      <c r="D1002" t="s">
        <v>4635</v>
      </c>
      <c r="E1002" t="s">
        <v>42</v>
      </c>
      <c r="F1002" s="3">
        <v>7624.42</v>
      </c>
      <c r="G1002" s="3">
        <v>510200</v>
      </c>
      <c r="H1002" s="3">
        <v>19055.97</v>
      </c>
      <c r="I1002" s="61">
        <v>2023</v>
      </c>
    </row>
    <row r="1003" spans="1:9" x14ac:dyDescent="0.3">
      <c r="A1003" s="79">
        <v>714</v>
      </c>
      <c r="B1003" t="s">
        <v>1472</v>
      </c>
      <c r="C1003" t="s">
        <v>1037</v>
      </c>
      <c r="D1003" t="s">
        <v>4636</v>
      </c>
      <c r="E1003" t="s">
        <v>42</v>
      </c>
      <c r="F1003" s="3">
        <v>3484.94</v>
      </c>
      <c r="G1003" s="3">
        <v>466400</v>
      </c>
      <c r="H1003" s="3">
        <v>17420.04</v>
      </c>
      <c r="I1003" s="61">
        <v>2023</v>
      </c>
    </row>
    <row r="1004" spans="1:9" x14ac:dyDescent="0.3">
      <c r="A1004" s="79">
        <v>714</v>
      </c>
      <c r="B1004" t="s">
        <v>1472</v>
      </c>
      <c r="C1004" t="s">
        <v>1037</v>
      </c>
      <c r="D1004" t="s">
        <v>4637</v>
      </c>
      <c r="E1004" t="s">
        <v>42</v>
      </c>
      <c r="F1004" s="3">
        <v>3597.02</v>
      </c>
      <c r="G1004" s="3">
        <v>481400</v>
      </c>
      <c r="H1004" s="3">
        <v>17980.29</v>
      </c>
      <c r="I1004" s="61">
        <v>2023</v>
      </c>
    </row>
    <row r="1005" spans="1:9" x14ac:dyDescent="0.3">
      <c r="A1005" s="79">
        <v>714</v>
      </c>
      <c r="B1005" t="s">
        <v>1472</v>
      </c>
      <c r="C1005" t="s">
        <v>1037</v>
      </c>
      <c r="D1005" t="s">
        <v>4638</v>
      </c>
      <c r="E1005" t="s">
        <v>7</v>
      </c>
      <c r="F1005" s="3">
        <v>10024.43</v>
      </c>
      <c r="G1005" s="3">
        <v>335400</v>
      </c>
      <c r="H1005" s="3">
        <v>12527.189999999999</v>
      </c>
      <c r="I1005" s="61">
        <v>2023</v>
      </c>
    </row>
    <row r="1006" spans="1:9" x14ac:dyDescent="0.3">
      <c r="A1006" s="79">
        <v>714</v>
      </c>
      <c r="B1006" t="s">
        <v>1472</v>
      </c>
      <c r="C1006" t="s">
        <v>1037</v>
      </c>
      <c r="D1006" t="s">
        <v>4639</v>
      </c>
      <c r="E1006" t="s">
        <v>7</v>
      </c>
      <c r="F1006" s="3">
        <v>10024.43</v>
      </c>
      <c r="G1006" s="3">
        <v>335400</v>
      </c>
      <c r="H1006" s="3">
        <v>12527.189999999999</v>
      </c>
      <c r="I1006" s="61">
        <v>2023</v>
      </c>
    </row>
    <row r="1007" spans="1:9" x14ac:dyDescent="0.3">
      <c r="A1007" s="79">
        <v>714</v>
      </c>
      <c r="B1007" t="s">
        <v>1472</v>
      </c>
      <c r="C1007" t="s">
        <v>1037</v>
      </c>
      <c r="D1007" t="s">
        <v>4640</v>
      </c>
      <c r="E1007" t="s">
        <v>7</v>
      </c>
      <c r="F1007" s="3">
        <v>10326.299999999999</v>
      </c>
      <c r="G1007" s="3">
        <v>345500</v>
      </c>
      <c r="H1007" s="3">
        <v>12904.424999999999</v>
      </c>
      <c r="I1007" s="61">
        <v>2023</v>
      </c>
    </row>
    <row r="1008" spans="1:9" x14ac:dyDescent="0.3">
      <c r="A1008" s="79">
        <v>714</v>
      </c>
      <c r="B1008" t="s">
        <v>1472</v>
      </c>
      <c r="C1008" t="s">
        <v>1037</v>
      </c>
      <c r="D1008" t="s">
        <v>4641</v>
      </c>
      <c r="E1008" t="s">
        <v>42</v>
      </c>
      <c r="F1008" s="3">
        <v>5931.27</v>
      </c>
      <c r="G1008" s="3">
        <v>396900</v>
      </c>
      <c r="H1008" s="3">
        <v>14824.215</v>
      </c>
      <c r="I1008" s="61">
        <v>2023</v>
      </c>
    </row>
    <row r="1009" spans="1:9" x14ac:dyDescent="0.3">
      <c r="A1009" s="79">
        <v>714</v>
      </c>
      <c r="B1009" t="s">
        <v>1472</v>
      </c>
      <c r="C1009" t="s">
        <v>1037</v>
      </c>
      <c r="D1009" t="s">
        <v>4642</v>
      </c>
      <c r="E1009" t="s">
        <v>42</v>
      </c>
      <c r="F1009" s="3">
        <v>6360.16</v>
      </c>
      <c r="G1009" s="3">
        <v>425600</v>
      </c>
      <c r="H1009" s="3">
        <v>15896.16</v>
      </c>
      <c r="I1009" s="61">
        <v>2023</v>
      </c>
    </row>
    <row r="1010" spans="1:9" x14ac:dyDescent="0.3">
      <c r="A1010" s="79">
        <v>714</v>
      </c>
      <c r="B1010" t="s">
        <v>1472</v>
      </c>
      <c r="C1010" t="s">
        <v>1037</v>
      </c>
      <c r="D1010" t="s">
        <v>4643</v>
      </c>
      <c r="E1010" t="s">
        <v>42</v>
      </c>
      <c r="F1010" s="3">
        <v>3690.42</v>
      </c>
      <c r="G1010" s="3">
        <v>493900</v>
      </c>
      <c r="H1010" s="3">
        <v>18447.165000000001</v>
      </c>
      <c r="I1010" s="61">
        <v>2023</v>
      </c>
    </row>
    <row r="1011" spans="1:9" x14ac:dyDescent="0.3">
      <c r="A1011" s="79">
        <v>714</v>
      </c>
      <c r="B1011" t="s">
        <v>1472</v>
      </c>
      <c r="C1011" t="s">
        <v>1037</v>
      </c>
      <c r="D1011" t="s">
        <v>4644</v>
      </c>
      <c r="E1011" t="s">
        <v>42</v>
      </c>
      <c r="F1011" s="3">
        <v>7296.4</v>
      </c>
      <c r="G1011" s="3">
        <v>325500</v>
      </c>
      <c r="H1011" s="3">
        <v>12157.424999999999</v>
      </c>
      <c r="I1011" s="61">
        <v>2023</v>
      </c>
    </row>
    <row r="1012" spans="1:9" x14ac:dyDescent="0.3">
      <c r="A1012" s="79">
        <v>714</v>
      </c>
      <c r="B1012" t="s">
        <v>1472</v>
      </c>
      <c r="C1012" t="s">
        <v>1037</v>
      </c>
      <c r="D1012" t="s">
        <v>4645</v>
      </c>
      <c r="E1012" t="s">
        <v>7</v>
      </c>
      <c r="F1012" s="3">
        <v>9716.58</v>
      </c>
      <c r="G1012" s="3">
        <v>325100</v>
      </c>
      <c r="H1012" s="3">
        <v>12142.484999999999</v>
      </c>
      <c r="I1012" s="61">
        <v>2023</v>
      </c>
    </row>
    <row r="1013" spans="1:9" x14ac:dyDescent="0.3">
      <c r="A1013" s="79">
        <v>714</v>
      </c>
      <c r="B1013" t="s">
        <v>1472</v>
      </c>
      <c r="C1013" t="s">
        <v>1037</v>
      </c>
      <c r="D1013" t="s">
        <v>4646</v>
      </c>
      <c r="E1013" t="s">
        <v>42</v>
      </c>
      <c r="F1013" s="3">
        <v>2620.4299999999998</v>
      </c>
      <c r="G1013" s="3">
        <v>350700</v>
      </c>
      <c r="H1013" s="3">
        <v>13098.645</v>
      </c>
      <c r="I1013" s="61">
        <v>2023</v>
      </c>
    </row>
    <row r="1014" spans="1:9" x14ac:dyDescent="0.3">
      <c r="A1014" s="79">
        <v>714</v>
      </c>
      <c r="B1014" t="s">
        <v>1472</v>
      </c>
      <c r="C1014" t="s">
        <v>1037</v>
      </c>
      <c r="D1014" t="s">
        <v>4647</v>
      </c>
      <c r="E1014" t="s">
        <v>7</v>
      </c>
      <c r="F1014" s="3">
        <v>7833.64</v>
      </c>
      <c r="G1014" s="3">
        <v>262100</v>
      </c>
      <c r="H1014" s="3">
        <v>9789.4349999999995</v>
      </c>
      <c r="I1014" s="61">
        <v>2023</v>
      </c>
    </row>
    <row r="1015" spans="1:9" x14ac:dyDescent="0.3">
      <c r="A1015" s="79">
        <v>714</v>
      </c>
      <c r="B1015" t="s">
        <v>1472</v>
      </c>
      <c r="C1015" t="s">
        <v>1037</v>
      </c>
      <c r="D1015" t="s">
        <v>4648</v>
      </c>
      <c r="E1015" t="s">
        <v>42</v>
      </c>
      <c r="F1015" s="3">
        <v>5702.62</v>
      </c>
      <c r="G1015" s="3">
        <v>381600</v>
      </c>
      <c r="H1015" s="3">
        <v>14252.76</v>
      </c>
      <c r="I1015" s="61">
        <v>2023</v>
      </c>
    </row>
    <row r="1016" spans="1:9" x14ac:dyDescent="0.3">
      <c r="A1016" s="79">
        <v>714</v>
      </c>
      <c r="B1016" t="s">
        <v>1472</v>
      </c>
      <c r="C1016" t="s">
        <v>1037</v>
      </c>
      <c r="D1016" t="s">
        <v>4649</v>
      </c>
      <c r="E1016" t="s">
        <v>42</v>
      </c>
      <c r="F1016" s="3">
        <v>5698.14</v>
      </c>
      <c r="G1016" s="3">
        <v>381300</v>
      </c>
      <c r="H1016" s="3">
        <v>14241.555</v>
      </c>
      <c r="I1016" s="61">
        <v>2023</v>
      </c>
    </row>
    <row r="1017" spans="1:9" x14ac:dyDescent="0.3">
      <c r="A1017" s="79">
        <v>714</v>
      </c>
      <c r="B1017" t="s">
        <v>1472</v>
      </c>
      <c r="C1017" t="s">
        <v>1037</v>
      </c>
      <c r="D1017" t="s">
        <v>4650</v>
      </c>
      <c r="E1017" t="s">
        <v>42</v>
      </c>
      <c r="F1017" s="3">
        <v>5698.14</v>
      </c>
      <c r="G1017" s="3">
        <v>381300</v>
      </c>
      <c r="H1017" s="3">
        <v>14241.555</v>
      </c>
      <c r="I1017" s="61">
        <v>2023</v>
      </c>
    </row>
    <row r="1018" spans="1:9" x14ac:dyDescent="0.3">
      <c r="A1018" s="79">
        <v>714</v>
      </c>
      <c r="B1018" t="s">
        <v>1472</v>
      </c>
      <c r="C1018" t="s">
        <v>1037</v>
      </c>
      <c r="D1018" t="s">
        <v>4651</v>
      </c>
      <c r="E1018" t="s">
        <v>42</v>
      </c>
      <c r="F1018" s="3">
        <v>5701.13</v>
      </c>
      <c r="G1018" s="3">
        <v>381500</v>
      </c>
      <c r="H1018" s="3">
        <v>14249.025</v>
      </c>
      <c r="I1018" s="61">
        <v>2023</v>
      </c>
    </row>
    <row r="1019" spans="1:9" x14ac:dyDescent="0.3">
      <c r="A1019" s="79">
        <v>714</v>
      </c>
      <c r="B1019" t="s">
        <v>1472</v>
      </c>
      <c r="C1019" t="s">
        <v>1037</v>
      </c>
      <c r="D1019" t="s">
        <v>4652</v>
      </c>
      <c r="E1019" t="s">
        <v>42</v>
      </c>
      <c r="F1019" s="3">
        <v>5701.13</v>
      </c>
      <c r="G1019" s="3">
        <v>381500</v>
      </c>
      <c r="H1019" s="3">
        <v>14249.025</v>
      </c>
      <c r="I1019" s="61">
        <v>2023</v>
      </c>
    </row>
    <row r="1020" spans="1:9" x14ac:dyDescent="0.3">
      <c r="A1020" s="79">
        <v>714</v>
      </c>
      <c r="B1020" t="s">
        <v>1472</v>
      </c>
      <c r="C1020" t="s">
        <v>1037</v>
      </c>
      <c r="D1020" t="s">
        <v>4653</v>
      </c>
      <c r="E1020" t="s">
        <v>42</v>
      </c>
      <c r="F1020" s="3">
        <v>6715.83</v>
      </c>
      <c r="G1020" s="3">
        <v>299600</v>
      </c>
      <c r="H1020" s="3">
        <v>11190.06</v>
      </c>
      <c r="I1020" s="61">
        <v>2023</v>
      </c>
    </row>
    <row r="1021" spans="1:9" x14ac:dyDescent="0.3">
      <c r="A1021" s="79">
        <v>714</v>
      </c>
      <c r="B1021" t="s">
        <v>1472</v>
      </c>
      <c r="C1021" t="s">
        <v>1037</v>
      </c>
      <c r="D1021" t="s">
        <v>4654</v>
      </c>
      <c r="E1021" t="s">
        <v>42</v>
      </c>
      <c r="F1021" s="3">
        <v>3549.2</v>
      </c>
      <c r="G1021" s="3">
        <v>475000</v>
      </c>
      <c r="H1021" s="3">
        <v>17741.25</v>
      </c>
      <c r="I1021" s="61">
        <v>2023</v>
      </c>
    </row>
    <row r="1022" spans="1:9" x14ac:dyDescent="0.3">
      <c r="A1022" s="79">
        <v>714</v>
      </c>
      <c r="B1022" t="s">
        <v>1472</v>
      </c>
      <c r="C1022" t="s">
        <v>1037</v>
      </c>
      <c r="D1022" t="s">
        <v>4655</v>
      </c>
      <c r="E1022" t="s">
        <v>42</v>
      </c>
      <c r="F1022" s="3">
        <v>3549.2</v>
      </c>
      <c r="G1022" s="3">
        <v>475000</v>
      </c>
      <c r="H1022" s="3">
        <v>17741.25</v>
      </c>
      <c r="I1022" s="61">
        <v>2023</v>
      </c>
    </row>
    <row r="1023" spans="1:9" x14ac:dyDescent="0.3">
      <c r="A1023" s="79">
        <v>714</v>
      </c>
      <c r="B1023" t="s">
        <v>1472</v>
      </c>
      <c r="C1023" t="s">
        <v>1037</v>
      </c>
      <c r="D1023" t="s">
        <v>4656</v>
      </c>
      <c r="E1023" t="s">
        <v>42</v>
      </c>
      <c r="F1023" s="3">
        <v>3549.2</v>
      </c>
      <c r="G1023" s="3">
        <v>475000</v>
      </c>
      <c r="H1023" s="3">
        <v>17741.25</v>
      </c>
      <c r="I1023" s="61">
        <v>2023</v>
      </c>
    </row>
    <row r="1024" spans="1:9" x14ac:dyDescent="0.3">
      <c r="A1024" s="79">
        <v>714</v>
      </c>
      <c r="B1024" t="s">
        <v>1472</v>
      </c>
      <c r="C1024" t="s">
        <v>1037</v>
      </c>
      <c r="D1024" t="s">
        <v>4657</v>
      </c>
      <c r="E1024" t="s">
        <v>42</v>
      </c>
      <c r="F1024" s="3">
        <v>3549.2</v>
      </c>
      <c r="G1024" s="3">
        <v>475000</v>
      </c>
      <c r="H1024" s="3">
        <v>17741.25</v>
      </c>
      <c r="I1024" s="61">
        <v>2023</v>
      </c>
    </row>
    <row r="1025" spans="1:9" x14ac:dyDescent="0.3">
      <c r="A1025" s="79">
        <v>714</v>
      </c>
      <c r="B1025" t="s">
        <v>1472</v>
      </c>
      <c r="C1025" t="s">
        <v>1037</v>
      </c>
      <c r="D1025" t="s">
        <v>4658</v>
      </c>
      <c r="E1025" t="s">
        <v>42</v>
      </c>
      <c r="F1025" s="3">
        <v>5615.2</v>
      </c>
      <c r="G1025" s="3">
        <v>250500</v>
      </c>
      <c r="H1025" s="3">
        <v>9356.1749999999993</v>
      </c>
      <c r="I1025" s="61">
        <v>2023</v>
      </c>
    </row>
    <row r="1026" spans="1:9" x14ac:dyDescent="0.3">
      <c r="A1026" s="79">
        <v>714</v>
      </c>
      <c r="B1026" t="s">
        <v>1472</v>
      </c>
      <c r="C1026" t="s">
        <v>1037</v>
      </c>
      <c r="D1026" t="s">
        <v>4659</v>
      </c>
      <c r="E1026" t="s">
        <v>42</v>
      </c>
      <c r="F1026" s="3">
        <v>7502.63</v>
      </c>
      <c r="G1026" s="3">
        <v>334700</v>
      </c>
      <c r="H1026" s="3">
        <v>12501.045</v>
      </c>
      <c r="I1026" s="61">
        <v>2023</v>
      </c>
    </row>
    <row r="1027" spans="1:9" x14ac:dyDescent="0.3">
      <c r="A1027" s="79">
        <v>714</v>
      </c>
      <c r="B1027" t="s">
        <v>1472</v>
      </c>
      <c r="C1027" t="s">
        <v>1037</v>
      </c>
      <c r="D1027" t="s">
        <v>4660</v>
      </c>
      <c r="E1027" t="s">
        <v>42</v>
      </c>
      <c r="F1027" s="3">
        <v>7502.63</v>
      </c>
      <c r="G1027" s="3">
        <v>334700</v>
      </c>
      <c r="H1027" s="3">
        <v>12501.045</v>
      </c>
      <c r="I1027" s="61">
        <v>2023</v>
      </c>
    </row>
    <row r="1028" spans="1:9" x14ac:dyDescent="0.3">
      <c r="A1028" s="79">
        <v>714</v>
      </c>
      <c r="B1028" t="s">
        <v>1472</v>
      </c>
      <c r="C1028" t="s">
        <v>1037</v>
      </c>
      <c r="D1028" t="s">
        <v>4661</v>
      </c>
      <c r="E1028" t="s">
        <v>42</v>
      </c>
      <c r="F1028" s="3">
        <v>8336.5</v>
      </c>
      <c r="G1028" s="3">
        <v>371900</v>
      </c>
      <c r="H1028" s="3">
        <v>13890.465</v>
      </c>
      <c r="I1028" s="61">
        <v>2023</v>
      </c>
    </row>
    <row r="1029" spans="1:9" x14ac:dyDescent="0.3">
      <c r="A1029" s="79">
        <v>714</v>
      </c>
      <c r="B1029" t="s">
        <v>1472</v>
      </c>
      <c r="C1029" t="s">
        <v>1037</v>
      </c>
      <c r="D1029" t="s">
        <v>4662</v>
      </c>
      <c r="E1029" t="s">
        <v>42</v>
      </c>
      <c r="F1029" s="3">
        <v>8334.26</v>
      </c>
      <c r="G1029" s="3">
        <v>371800</v>
      </c>
      <c r="H1029" s="3">
        <v>13886.73</v>
      </c>
      <c r="I1029" s="61">
        <v>2023</v>
      </c>
    </row>
    <row r="1030" spans="1:9" x14ac:dyDescent="0.3">
      <c r="A1030" s="79">
        <v>714</v>
      </c>
      <c r="B1030" t="s">
        <v>1472</v>
      </c>
      <c r="C1030" t="s">
        <v>1037</v>
      </c>
      <c r="D1030" t="s">
        <v>4663</v>
      </c>
      <c r="E1030" t="s">
        <v>42</v>
      </c>
      <c r="F1030" s="3">
        <v>8450.83</v>
      </c>
      <c r="G1030" s="3">
        <v>377000</v>
      </c>
      <c r="H1030" s="3">
        <v>14080.949999999999</v>
      </c>
      <c r="I1030" s="61">
        <v>2023</v>
      </c>
    </row>
    <row r="1031" spans="1:9" x14ac:dyDescent="0.3">
      <c r="A1031" s="79">
        <v>714</v>
      </c>
      <c r="B1031" t="s">
        <v>1472</v>
      </c>
      <c r="C1031" t="s">
        <v>1037</v>
      </c>
      <c r="D1031" t="s">
        <v>4664</v>
      </c>
      <c r="E1031" t="s">
        <v>42</v>
      </c>
      <c r="F1031" s="3">
        <v>8332.02</v>
      </c>
      <c r="G1031" s="3">
        <v>371700</v>
      </c>
      <c r="H1031" s="3">
        <v>13882.994999999999</v>
      </c>
      <c r="I1031" s="61">
        <v>2023</v>
      </c>
    </row>
    <row r="1032" spans="1:9" x14ac:dyDescent="0.3">
      <c r="A1032" s="79">
        <v>714</v>
      </c>
      <c r="B1032" t="s">
        <v>1472</v>
      </c>
      <c r="C1032" t="s">
        <v>1037</v>
      </c>
      <c r="D1032" t="s">
        <v>4665</v>
      </c>
      <c r="E1032" t="s">
        <v>42</v>
      </c>
      <c r="F1032" s="3">
        <v>8336.5</v>
      </c>
      <c r="G1032" s="3">
        <v>371900</v>
      </c>
      <c r="H1032" s="3">
        <v>13890.465</v>
      </c>
      <c r="I1032" s="61">
        <v>2023</v>
      </c>
    </row>
    <row r="1033" spans="1:9" x14ac:dyDescent="0.3">
      <c r="A1033" s="79">
        <v>714</v>
      </c>
      <c r="B1033" t="s">
        <v>1472</v>
      </c>
      <c r="C1033" t="s">
        <v>1037</v>
      </c>
      <c r="D1033" t="s">
        <v>4666</v>
      </c>
      <c r="E1033" t="s">
        <v>42</v>
      </c>
      <c r="F1033" s="3">
        <v>8471</v>
      </c>
      <c r="G1033" s="3">
        <v>377900</v>
      </c>
      <c r="H1033" s="3">
        <v>14114.564999999999</v>
      </c>
      <c r="I1033" s="61">
        <v>2023</v>
      </c>
    </row>
    <row r="1034" spans="1:9" x14ac:dyDescent="0.3">
      <c r="A1034" s="79">
        <v>714</v>
      </c>
      <c r="B1034" t="s">
        <v>1472</v>
      </c>
      <c r="C1034" t="s">
        <v>1037</v>
      </c>
      <c r="D1034" t="s">
        <v>4667</v>
      </c>
      <c r="E1034" t="s">
        <v>42</v>
      </c>
      <c r="F1034" s="3">
        <v>9351.9500000000007</v>
      </c>
      <c r="G1034" s="3">
        <v>417200</v>
      </c>
      <c r="H1034" s="3">
        <v>15582.42</v>
      </c>
      <c r="I1034" s="61">
        <v>2023</v>
      </c>
    </row>
    <row r="1035" spans="1:9" x14ac:dyDescent="0.3">
      <c r="A1035" s="79">
        <v>714</v>
      </c>
      <c r="B1035" t="s">
        <v>1472</v>
      </c>
      <c r="C1035" t="s">
        <v>1037</v>
      </c>
      <c r="D1035" t="s">
        <v>4668</v>
      </c>
      <c r="E1035" t="s">
        <v>42</v>
      </c>
      <c r="F1035" s="3">
        <v>5668.25</v>
      </c>
      <c r="G1035" s="3">
        <v>379300</v>
      </c>
      <c r="H1035" s="3">
        <v>14166.855</v>
      </c>
      <c r="I1035" s="61">
        <v>2023</v>
      </c>
    </row>
    <row r="1036" spans="1:9" x14ac:dyDescent="0.3">
      <c r="A1036" s="79">
        <v>714</v>
      </c>
      <c r="B1036" t="s">
        <v>1472</v>
      </c>
      <c r="C1036" t="s">
        <v>1037</v>
      </c>
      <c r="D1036" t="s">
        <v>4669</v>
      </c>
      <c r="E1036" t="s">
        <v>42</v>
      </c>
      <c r="F1036" s="3">
        <v>3379.58</v>
      </c>
      <c r="G1036" s="3">
        <v>452300</v>
      </c>
      <c r="H1036" s="3">
        <v>16893.404999999999</v>
      </c>
      <c r="I1036" s="61">
        <v>2023</v>
      </c>
    </row>
    <row r="1037" spans="1:9" x14ac:dyDescent="0.3">
      <c r="A1037" s="79">
        <v>714</v>
      </c>
      <c r="B1037" t="s">
        <v>1472</v>
      </c>
      <c r="C1037" t="s">
        <v>1037</v>
      </c>
      <c r="D1037" t="s">
        <v>4670</v>
      </c>
      <c r="E1037" t="s">
        <v>42</v>
      </c>
      <c r="F1037" s="3">
        <v>3379.58</v>
      </c>
      <c r="G1037" s="3">
        <v>452300</v>
      </c>
      <c r="H1037" s="3">
        <v>16893.404999999999</v>
      </c>
      <c r="I1037" s="61">
        <v>2023</v>
      </c>
    </row>
    <row r="1038" spans="1:9" x14ac:dyDescent="0.3">
      <c r="A1038" s="79">
        <v>714</v>
      </c>
      <c r="B1038" t="s">
        <v>1472</v>
      </c>
      <c r="C1038" t="s">
        <v>1037</v>
      </c>
      <c r="D1038" t="s">
        <v>4671</v>
      </c>
      <c r="E1038" t="s">
        <v>42</v>
      </c>
      <c r="F1038" s="3">
        <v>3109.09</v>
      </c>
      <c r="G1038" s="3">
        <v>416100</v>
      </c>
      <c r="H1038" s="3">
        <v>15541.334999999999</v>
      </c>
      <c r="I1038" s="61">
        <v>2023</v>
      </c>
    </row>
    <row r="1039" spans="1:9" x14ac:dyDescent="0.3">
      <c r="A1039" s="79">
        <v>714</v>
      </c>
      <c r="B1039" t="s">
        <v>1472</v>
      </c>
      <c r="C1039" t="s">
        <v>1037</v>
      </c>
      <c r="D1039" t="s">
        <v>4672</v>
      </c>
      <c r="E1039" t="s">
        <v>42</v>
      </c>
      <c r="F1039" s="3">
        <v>2892.41</v>
      </c>
      <c r="G1039" s="3">
        <v>387100</v>
      </c>
      <c r="H1039" s="3">
        <v>14458.184999999999</v>
      </c>
      <c r="I1039" s="61">
        <v>2023</v>
      </c>
    </row>
    <row r="1040" spans="1:9" x14ac:dyDescent="0.3">
      <c r="A1040" s="79">
        <v>714</v>
      </c>
      <c r="B1040" t="s">
        <v>1472</v>
      </c>
      <c r="C1040" t="s">
        <v>1037</v>
      </c>
      <c r="D1040" t="s">
        <v>4673</v>
      </c>
      <c r="E1040" t="s">
        <v>42</v>
      </c>
      <c r="F1040" s="3">
        <v>63885.599999999999</v>
      </c>
      <c r="G1040" s="3">
        <v>2450000</v>
      </c>
      <c r="H1040" s="3">
        <v>91507.5</v>
      </c>
      <c r="I1040" s="61">
        <v>2023</v>
      </c>
    </row>
    <row r="1041" spans="1:9" x14ac:dyDescent="0.3">
      <c r="A1041" s="79">
        <v>714</v>
      </c>
      <c r="B1041" t="s">
        <v>1472</v>
      </c>
      <c r="C1041" t="s">
        <v>1037</v>
      </c>
      <c r="D1041" t="s">
        <v>4674</v>
      </c>
      <c r="E1041" t="s">
        <v>42</v>
      </c>
      <c r="F1041" s="3">
        <v>2737.74</v>
      </c>
      <c r="G1041" s="3">
        <v>366400</v>
      </c>
      <c r="H1041" s="3">
        <v>13685.039999999999</v>
      </c>
      <c r="I1041" s="61">
        <v>2023</v>
      </c>
    </row>
    <row r="1042" spans="1:9" x14ac:dyDescent="0.3">
      <c r="A1042" s="79">
        <v>714</v>
      </c>
      <c r="B1042" t="s">
        <v>1472</v>
      </c>
      <c r="C1042" t="s">
        <v>1037</v>
      </c>
      <c r="D1042" t="s">
        <v>4675</v>
      </c>
      <c r="E1042" t="s">
        <v>42</v>
      </c>
      <c r="F1042" s="3">
        <v>2595.77</v>
      </c>
      <c r="G1042" s="3">
        <v>347400</v>
      </c>
      <c r="H1042" s="3">
        <v>12975.39</v>
      </c>
      <c r="I1042" s="61">
        <v>2023</v>
      </c>
    </row>
    <row r="1043" spans="1:9" x14ac:dyDescent="0.3">
      <c r="A1043" s="79">
        <v>714</v>
      </c>
      <c r="B1043" t="s">
        <v>1472</v>
      </c>
      <c r="C1043" t="s">
        <v>1037</v>
      </c>
      <c r="D1043" t="s">
        <v>4676</v>
      </c>
      <c r="E1043" t="s">
        <v>42</v>
      </c>
      <c r="F1043" s="3">
        <v>3664.26</v>
      </c>
      <c r="G1043" s="3">
        <v>245200</v>
      </c>
      <c r="H1043" s="3">
        <v>9158.2199999999993</v>
      </c>
      <c r="I1043" s="61">
        <v>2023</v>
      </c>
    </row>
    <row r="1044" spans="1:9" x14ac:dyDescent="0.3">
      <c r="A1044" s="79">
        <v>714</v>
      </c>
      <c r="B1044" t="s">
        <v>1472</v>
      </c>
      <c r="C1044" t="s">
        <v>1037</v>
      </c>
      <c r="D1044" t="s">
        <v>4677</v>
      </c>
      <c r="E1044" t="s">
        <v>42</v>
      </c>
      <c r="F1044" s="3">
        <v>8587.56</v>
      </c>
      <c r="G1044" s="3">
        <v>383100</v>
      </c>
      <c r="H1044" s="3">
        <v>14308.785</v>
      </c>
      <c r="I1044" s="61">
        <v>2023</v>
      </c>
    </row>
    <row r="1045" spans="1:9" x14ac:dyDescent="0.3">
      <c r="A1045" s="79">
        <v>714</v>
      </c>
      <c r="B1045" t="s">
        <v>1472</v>
      </c>
      <c r="C1045" t="s">
        <v>1037</v>
      </c>
      <c r="D1045" t="s">
        <v>4678</v>
      </c>
      <c r="E1045" t="s">
        <v>42</v>
      </c>
      <c r="F1045" s="3">
        <v>5895.4</v>
      </c>
      <c r="G1045" s="3">
        <v>263000</v>
      </c>
      <c r="H1045" s="3">
        <v>9823.0499999999993</v>
      </c>
      <c r="I1045" s="61">
        <v>2023</v>
      </c>
    </row>
    <row r="1046" spans="1:9" x14ac:dyDescent="0.3">
      <c r="A1046" s="79">
        <v>714</v>
      </c>
      <c r="B1046" t="s">
        <v>1472</v>
      </c>
      <c r="C1046" t="s">
        <v>1037</v>
      </c>
      <c r="D1046" t="s">
        <v>4679</v>
      </c>
      <c r="E1046" t="s">
        <v>42</v>
      </c>
      <c r="F1046" s="3">
        <v>3765.88</v>
      </c>
      <c r="G1046" s="3">
        <v>252000</v>
      </c>
      <c r="H1046" s="3">
        <v>9412.1999999999989</v>
      </c>
      <c r="I1046" s="61">
        <v>2023</v>
      </c>
    </row>
    <row r="1047" spans="1:9" x14ac:dyDescent="0.3">
      <c r="A1047" s="79">
        <v>714</v>
      </c>
      <c r="B1047" t="s">
        <v>1472</v>
      </c>
      <c r="C1047" t="s">
        <v>1037</v>
      </c>
      <c r="D1047" t="s">
        <v>4680</v>
      </c>
      <c r="E1047" t="s">
        <v>42</v>
      </c>
      <c r="F1047" s="3">
        <v>5080.96</v>
      </c>
      <c r="G1047" s="3">
        <v>340000</v>
      </c>
      <c r="H1047" s="3">
        <v>12699</v>
      </c>
      <c r="I1047" s="61">
        <v>2023</v>
      </c>
    </row>
    <row r="1048" spans="1:9" x14ac:dyDescent="0.3">
      <c r="A1048" s="79">
        <v>714</v>
      </c>
      <c r="B1048" t="s">
        <v>1472</v>
      </c>
      <c r="C1048" t="s">
        <v>1037</v>
      </c>
      <c r="D1048" t="s">
        <v>4681</v>
      </c>
      <c r="E1048" t="s">
        <v>42</v>
      </c>
      <c r="F1048" s="3">
        <v>5379.84</v>
      </c>
      <c r="G1048" s="3">
        <v>360000</v>
      </c>
      <c r="H1048" s="3">
        <v>13446</v>
      </c>
      <c r="I1048" s="61">
        <v>2023</v>
      </c>
    </row>
    <row r="1049" spans="1:9" x14ac:dyDescent="0.3">
      <c r="A1049" s="79">
        <v>714</v>
      </c>
      <c r="B1049" t="s">
        <v>1472</v>
      </c>
      <c r="C1049" t="s">
        <v>1037</v>
      </c>
      <c r="D1049" t="s">
        <v>4682</v>
      </c>
      <c r="E1049" t="s">
        <v>42</v>
      </c>
      <c r="F1049" s="3">
        <v>2663.02</v>
      </c>
      <c r="G1049" s="3">
        <v>356400</v>
      </c>
      <c r="H1049" s="3">
        <v>13311.539999999999</v>
      </c>
      <c r="I1049" s="61">
        <v>2023</v>
      </c>
    </row>
    <row r="1050" spans="1:9" x14ac:dyDescent="0.3">
      <c r="A1050" s="79">
        <v>714</v>
      </c>
      <c r="B1050" t="s">
        <v>1472</v>
      </c>
      <c r="C1050" t="s">
        <v>1037</v>
      </c>
      <c r="D1050" t="s">
        <v>4683</v>
      </c>
      <c r="E1050" t="s">
        <v>42</v>
      </c>
      <c r="F1050" s="3">
        <v>2588.3000000000002</v>
      </c>
      <c r="G1050" s="3">
        <v>346400</v>
      </c>
      <c r="H1050" s="3">
        <v>12938.039999999999</v>
      </c>
      <c r="I1050" s="61">
        <v>2023</v>
      </c>
    </row>
    <row r="1051" spans="1:9" x14ac:dyDescent="0.3">
      <c r="A1051" s="79">
        <v>714</v>
      </c>
      <c r="B1051" t="s">
        <v>1472</v>
      </c>
      <c r="C1051" t="s">
        <v>1037</v>
      </c>
      <c r="D1051" t="s">
        <v>4684</v>
      </c>
      <c r="E1051" t="s">
        <v>42</v>
      </c>
      <c r="F1051" s="3">
        <v>2588.3000000000002</v>
      </c>
      <c r="G1051" s="3">
        <v>346400</v>
      </c>
      <c r="H1051" s="3">
        <v>12938.039999999999</v>
      </c>
      <c r="I1051" s="61">
        <v>2023</v>
      </c>
    </row>
    <row r="1052" spans="1:9" x14ac:dyDescent="0.3">
      <c r="A1052" s="79">
        <v>714</v>
      </c>
      <c r="B1052" t="s">
        <v>1472</v>
      </c>
      <c r="C1052" t="s">
        <v>1037</v>
      </c>
      <c r="D1052" t="s">
        <v>4685</v>
      </c>
      <c r="E1052" t="s">
        <v>42</v>
      </c>
      <c r="F1052" s="3">
        <v>2930.51</v>
      </c>
      <c r="G1052" s="3">
        <v>392200</v>
      </c>
      <c r="H1052" s="3">
        <v>14648.67</v>
      </c>
      <c r="I1052" s="61">
        <v>2023</v>
      </c>
    </row>
    <row r="1053" spans="1:9" x14ac:dyDescent="0.3">
      <c r="A1053" s="79">
        <v>714</v>
      </c>
      <c r="B1053" t="s">
        <v>1472</v>
      </c>
      <c r="C1053" t="s">
        <v>1037</v>
      </c>
      <c r="D1053" t="s">
        <v>4686</v>
      </c>
      <c r="E1053" t="s">
        <v>42</v>
      </c>
      <c r="F1053" s="3">
        <v>2717.56</v>
      </c>
      <c r="G1053" s="3">
        <v>363700</v>
      </c>
      <c r="H1053" s="3">
        <v>13584.195</v>
      </c>
      <c r="I1053" s="61">
        <v>2023</v>
      </c>
    </row>
    <row r="1054" spans="1:9" x14ac:dyDescent="0.3">
      <c r="A1054" s="79">
        <v>714</v>
      </c>
      <c r="B1054" t="s">
        <v>1472</v>
      </c>
      <c r="C1054" t="s">
        <v>1037</v>
      </c>
      <c r="D1054" t="s">
        <v>4687</v>
      </c>
      <c r="E1054" t="s">
        <v>42</v>
      </c>
      <c r="F1054" s="3">
        <v>5785.56</v>
      </c>
      <c r="G1054" s="3">
        <v>258100</v>
      </c>
      <c r="H1054" s="3">
        <v>9640.0349999999999</v>
      </c>
      <c r="I1054" s="61">
        <v>2023</v>
      </c>
    </row>
    <row r="1055" spans="1:9" x14ac:dyDescent="0.3">
      <c r="A1055" s="79">
        <v>714</v>
      </c>
      <c r="B1055" t="s">
        <v>1472</v>
      </c>
      <c r="C1055" t="s">
        <v>1037</v>
      </c>
      <c r="D1055" t="s">
        <v>4688</v>
      </c>
      <c r="E1055" t="s">
        <v>42</v>
      </c>
      <c r="F1055" s="3">
        <v>5819.19</v>
      </c>
      <c r="G1055" s="3">
        <v>389400</v>
      </c>
      <c r="H1055" s="3">
        <v>14544.09</v>
      </c>
      <c r="I1055" s="61">
        <v>2023</v>
      </c>
    </row>
    <row r="1056" spans="1:9" x14ac:dyDescent="0.3">
      <c r="A1056" s="79">
        <v>714</v>
      </c>
      <c r="B1056" t="s">
        <v>1472</v>
      </c>
      <c r="C1056" t="s">
        <v>1037</v>
      </c>
      <c r="D1056" t="s">
        <v>4689</v>
      </c>
      <c r="E1056" t="s">
        <v>42</v>
      </c>
      <c r="F1056" s="3">
        <v>2544.96</v>
      </c>
      <c r="G1056" s="3">
        <v>340600</v>
      </c>
      <c r="H1056" s="3">
        <v>12721.41</v>
      </c>
      <c r="I1056" s="61">
        <v>2023</v>
      </c>
    </row>
    <row r="1057" spans="1:9" x14ac:dyDescent="0.3">
      <c r="A1057" s="79">
        <v>714</v>
      </c>
      <c r="B1057" t="s">
        <v>1472</v>
      </c>
      <c r="C1057" t="s">
        <v>1037</v>
      </c>
      <c r="D1057" t="s">
        <v>4690</v>
      </c>
      <c r="E1057" t="s">
        <v>42</v>
      </c>
      <c r="F1057" s="3">
        <v>2544.96</v>
      </c>
      <c r="G1057" s="3">
        <v>340600</v>
      </c>
      <c r="H1057" s="3">
        <v>12721.41</v>
      </c>
      <c r="I1057" s="61">
        <v>2023</v>
      </c>
    </row>
    <row r="1058" spans="1:9" x14ac:dyDescent="0.3">
      <c r="A1058" s="79">
        <v>714</v>
      </c>
      <c r="B1058" t="s">
        <v>1472</v>
      </c>
      <c r="C1058" t="s">
        <v>1037</v>
      </c>
      <c r="D1058" t="s">
        <v>4691</v>
      </c>
      <c r="E1058" t="s">
        <v>42</v>
      </c>
      <c r="F1058" s="3">
        <v>2544.96</v>
      </c>
      <c r="G1058" s="3">
        <v>340600</v>
      </c>
      <c r="H1058" s="3">
        <v>12721.41</v>
      </c>
      <c r="I1058" s="61">
        <v>2023</v>
      </c>
    </row>
    <row r="1059" spans="1:9" x14ac:dyDescent="0.3">
      <c r="A1059" s="79">
        <v>714</v>
      </c>
      <c r="B1059" t="s">
        <v>1472</v>
      </c>
      <c r="C1059" t="s">
        <v>1037</v>
      </c>
      <c r="D1059" t="s">
        <v>4692</v>
      </c>
      <c r="E1059" t="s">
        <v>42</v>
      </c>
      <c r="F1059" s="3">
        <v>2632.38</v>
      </c>
      <c r="G1059" s="3">
        <v>352300</v>
      </c>
      <c r="H1059" s="3">
        <v>13158.404999999999</v>
      </c>
      <c r="I1059" s="61">
        <v>2023</v>
      </c>
    </row>
    <row r="1060" spans="1:9" x14ac:dyDescent="0.3">
      <c r="A1060" s="79">
        <v>714</v>
      </c>
      <c r="B1060" t="s">
        <v>1472</v>
      </c>
      <c r="C1060" t="s">
        <v>1037</v>
      </c>
      <c r="D1060" t="s">
        <v>4693</v>
      </c>
      <c r="E1060" t="s">
        <v>42</v>
      </c>
      <c r="F1060" s="3">
        <v>2632.38</v>
      </c>
      <c r="G1060" s="3">
        <v>352300</v>
      </c>
      <c r="H1060" s="3">
        <v>13158.404999999999</v>
      </c>
      <c r="I1060" s="61">
        <v>2023</v>
      </c>
    </row>
    <row r="1061" spans="1:9" x14ac:dyDescent="0.3">
      <c r="A1061" s="79">
        <v>714</v>
      </c>
      <c r="B1061" t="s">
        <v>1472</v>
      </c>
      <c r="C1061" t="s">
        <v>1037</v>
      </c>
      <c r="D1061" t="s">
        <v>4694</v>
      </c>
      <c r="E1061" t="s">
        <v>42</v>
      </c>
      <c r="F1061" s="3">
        <v>2706.35</v>
      </c>
      <c r="G1061" s="3">
        <v>362200</v>
      </c>
      <c r="H1061" s="3">
        <v>13528.17</v>
      </c>
      <c r="I1061" s="61">
        <v>2023</v>
      </c>
    </row>
    <row r="1062" spans="1:9" x14ac:dyDescent="0.3">
      <c r="A1062" s="79">
        <v>714</v>
      </c>
      <c r="B1062" t="s">
        <v>1472</v>
      </c>
      <c r="C1062" t="s">
        <v>1037</v>
      </c>
      <c r="D1062" t="s">
        <v>4695</v>
      </c>
      <c r="E1062" t="s">
        <v>42</v>
      </c>
      <c r="F1062" s="3">
        <v>2702.62</v>
      </c>
      <c r="G1062" s="3">
        <v>361700</v>
      </c>
      <c r="H1062" s="3">
        <v>13509.494999999999</v>
      </c>
      <c r="I1062" s="61">
        <v>2023</v>
      </c>
    </row>
    <row r="1063" spans="1:9" x14ac:dyDescent="0.3">
      <c r="A1063" s="79">
        <v>714</v>
      </c>
      <c r="B1063" t="s">
        <v>1472</v>
      </c>
      <c r="C1063" t="s">
        <v>1037</v>
      </c>
      <c r="D1063" t="s">
        <v>4696</v>
      </c>
      <c r="E1063" t="s">
        <v>42</v>
      </c>
      <c r="F1063" s="3">
        <v>2683.19</v>
      </c>
      <c r="G1063" s="3">
        <v>359100</v>
      </c>
      <c r="H1063" s="3">
        <v>13412.385</v>
      </c>
      <c r="I1063" s="61">
        <v>2023</v>
      </c>
    </row>
    <row r="1064" spans="1:9" x14ac:dyDescent="0.3">
      <c r="A1064" s="79">
        <v>714</v>
      </c>
      <c r="B1064" t="s">
        <v>1472</v>
      </c>
      <c r="C1064" t="s">
        <v>1037</v>
      </c>
      <c r="D1064" t="s">
        <v>4697</v>
      </c>
      <c r="E1064" t="s">
        <v>42</v>
      </c>
      <c r="F1064" s="3">
        <v>4808.97</v>
      </c>
      <c r="G1064" s="3">
        <v>321800</v>
      </c>
      <c r="H1064" s="3">
        <v>12019.23</v>
      </c>
      <c r="I1064" s="61">
        <v>2023</v>
      </c>
    </row>
    <row r="1065" spans="1:9" x14ac:dyDescent="0.3">
      <c r="A1065" s="79">
        <v>714</v>
      </c>
      <c r="B1065" t="s">
        <v>1472</v>
      </c>
      <c r="C1065" t="s">
        <v>1037</v>
      </c>
      <c r="D1065" t="s">
        <v>4698</v>
      </c>
      <c r="E1065" t="s">
        <v>42</v>
      </c>
      <c r="F1065" s="3">
        <v>2404.48</v>
      </c>
      <c r="G1065" s="3">
        <v>321800</v>
      </c>
      <c r="H1065" s="3">
        <v>12019.23</v>
      </c>
      <c r="I1065" s="61">
        <v>2023</v>
      </c>
    </row>
    <row r="1066" spans="1:9" x14ac:dyDescent="0.3">
      <c r="A1066" s="79">
        <v>714</v>
      </c>
      <c r="B1066" t="s">
        <v>1472</v>
      </c>
      <c r="C1066" t="s">
        <v>1037</v>
      </c>
      <c r="D1066" t="s">
        <v>4699</v>
      </c>
      <c r="E1066" t="s">
        <v>42</v>
      </c>
      <c r="F1066" s="3">
        <v>4956.92</v>
      </c>
      <c r="G1066" s="3">
        <v>331700</v>
      </c>
      <c r="H1066" s="3">
        <v>12388.994999999999</v>
      </c>
      <c r="I1066" s="61">
        <v>2023</v>
      </c>
    </row>
    <row r="1067" spans="1:9" x14ac:dyDescent="0.3">
      <c r="A1067" s="79">
        <v>714</v>
      </c>
      <c r="B1067" t="s">
        <v>1472</v>
      </c>
      <c r="C1067" t="s">
        <v>1037</v>
      </c>
      <c r="D1067" t="s">
        <v>4700</v>
      </c>
      <c r="E1067" t="s">
        <v>42</v>
      </c>
      <c r="F1067" s="3">
        <v>7435.38</v>
      </c>
      <c r="G1067" s="3">
        <v>331700</v>
      </c>
      <c r="H1067" s="3">
        <v>12388.994999999999</v>
      </c>
      <c r="I1067" s="61">
        <v>2023</v>
      </c>
    </row>
    <row r="1068" spans="1:9" x14ac:dyDescent="0.3">
      <c r="A1068" s="79">
        <v>714</v>
      </c>
      <c r="B1068" t="s">
        <v>1472</v>
      </c>
      <c r="C1068" t="s">
        <v>1037</v>
      </c>
      <c r="D1068" t="s">
        <v>4701</v>
      </c>
      <c r="E1068" t="s">
        <v>42</v>
      </c>
      <c r="F1068" s="3">
        <v>5579.34</v>
      </c>
      <c r="G1068" s="3">
        <v>248900</v>
      </c>
      <c r="H1068" s="3">
        <v>9296.4149999999991</v>
      </c>
      <c r="I1068" s="61">
        <v>2023</v>
      </c>
    </row>
    <row r="1069" spans="1:9" x14ac:dyDescent="0.3">
      <c r="A1069" s="79">
        <v>714</v>
      </c>
      <c r="B1069" t="s">
        <v>1472</v>
      </c>
      <c r="C1069" t="s">
        <v>1037</v>
      </c>
      <c r="D1069" t="s">
        <v>4702</v>
      </c>
      <c r="E1069" t="s">
        <v>42</v>
      </c>
      <c r="F1069" s="3">
        <v>5525.54</v>
      </c>
      <c r="G1069" s="3">
        <v>246500</v>
      </c>
      <c r="H1069" s="3">
        <v>9206.7749999999996</v>
      </c>
      <c r="I1069" s="61">
        <v>2023</v>
      </c>
    </row>
    <row r="1070" spans="1:9" x14ac:dyDescent="0.3">
      <c r="A1070" s="79">
        <v>714</v>
      </c>
      <c r="B1070" t="s">
        <v>1472</v>
      </c>
      <c r="C1070" t="s">
        <v>1037</v>
      </c>
      <c r="D1070" t="s">
        <v>4703</v>
      </c>
      <c r="E1070" t="s">
        <v>42</v>
      </c>
      <c r="F1070" s="3">
        <v>3161.4</v>
      </c>
      <c r="G1070" s="3">
        <v>423100</v>
      </c>
      <c r="H1070" s="3">
        <v>15802.785</v>
      </c>
      <c r="I1070" s="61">
        <v>2023</v>
      </c>
    </row>
    <row r="1071" spans="1:9" x14ac:dyDescent="0.3">
      <c r="A1071" s="79">
        <v>714</v>
      </c>
      <c r="B1071" t="s">
        <v>1472</v>
      </c>
      <c r="C1071" t="s">
        <v>1037</v>
      </c>
      <c r="D1071" t="s">
        <v>4704</v>
      </c>
      <c r="E1071" t="s">
        <v>42</v>
      </c>
      <c r="F1071" s="3">
        <v>5088.43</v>
      </c>
      <c r="G1071" s="3">
        <v>340500</v>
      </c>
      <c r="H1071" s="3">
        <v>12717.674999999999</v>
      </c>
      <c r="I1071" s="61">
        <v>2023</v>
      </c>
    </row>
    <row r="1072" spans="1:9" x14ac:dyDescent="0.3">
      <c r="A1072" s="79">
        <v>714</v>
      </c>
      <c r="B1072" t="s">
        <v>1472</v>
      </c>
      <c r="C1072" t="s">
        <v>1037</v>
      </c>
      <c r="D1072" t="s">
        <v>4705</v>
      </c>
      <c r="E1072" t="s">
        <v>42</v>
      </c>
      <c r="F1072" s="3">
        <v>2544.21</v>
      </c>
      <c r="G1072" s="3">
        <v>340500</v>
      </c>
      <c r="H1072" s="3">
        <v>12717.674999999999</v>
      </c>
      <c r="I1072" s="61">
        <v>2023</v>
      </c>
    </row>
    <row r="1073" spans="1:9" x14ac:dyDescent="0.3">
      <c r="A1073" s="79">
        <v>714</v>
      </c>
      <c r="B1073" t="s">
        <v>1472</v>
      </c>
      <c r="C1073" t="s">
        <v>1037</v>
      </c>
      <c r="D1073" t="s">
        <v>4706</v>
      </c>
      <c r="E1073" t="s">
        <v>42</v>
      </c>
      <c r="F1073" s="3">
        <v>3255.55</v>
      </c>
      <c r="G1073" s="3">
        <v>435700</v>
      </c>
      <c r="H1073" s="3">
        <v>16273.394999999999</v>
      </c>
      <c r="I1073" s="61">
        <v>2023</v>
      </c>
    </row>
    <row r="1074" spans="1:9" x14ac:dyDescent="0.3">
      <c r="A1074" s="79">
        <v>714</v>
      </c>
      <c r="B1074" t="s">
        <v>1472</v>
      </c>
      <c r="C1074" t="s">
        <v>1037</v>
      </c>
      <c r="D1074" t="s">
        <v>4707</v>
      </c>
      <c r="E1074" t="s">
        <v>42</v>
      </c>
      <c r="F1074" s="3">
        <v>3271.24</v>
      </c>
      <c r="G1074" s="3">
        <v>437800</v>
      </c>
      <c r="H1074" s="3">
        <v>16351.83</v>
      </c>
      <c r="I1074" s="61">
        <v>2023</v>
      </c>
    </row>
    <row r="1075" spans="1:9" x14ac:dyDescent="0.3">
      <c r="A1075" s="79">
        <v>714</v>
      </c>
      <c r="B1075" t="s">
        <v>1472</v>
      </c>
      <c r="C1075" t="s">
        <v>1037</v>
      </c>
      <c r="D1075" t="s">
        <v>4708</v>
      </c>
      <c r="E1075" t="s">
        <v>42</v>
      </c>
      <c r="F1075" s="3">
        <v>3256.29</v>
      </c>
      <c r="G1075" s="3">
        <v>435800</v>
      </c>
      <c r="H1075" s="3">
        <v>16277.13</v>
      </c>
      <c r="I1075" s="61">
        <v>2023</v>
      </c>
    </row>
    <row r="1076" spans="1:9" x14ac:dyDescent="0.3">
      <c r="A1076" s="79">
        <v>714</v>
      </c>
      <c r="B1076" t="s">
        <v>1472</v>
      </c>
      <c r="C1076" t="s">
        <v>1037</v>
      </c>
      <c r="D1076" t="s">
        <v>4709</v>
      </c>
      <c r="E1076" t="s">
        <v>42</v>
      </c>
      <c r="F1076" s="3">
        <v>3411.71</v>
      </c>
      <c r="G1076" s="3">
        <v>456600</v>
      </c>
      <c r="H1076" s="3">
        <v>17054.009999999998</v>
      </c>
      <c r="I1076" s="61">
        <v>2023</v>
      </c>
    </row>
    <row r="1077" spans="1:9" x14ac:dyDescent="0.3">
      <c r="A1077" s="79">
        <v>714</v>
      </c>
      <c r="B1077" t="s">
        <v>1472</v>
      </c>
      <c r="C1077" t="s">
        <v>1037</v>
      </c>
      <c r="D1077" t="s">
        <v>3813</v>
      </c>
      <c r="E1077" t="s">
        <v>42</v>
      </c>
      <c r="F1077" s="3">
        <v>20901.79</v>
      </c>
      <c r="G1077" s="3">
        <v>199500</v>
      </c>
      <c r="H1077" s="3">
        <v>7451.3249999999998</v>
      </c>
      <c r="I1077" s="61">
        <v>2023</v>
      </c>
    </row>
    <row r="1078" spans="1:9" x14ac:dyDescent="0.3">
      <c r="A1078" s="79">
        <v>714</v>
      </c>
      <c r="B1078" t="s">
        <v>1472</v>
      </c>
      <c r="C1078" t="s">
        <v>1037</v>
      </c>
      <c r="D1078" t="s">
        <v>4710</v>
      </c>
      <c r="E1078" t="s">
        <v>19</v>
      </c>
      <c r="F1078" s="3">
        <v>1400000</v>
      </c>
      <c r="G1078" s="3">
        <v>46211400</v>
      </c>
      <c r="H1078" s="3">
        <v>1725995.79</v>
      </c>
      <c r="I1078" s="61">
        <v>2023</v>
      </c>
    </row>
    <row r="1079" spans="1:9" x14ac:dyDescent="0.3">
      <c r="A1079" s="79">
        <v>714</v>
      </c>
      <c r="B1079" t="s">
        <v>1472</v>
      </c>
      <c r="C1079" t="s">
        <v>1037</v>
      </c>
      <c r="D1079" t="s">
        <v>3812</v>
      </c>
      <c r="E1079" t="s">
        <v>42</v>
      </c>
      <c r="F1079" s="3">
        <v>109734.76</v>
      </c>
      <c r="G1079" s="3">
        <v>1264600</v>
      </c>
      <c r="H1079" s="3">
        <v>47232.81</v>
      </c>
      <c r="I1079" s="61">
        <v>2023</v>
      </c>
    </row>
    <row r="1080" spans="1:9" x14ac:dyDescent="0.3">
      <c r="A1080" s="79">
        <v>714</v>
      </c>
      <c r="B1080" t="s">
        <v>1472</v>
      </c>
      <c r="C1080" t="s">
        <v>1037</v>
      </c>
      <c r="D1080" t="s">
        <v>3808</v>
      </c>
      <c r="E1080" t="s">
        <v>42</v>
      </c>
      <c r="F1080" s="3">
        <v>43163.15</v>
      </c>
      <c r="G1080" s="3">
        <v>156300</v>
      </c>
      <c r="H1080" s="3">
        <v>856.56</v>
      </c>
      <c r="I1080" s="61">
        <v>2023</v>
      </c>
    </row>
    <row r="1081" spans="1:9" x14ac:dyDescent="0.3">
      <c r="A1081" s="79">
        <v>714</v>
      </c>
      <c r="B1081" t="s">
        <v>1472</v>
      </c>
      <c r="C1081" t="s">
        <v>1037</v>
      </c>
      <c r="D1081" t="s">
        <v>4711</v>
      </c>
      <c r="E1081" t="s">
        <v>42</v>
      </c>
      <c r="F1081" s="3">
        <v>39444.81</v>
      </c>
      <c r="G1081" s="3">
        <v>200000</v>
      </c>
      <c r="H1081" s="3">
        <v>590.01</v>
      </c>
      <c r="I1081" s="61">
        <v>2023</v>
      </c>
    </row>
    <row r="1082" spans="1:9" x14ac:dyDescent="0.3">
      <c r="A1082" s="79">
        <v>714</v>
      </c>
      <c r="B1082" t="s">
        <v>1472</v>
      </c>
      <c r="C1082" t="s">
        <v>1037</v>
      </c>
      <c r="D1082" t="s">
        <v>3801</v>
      </c>
      <c r="E1082" t="s">
        <v>42</v>
      </c>
      <c r="F1082" s="3">
        <v>131416.65</v>
      </c>
      <c r="G1082" s="3">
        <v>204000</v>
      </c>
      <c r="H1082" s="3">
        <v>7619.4</v>
      </c>
      <c r="I1082" s="61">
        <v>2023</v>
      </c>
    </row>
    <row r="1083" spans="1:9" x14ac:dyDescent="0.3">
      <c r="A1083" s="79">
        <v>714</v>
      </c>
      <c r="B1083" t="s">
        <v>1472</v>
      </c>
      <c r="C1083" t="s">
        <v>1037</v>
      </c>
      <c r="D1083" t="s">
        <v>3811</v>
      </c>
      <c r="E1083" t="s">
        <v>42</v>
      </c>
      <c r="F1083" s="3">
        <v>37845.050000000003</v>
      </c>
      <c r="G1083" s="3">
        <v>56400</v>
      </c>
      <c r="H1083" s="3">
        <v>285.17</v>
      </c>
      <c r="I1083" s="61">
        <v>2023</v>
      </c>
    </row>
    <row r="1084" spans="1:9" x14ac:dyDescent="0.3">
      <c r="A1084" s="79">
        <v>714</v>
      </c>
      <c r="B1084" t="s">
        <v>1472</v>
      </c>
      <c r="C1084" t="s">
        <v>1037</v>
      </c>
      <c r="D1084" t="s">
        <v>3803</v>
      </c>
      <c r="E1084" t="s">
        <v>42</v>
      </c>
      <c r="F1084" s="3">
        <v>187547.4</v>
      </c>
      <c r="G1084" s="3">
        <v>37700</v>
      </c>
      <c r="H1084" s="3">
        <v>1408.095</v>
      </c>
      <c r="I1084" s="61">
        <v>2023</v>
      </c>
    </row>
    <row r="1085" spans="1:9" x14ac:dyDescent="0.3">
      <c r="A1085" s="79">
        <v>714</v>
      </c>
      <c r="B1085" t="s">
        <v>1472</v>
      </c>
      <c r="C1085" t="s">
        <v>1037</v>
      </c>
      <c r="D1085" t="s">
        <v>3797</v>
      </c>
      <c r="E1085" t="s">
        <v>42</v>
      </c>
      <c r="F1085" s="3">
        <v>107348.8</v>
      </c>
      <c r="G1085" s="3">
        <v>290000</v>
      </c>
      <c r="H1085" s="3">
        <v>540.62</v>
      </c>
      <c r="I1085" s="61">
        <v>2023</v>
      </c>
    </row>
    <row r="1086" spans="1:9" x14ac:dyDescent="0.3">
      <c r="A1086" s="79">
        <v>714</v>
      </c>
      <c r="B1086" t="s">
        <v>1472</v>
      </c>
      <c r="C1086" t="s">
        <v>1037</v>
      </c>
      <c r="D1086" t="s">
        <v>3798</v>
      </c>
      <c r="E1086" t="s">
        <v>42</v>
      </c>
      <c r="F1086" s="3">
        <v>25686.9</v>
      </c>
      <c r="G1086" s="3">
        <v>292400</v>
      </c>
      <c r="H1086" s="3">
        <v>572.04</v>
      </c>
      <c r="I1086" s="61">
        <v>2023</v>
      </c>
    </row>
    <row r="1087" spans="1:9" x14ac:dyDescent="0.3">
      <c r="A1087" s="79">
        <v>714</v>
      </c>
      <c r="B1087" t="s">
        <v>1472</v>
      </c>
      <c r="C1087" t="s">
        <v>1037</v>
      </c>
      <c r="D1087" t="s">
        <v>3799</v>
      </c>
      <c r="E1087" t="s">
        <v>42</v>
      </c>
      <c r="F1087" s="3">
        <v>38967.480000000003</v>
      </c>
      <c r="G1087" s="3">
        <v>501500</v>
      </c>
      <c r="H1087" s="3">
        <v>293.63</v>
      </c>
      <c r="I1087" s="61">
        <v>2023</v>
      </c>
    </row>
    <row r="1088" spans="1:9" x14ac:dyDescent="0.3">
      <c r="A1088" s="79">
        <v>714</v>
      </c>
      <c r="B1088" t="s">
        <v>1472</v>
      </c>
      <c r="C1088" t="s">
        <v>1037</v>
      </c>
      <c r="D1088" t="s">
        <v>3809</v>
      </c>
      <c r="E1088" t="s">
        <v>42</v>
      </c>
      <c r="F1088" s="3">
        <v>43287.68</v>
      </c>
      <c r="G1088" s="3">
        <v>45400</v>
      </c>
      <c r="H1088" s="3">
        <v>1695.69</v>
      </c>
      <c r="I1088" s="61">
        <v>2023</v>
      </c>
    </row>
    <row r="1089" spans="1:9" x14ac:dyDescent="0.3">
      <c r="A1089" s="79">
        <v>714</v>
      </c>
      <c r="B1089" t="s">
        <v>1472</v>
      </c>
      <c r="C1089" t="s">
        <v>1037</v>
      </c>
      <c r="D1089" t="s">
        <v>3800</v>
      </c>
      <c r="E1089" t="s">
        <v>42</v>
      </c>
      <c r="F1089" s="3">
        <v>46042.879999999997</v>
      </c>
      <c r="G1089" s="3">
        <v>31900</v>
      </c>
      <c r="H1089" s="3">
        <v>231.88</v>
      </c>
      <c r="I1089" s="61">
        <v>2023</v>
      </c>
    </row>
    <row r="1090" spans="1:9" x14ac:dyDescent="0.3">
      <c r="A1090" s="79">
        <v>714</v>
      </c>
      <c r="B1090" t="s">
        <v>1472</v>
      </c>
      <c r="C1090" t="s">
        <v>1037</v>
      </c>
      <c r="D1090" t="s">
        <v>3802</v>
      </c>
      <c r="E1090" t="s">
        <v>42</v>
      </c>
      <c r="F1090" s="3">
        <v>69478.42</v>
      </c>
      <c r="G1090" s="3">
        <v>200000</v>
      </c>
      <c r="H1090" s="3">
        <v>1881.82</v>
      </c>
      <c r="I1090" s="61">
        <v>2023</v>
      </c>
    </row>
    <row r="1091" spans="1:9" x14ac:dyDescent="0.3">
      <c r="A1091" s="79">
        <v>714</v>
      </c>
      <c r="B1091" t="s">
        <v>1472</v>
      </c>
      <c r="C1091" t="s">
        <v>1037</v>
      </c>
      <c r="D1091" t="s">
        <v>3814</v>
      </c>
      <c r="E1091" t="s">
        <v>42</v>
      </c>
      <c r="F1091" s="3">
        <v>42933.23</v>
      </c>
      <c r="G1091" s="3">
        <v>61300</v>
      </c>
      <c r="H1091" s="3">
        <v>1162.8399999999999</v>
      </c>
      <c r="I1091" s="61">
        <v>2023</v>
      </c>
    </row>
    <row r="1092" spans="1:9" x14ac:dyDescent="0.3">
      <c r="A1092" s="79">
        <v>714</v>
      </c>
      <c r="B1092" t="s">
        <v>1472</v>
      </c>
      <c r="C1092" t="s">
        <v>1037</v>
      </c>
      <c r="D1092" t="s">
        <v>3806</v>
      </c>
      <c r="E1092" t="s">
        <v>19</v>
      </c>
      <c r="F1092" s="3">
        <v>29508.28</v>
      </c>
      <c r="G1092" s="3">
        <v>2500000</v>
      </c>
      <c r="H1092" s="3">
        <v>93375</v>
      </c>
      <c r="I1092" s="61">
        <v>2023</v>
      </c>
    </row>
    <row r="1093" spans="1:9" x14ac:dyDescent="0.3">
      <c r="A1093" s="79">
        <v>714</v>
      </c>
      <c r="B1093" t="s">
        <v>1472</v>
      </c>
      <c r="C1093" t="s">
        <v>1037</v>
      </c>
      <c r="D1093" t="s">
        <v>3804</v>
      </c>
      <c r="E1093" t="s">
        <v>42</v>
      </c>
      <c r="F1093" s="3">
        <v>36201.879999999997</v>
      </c>
      <c r="G1093" s="3">
        <v>500000</v>
      </c>
      <c r="H1093" s="3">
        <v>806.22</v>
      </c>
      <c r="I1093" s="61">
        <v>2023</v>
      </c>
    </row>
    <row r="1094" spans="1:9" x14ac:dyDescent="0.3">
      <c r="A1094" s="79">
        <v>714</v>
      </c>
      <c r="B1094" t="s">
        <v>1472</v>
      </c>
      <c r="C1094" t="s">
        <v>1037</v>
      </c>
      <c r="D1094" t="s">
        <v>3805</v>
      </c>
      <c r="E1094" t="s">
        <v>42</v>
      </c>
      <c r="F1094" s="3">
        <v>69727.58</v>
      </c>
      <c r="G1094" s="3">
        <v>526600</v>
      </c>
      <c r="H1094" s="3">
        <v>1383.73</v>
      </c>
      <c r="I1094" s="61">
        <v>2023</v>
      </c>
    </row>
    <row r="1095" spans="1:9" x14ac:dyDescent="0.3">
      <c r="A1095" s="79">
        <v>714</v>
      </c>
      <c r="B1095" t="s">
        <v>1472</v>
      </c>
      <c r="C1095" t="s">
        <v>1037</v>
      </c>
      <c r="D1095" t="s">
        <v>3807</v>
      </c>
      <c r="E1095" t="s">
        <v>42</v>
      </c>
      <c r="F1095" s="3">
        <v>39088.230000000003</v>
      </c>
      <c r="G1095" s="3">
        <v>540000</v>
      </c>
      <c r="H1095" s="3">
        <v>196.85</v>
      </c>
      <c r="I1095" s="61">
        <v>2023</v>
      </c>
    </row>
    <row r="1096" spans="1:9" x14ac:dyDescent="0.3">
      <c r="A1096" s="79">
        <v>714</v>
      </c>
      <c r="B1096" t="s">
        <v>1472</v>
      </c>
      <c r="C1096" t="s">
        <v>1037</v>
      </c>
      <c r="D1096" t="s">
        <v>3810</v>
      </c>
      <c r="E1096" t="s">
        <v>42</v>
      </c>
      <c r="F1096" s="3">
        <v>82626.149999999994</v>
      </c>
      <c r="G1096" s="3">
        <v>102000</v>
      </c>
      <c r="H1096" s="3">
        <v>622.61</v>
      </c>
      <c r="I1096" s="61">
        <v>2023</v>
      </c>
    </row>
    <row r="1097" spans="1:9" x14ac:dyDescent="0.3">
      <c r="A1097" s="79">
        <v>714</v>
      </c>
      <c r="B1097" t="s">
        <v>1472</v>
      </c>
      <c r="C1097" t="s">
        <v>1037</v>
      </c>
      <c r="D1097" t="s">
        <v>4712</v>
      </c>
      <c r="E1097" t="s">
        <v>7</v>
      </c>
      <c r="F1097" s="3">
        <v>288401</v>
      </c>
      <c r="G1097" s="3">
        <v>22197600</v>
      </c>
      <c r="H1097" s="3">
        <v>829080.36</v>
      </c>
      <c r="I1097" s="61">
        <v>2023</v>
      </c>
    </row>
    <row r="1098" spans="1:9" x14ac:dyDescent="0.3">
      <c r="A1098" s="79">
        <v>714</v>
      </c>
      <c r="B1098" t="s">
        <v>1472</v>
      </c>
      <c r="C1098" t="s">
        <v>1037</v>
      </c>
      <c r="D1098" t="s">
        <v>4713</v>
      </c>
      <c r="E1098" t="s">
        <v>7</v>
      </c>
      <c r="F1098" s="3">
        <v>144203.5</v>
      </c>
      <c r="G1098" s="3">
        <v>13135400</v>
      </c>
      <c r="H1098" s="3">
        <v>490607.19</v>
      </c>
      <c r="I1098" s="61">
        <v>2023</v>
      </c>
    </row>
    <row r="1099" spans="1:9" x14ac:dyDescent="0.3">
      <c r="A1099" s="79">
        <v>714</v>
      </c>
      <c r="B1099" t="s">
        <v>1472</v>
      </c>
      <c r="C1099" t="s">
        <v>1037</v>
      </c>
      <c r="D1099" t="s">
        <v>4714</v>
      </c>
      <c r="E1099" t="s">
        <v>42</v>
      </c>
      <c r="F1099" s="3">
        <v>214263.13</v>
      </c>
      <c r="G1099" s="3">
        <v>4440000</v>
      </c>
      <c r="H1099" s="3">
        <v>165834</v>
      </c>
      <c r="I1099" s="61">
        <v>2023</v>
      </c>
    </row>
    <row r="1100" spans="1:9" x14ac:dyDescent="0.3">
      <c r="A1100" s="79">
        <v>714</v>
      </c>
      <c r="B1100" t="s">
        <v>1472</v>
      </c>
      <c r="C1100" t="s">
        <v>1037</v>
      </c>
      <c r="D1100" t="s">
        <v>4715</v>
      </c>
      <c r="E1100" t="s">
        <v>42</v>
      </c>
      <c r="F1100" s="3">
        <v>412553.98</v>
      </c>
      <c r="G1100" s="3">
        <v>6120000</v>
      </c>
      <c r="H1100" s="3">
        <v>228582</v>
      </c>
      <c r="I1100" s="61">
        <v>2023</v>
      </c>
    </row>
    <row r="1101" spans="1:9" x14ac:dyDescent="0.3">
      <c r="A1101" s="79">
        <v>714</v>
      </c>
      <c r="B1101" t="s">
        <v>1472</v>
      </c>
      <c r="C1101" t="s">
        <v>1037</v>
      </c>
      <c r="D1101" t="s">
        <v>4716</v>
      </c>
      <c r="E1101" t="s">
        <v>42</v>
      </c>
      <c r="F1101" s="3">
        <v>210987.78</v>
      </c>
      <c r="G1101" s="3">
        <v>1843900</v>
      </c>
      <c r="H1101" s="3">
        <v>68869.664999999994</v>
      </c>
      <c r="I1101" s="61">
        <v>2023</v>
      </c>
    </row>
    <row r="1102" spans="1:9" x14ac:dyDescent="0.3">
      <c r="A1102" s="79">
        <v>714</v>
      </c>
      <c r="B1102" t="s">
        <v>1472</v>
      </c>
      <c r="C1102" t="s">
        <v>1037</v>
      </c>
      <c r="D1102" t="s">
        <v>4717</v>
      </c>
      <c r="E1102" t="s">
        <v>42</v>
      </c>
      <c r="F1102" s="3">
        <v>24605.55</v>
      </c>
      <c r="G1102" s="3">
        <v>240000</v>
      </c>
      <c r="H1102" s="3">
        <v>8964</v>
      </c>
      <c r="I1102" s="61">
        <v>2023</v>
      </c>
    </row>
    <row r="1103" spans="1:9" x14ac:dyDescent="0.3">
      <c r="A1103" s="79">
        <v>714</v>
      </c>
      <c r="B1103" t="s">
        <v>1472</v>
      </c>
      <c r="C1103" t="s">
        <v>1037</v>
      </c>
      <c r="D1103" t="s">
        <v>4718</v>
      </c>
      <c r="E1103" t="s">
        <v>42</v>
      </c>
      <c r="F1103" s="3">
        <v>104848.2</v>
      </c>
      <c r="G1103" s="3">
        <v>224900</v>
      </c>
      <c r="H1103" s="3">
        <v>8400.0149999999994</v>
      </c>
      <c r="I1103" s="61">
        <v>2023</v>
      </c>
    </row>
    <row r="1104" spans="1:9" x14ac:dyDescent="0.3">
      <c r="A1104" s="79">
        <v>714</v>
      </c>
      <c r="B1104" t="s">
        <v>1472</v>
      </c>
      <c r="C1104" t="s">
        <v>1037</v>
      </c>
      <c r="D1104" t="s">
        <v>4719</v>
      </c>
      <c r="E1104" t="s">
        <v>42</v>
      </c>
      <c r="F1104" s="3">
        <v>123166.85</v>
      </c>
      <c r="G1104" s="3">
        <v>1125300</v>
      </c>
      <c r="H1104" s="3">
        <v>42029.955000000002</v>
      </c>
      <c r="I1104" s="61">
        <v>2023</v>
      </c>
    </row>
    <row r="1105" spans="1:9" x14ac:dyDescent="0.3">
      <c r="A1105" s="79">
        <v>714</v>
      </c>
      <c r="B1105" t="s">
        <v>1472</v>
      </c>
      <c r="C1105" t="s">
        <v>1037</v>
      </c>
      <c r="D1105" t="s">
        <v>4720</v>
      </c>
      <c r="E1105" t="s">
        <v>42</v>
      </c>
      <c r="F1105" s="3">
        <v>98096.42</v>
      </c>
      <c r="G1105" s="3">
        <v>952900</v>
      </c>
      <c r="H1105" s="3">
        <v>35590.815000000002</v>
      </c>
      <c r="I1105" s="61">
        <v>2023</v>
      </c>
    </row>
    <row r="1106" spans="1:9" x14ac:dyDescent="0.3">
      <c r="A1106" s="79">
        <v>714</v>
      </c>
      <c r="B1106" t="s">
        <v>1472</v>
      </c>
      <c r="C1106" t="s">
        <v>1037</v>
      </c>
      <c r="D1106" t="s">
        <v>4721</v>
      </c>
      <c r="E1106" t="s">
        <v>42</v>
      </c>
      <c r="F1106" s="3">
        <v>191907.8</v>
      </c>
      <c r="G1106" s="3">
        <v>22656700</v>
      </c>
      <c r="H1106" s="3">
        <v>846227.745</v>
      </c>
      <c r="I1106" s="61">
        <v>2023</v>
      </c>
    </row>
    <row r="1107" spans="1:9" x14ac:dyDescent="0.3">
      <c r="A1107" s="79">
        <v>714</v>
      </c>
      <c r="B1107" t="s">
        <v>1472</v>
      </c>
      <c r="C1107" t="s">
        <v>1037</v>
      </c>
      <c r="D1107" t="s">
        <v>4722</v>
      </c>
      <c r="E1107" t="s">
        <v>42</v>
      </c>
      <c r="F1107" s="3">
        <v>47808.1</v>
      </c>
      <c r="G1107" s="3">
        <v>1915100</v>
      </c>
      <c r="H1107" s="3">
        <v>71528.985000000001</v>
      </c>
      <c r="I1107" s="61">
        <v>2023</v>
      </c>
    </row>
    <row r="1108" spans="1:9" x14ac:dyDescent="0.3">
      <c r="A1108" s="79">
        <v>714</v>
      </c>
      <c r="B1108" t="s">
        <v>1472</v>
      </c>
      <c r="C1108" t="s">
        <v>1037</v>
      </c>
      <c r="D1108" t="s">
        <v>4723</v>
      </c>
      <c r="E1108" t="s">
        <v>42</v>
      </c>
      <c r="F1108" s="3">
        <v>402705.59</v>
      </c>
      <c r="G1108" s="3">
        <v>1488500</v>
      </c>
      <c r="H1108" s="3">
        <v>55595.474999999999</v>
      </c>
      <c r="I1108" s="61">
        <v>2023</v>
      </c>
    </row>
    <row r="1109" spans="1:9" x14ac:dyDescent="0.3">
      <c r="A1109" s="79">
        <v>714</v>
      </c>
      <c r="B1109" t="s">
        <v>1472</v>
      </c>
      <c r="C1109" t="s">
        <v>1037</v>
      </c>
      <c r="D1109" t="s">
        <v>4724</v>
      </c>
      <c r="E1109" t="s">
        <v>42</v>
      </c>
      <c r="F1109" s="3">
        <v>278226.93</v>
      </c>
      <c r="G1109" s="3">
        <v>1600000</v>
      </c>
      <c r="H1109" s="3">
        <v>59760</v>
      </c>
      <c r="I1109" s="61">
        <v>2023</v>
      </c>
    </row>
    <row r="1110" spans="1:9" x14ac:dyDescent="0.3">
      <c r="A1110" s="79">
        <v>714</v>
      </c>
      <c r="B1110" t="s">
        <v>1472</v>
      </c>
      <c r="C1110" t="s">
        <v>1037</v>
      </c>
      <c r="D1110" t="s">
        <v>4725</v>
      </c>
      <c r="E1110" t="s">
        <v>42</v>
      </c>
      <c r="F1110" s="3">
        <v>45206.01</v>
      </c>
      <c r="G1110" s="3">
        <v>414200</v>
      </c>
      <c r="H1110" s="3">
        <v>15470.369999999999</v>
      </c>
      <c r="I1110" s="61">
        <v>2023</v>
      </c>
    </row>
    <row r="1111" spans="1:9" x14ac:dyDescent="0.3">
      <c r="A1111" s="79">
        <v>714</v>
      </c>
      <c r="B1111" t="s">
        <v>1472</v>
      </c>
      <c r="C1111" t="s">
        <v>1037</v>
      </c>
      <c r="D1111" t="s">
        <v>4726</v>
      </c>
      <c r="E1111" t="s">
        <v>42</v>
      </c>
      <c r="F1111" s="3">
        <v>165584.15</v>
      </c>
      <c r="G1111" s="3">
        <v>4851700</v>
      </c>
      <c r="H1111" s="3">
        <v>181210.995</v>
      </c>
      <c r="I1111" s="61">
        <v>2023</v>
      </c>
    </row>
    <row r="1112" spans="1:9" x14ac:dyDescent="0.3">
      <c r="A1112" s="79">
        <v>714</v>
      </c>
      <c r="B1112" t="s">
        <v>1472</v>
      </c>
      <c r="C1112" t="s">
        <v>1037</v>
      </c>
      <c r="D1112" t="s">
        <v>4727</v>
      </c>
      <c r="E1112" t="s">
        <v>42</v>
      </c>
      <c r="F1112" s="3">
        <v>45464.49</v>
      </c>
      <c r="G1112" s="3">
        <v>4293900</v>
      </c>
      <c r="H1112" s="3">
        <v>160377.16500000001</v>
      </c>
      <c r="I1112" s="61">
        <v>2023</v>
      </c>
    </row>
    <row r="1113" spans="1:9" x14ac:dyDescent="0.3">
      <c r="A1113" s="79">
        <v>714</v>
      </c>
      <c r="B1113" t="s">
        <v>1472</v>
      </c>
      <c r="C1113" t="s">
        <v>1037</v>
      </c>
      <c r="D1113" t="s">
        <v>4728</v>
      </c>
      <c r="E1113" t="s">
        <v>42</v>
      </c>
      <c r="F1113" s="3">
        <v>83148.2</v>
      </c>
      <c r="G1113" s="3">
        <v>2596000</v>
      </c>
      <c r="H1113" s="3">
        <v>96960.599999999991</v>
      </c>
      <c r="I1113" s="61">
        <v>2023</v>
      </c>
    </row>
    <row r="1114" spans="1:9" x14ac:dyDescent="0.3">
      <c r="A1114" s="79">
        <v>714</v>
      </c>
      <c r="B1114" t="s">
        <v>1472</v>
      </c>
      <c r="C1114" t="s">
        <v>1037</v>
      </c>
      <c r="D1114" t="s">
        <v>4729</v>
      </c>
      <c r="E1114" t="s">
        <v>42</v>
      </c>
      <c r="F1114" s="3">
        <v>257356.61</v>
      </c>
      <c r="G1114" s="3">
        <v>1250000</v>
      </c>
      <c r="H1114" s="3">
        <v>46687.5</v>
      </c>
      <c r="I1114" s="61">
        <v>2023</v>
      </c>
    </row>
    <row r="1115" spans="1:9" x14ac:dyDescent="0.3">
      <c r="A1115" s="79">
        <v>714</v>
      </c>
      <c r="B1115" t="s">
        <v>1472</v>
      </c>
      <c r="C1115" t="s">
        <v>1037</v>
      </c>
      <c r="D1115" t="s">
        <v>4730</v>
      </c>
      <c r="E1115" t="s">
        <v>42</v>
      </c>
      <c r="F1115" s="3">
        <v>51672.03</v>
      </c>
      <c r="G1115" s="3">
        <v>5147900</v>
      </c>
      <c r="H1115" s="3">
        <v>192274.065</v>
      </c>
      <c r="I1115" s="61">
        <v>2023</v>
      </c>
    </row>
    <row r="1116" spans="1:9" x14ac:dyDescent="0.3">
      <c r="A1116" s="79">
        <v>714</v>
      </c>
      <c r="B1116" t="s">
        <v>1472</v>
      </c>
      <c r="C1116" t="s">
        <v>1037</v>
      </c>
      <c r="D1116" t="s">
        <v>4731</v>
      </c>
      <c r="E1116" t="s">
        <v>42</v>
      </c>
      <c r="F1116" s="3">
        <v>30423.52</v>
      </c>
      <c r="G1116" s="3">
        <v>18000</v>
      </c>
      <c r="H1116" s="3">
        <v>750.95</v>
      </c>
      <c r="I1116" s="61">
        <v>2023</v>
      </c>
    </row>
    <row r="1117" spans="1:9" x14ac:dyDescent="0.3">
      <c r="A1117" s="79">
        <v>714</v>
      </c>
      <c r="B1117" t="s">
        <v>1472</v>
      </c>
      <c r="C1117" t="s">
        <v>1037</v>
      </c>
      <c r="D1117" t="s">
        <v>4732</v>
      </c>
      <c r="E1117" t="s">
        <v>42</v>
      </c>
      <c r="F1117" s="3">
        <v>112056.69</v>
      </c>
      <c r="G1117" s="3">
        <v>7466200</v>
      </c>
      <c r="H1117" s="3">
        <v>278862.57</v>
      </c>
      <c r="I1117" s="61">
        <v>2023</v>
      </c>
    </row>
    <row r="1118" spans="1:9" x14ac:dyDescent="0.3">
      <c r="A1118" s="79">
        <v>714</v>
      </c>
      <c r="B1118" t="s">
        <v>1472</v>
      </c>
      <c r="C1118" t="s">
        <v>1037</v>
      </c>
      <c r="D1118" t="s">
        <v>4733</v>
      </c>
      <c r="E1118" t="s">
        <v>42</v>
      </c>
      <c r="F1118" s="3">
        <v>230649.08</v>
      </c>
      <c r="G1118" s="3">
        <v>19342800</v>
      </c>
      <c r="H1118" s="3">
        <v>722453.58</v>
      </c>
      <c r="I1118" s="61">
        <v>2023</v>
      </c>
    </row>
    <row r="1119" spans="1:9" x14ac:dyDescent="0.3">
      <c r="A1119" s="79">
        <v>714</v>
      </c>
      <c r="B1119" t="s">
        <v>1472</v>
      </c>
      <c r="C1119" t="s">
        <v>1037</v>
      </c>
      <c r="D1119" t="s">
        <v>4734</v>
      </c>
      <c r="E1119" t="s">
        <v>42</v>
      </c>
      <c r="F1119" s="3">
        <v>316798.7</v>
      </c>
      <c r="G1119" s="3">
        <v>10047500</v>
      </c>
      <c r="H1119" s="3">
        <v>375274.125</v>
      </c>
      <c r="I1119" s="61">
        <v>2023</v>
      </c>
    </row>
    <row r="1120" spans="1:9" x14ac:dyDescent="0.3">
      <c r="A1120" s="79">
        <v>714</v>
      </c>
      <c r="B1120" t="s">
        <v>1472</v>
      </c>
      <c r="C1120" t="s">
        <v>1037</v>
      </c>
      <c r="D1120" t="s">
        <v>4735</v>
      </c>
      <c r="E1120" t="s">
        <v>42</v>
      </c>
      <c r="F1120" s="3">
        <v>128296.86</v>
      </c>
      <c r="G1120" s="3">
        <v>960000</v>
      </c>
      <c r="H1120" s="3">
        <v>35856</v>
      </c>
      <c r="I1120" s="61">
        <v>2023</v>
      </c>
    </row>
    <row r="1121" spans="1:9" x14ac:dyDescent="0.3">
      <c r="A1121" s="79">
        <v>714</v>
      </c>
      <c r="B1121" t="s">
        <v>1472</v>
      </c>
      <c r="C1121" t="s">
        <v>1037</v>
      </c>
      <c r="D1121" t="s">
        <v>4736</v>
      </c>
      <c r="E1121" t="s">
        <v>42</v>
      </c>
      <c r="F1121" s="3">
        <v>70000.2</v>
      </c>
      <c r="G1121" s="3">
        <v>3805900</v>
      </c>
      <c r="H1121" s="3">
        <v>142150.36499999999</v>
      </c>
      <c r="I1121" s="61">
        <v>2023</v>
      </c>
    </row>
    <row r="1122" spans="1:9" x14ac:dyDescent="0.3">
      <c r="A1122" s="79">
        <v>714</v>
      </c>
      <c r="B1122" t="s">
        <v>1472</v>
      </c>
      <c r="C1122" t="s">
        <v>1037</v>
      </c>
      <c r="D1122" t="s">
        <v>4737</v>
      </c>
      <c r="E1122" t="s">
        <v>42</v>
      </c>
      <c r="F1122" s="3">
        <v>90183.44</v>
      </c>
      <c r="G1122" s="3">
        <v>516300</v>
      </c>
      <c r="H1122" s="3">
        <v>19283.805</v>
      </c>
      <c r="I1122" s="61">
        <v>2023</v>
      </c>
    </row>
    <row r="1123" spans="1:9" x14ac:dyDescent="0.3">
      <c r="A1123" s="79">
        <v>714</v>
      </c>
      <c r="B1123" t="s">
        <v>1472</v>
      </c>
      <c r="C1123" t="s">
        <v>1037</v>
      </c>
      <c r="D1123" t="s">
        <v>4738</v>
      </c>
      <c r="E1123" t="s">
        <v>42</v>
      </c>
      <c r="F1123" s="3">
        <v>94093.62</v>
      </c>
      <c r="G1123" s="3">
        <v>2773200</v>
      </c>
      <c r="H1123" s="3">
        <v>103579.01999999999</v>
      </c>
      <c r="I1123" s="61">
        <v>2023</v>
      </c>
    </row>
    <row r="1124" spans="1:9" x14ac:dyDescent="0.3">
      <c r="A1124" s="79">
        <v>714</v>
      </c>
      <c r="B1124" t="s">
        <v>1472</v>
      </c>
      <c r="C1124" t="s">
        <v>1037</v>
      </c>
      <c r="D1124" t="s">
        <v>4739</v>
      </c>
      <c r="E1124" t="s">
        <v>42</v>
      </c>
      <c r="F1124" s="3">
        <v>23087</v>
      </c>
      <c r="G1124" s="3">
        <v>2800300</v>
      </c>
      <c r="H1124" s="3">
        <v>104591.205</v>
      </c>
      <c r="I1124" s="61">
        <v>2023</v>
      </c>
    </row>
    <row r="1125" spans="1:9" x14ac:dyDescent="0.3">
      <c r="A1125" s="79">
        <v>714</v>
      </c>
      <c r="B1125" t="s">
        <v>1472</v>
      </c>
      <c r="C1125" t="s">
        <v>1037</v>
      </c>
      <c r="D1125" t="s">
        <v>4740</v>
      </c>
      <c r="E1125" t="s">
        <v>42</v>
      </c>
      <c r="F1125" s="3">
        <v>41020.14</v>
      </c>
      <c r="G1125" s="3">
        <v>250000</v>
      </c>
      <c r="H1125" s="3">
        <v>309.08999999999997</v>
      </c>
      <c r="I1125" s="61">
        <v>2023</v>
      </c>
    </row>
    <row r="1126" spans="1:9" x14ac:dyDescent="0.3">
      <c r="A1126" s="79">
        <v>714</v>
      </c>
      <c r="B1126" t="s">
        <v>1472</v>
      </c>
      <c r="C1126" t="s">
        <v>1037</v>
      </c>
      <c r="D1126" t="s">
        <v>4741</v>
      </c>
      <c r="E1126" t="s">
        <v>42</v>
      </c>
      <c r="F1126" s="3">
        <v>92206.69</v>
      </c>
      <c r="G1126" s="3">
        <v>130700</v>
      </c>
      <c r="H1126" s="3">
        <v>4881.6449999999995</v>
      </c>
      <c r="I1126" s="61">
        <v>2023</v>
      </c>
    </row>
    <row r="1127" spans="1:9" x14ac:dyDescent="0.3">
      <c r="A1127" s="79">
        <v>714</v>
      </c>
      <c r="B1127" t="s">
        <v>1472</v>
      </c>
      <c r="C1127" t="s">
        <v>1037</v>
      </c>
      <c r="D1127" t="s">
        <v>4742</v>
      </c>
      <c r="E1127" t="s">
        <v>42</v>
      </c>
      <c r="F1127" s="3">
        <v>67483.88</v>
      </c>
      <c r="G1127" s="3">
        <v>5478500</v>
      </c>
      <c r="H1127" s="3">
        <v>204621.97500000001</v>
      </c>
      <c r="I1127" s="61">
        <v>2023</v>
      </c>
    </row>
    <row r="1128" spans="1:9" x14ac:dyDescent="0.3">
      <c r="A1128" s="79">
        <v>714</v>
      </c>
      <c r="B1128" t="s">
        <v>1472</v>
      </c>
      <c r="C1128" t="s">
        <v>1037</v>
      </c>
      <c r="D1128" t="s">
        <v>4743</v>
      </c>
      <c r="E1128" t="s">
        <v>42</v>
      </c>
      <c r="F1128" s="3">
        <v>405988.6</v>
      </c>
      <c r="G1128" s="3">
        <v>11080300</v>
      </c>
      <c r="H1128" s="3">
        <v>413849.20499999996</v>
      </c>
      <c r="I1128" s="61">
        <v>2023</v>
      </c>
    </row>
    <row r="1129" spans="1:9" x14ac:dyDescent="0.3">
      <c r="A1129" s="79">
        <v>714</v>
      </c>
      <c r="B1129" t="s">
        <v>1472</v>
      </c>
      <c r="C1129" t="s">
        <v>1037</v>
      </c>
      <c r="D1129" t="s">
        <v>4744</v>
      </c>
      <c r="E1129" t="s">
        <v>42</v>
      </c>
      <c r="F1129" s="3">
        <v>57145.18</v>
      </c>
      <c r="G1129" s="3">
        <v>3062600</v>
      </c>
      <c r="H1129" s="3">
        <v>114388.11</v>
      </c>
      <c r="I1129" s="61">
        <v>2023</v>
      </c>
    </row>
    <row r="1130" spans="1:9" x14ac:dyDescent="0.3">
      <c r="A1130" s="79">
        <v>714</v>
      </c>
      <c r="B1130" t="s">
        <v>1472</v>
      </c>
      <c r="C1130" t="s">
        <v>1037</v>
      </c>
      <c r="D1130" t="s">
        <v>4745</v>
      </c>
      <c r="E1130" t="s">
        <v>42</v>
      </c>
      <c r="F1130" s="3">
        <v>397483.78</v>
      </c>
      <c r="G1130" s="3">
        <v>6114400</v>
      </c>
      <c r="H1130" s="3">
        <v>228372.84</v>
      </c>
      <c r="I1130" s="61">
        <v>2023</v>
      </c>
    </row>
    <row r="1131" spans="1:9" x14ac:dyDescent="0.3">
      <c r="A1131" s="79">
        <v>714</v>
      </c>
      <c r="B1131" t="s">
        <v>1472</v>
      </c>
      <c r="C1131" t="s">
        <v>1037</v>
      </c>
      <c r="D1131" t="s">
        <v>4746</v>
      </c>
      <c r="E1131" t="s">
        <v>42</v>
      </c>
      <c r="F1131" s="3">
        <v>110803.71</v>
      </c>
      <c r="G1131" s="3">
        <v>800000</v>
      </c>
      <c r="H1131" s="3">
        <v>29880</v>
      </c>
      <c r="I1131" s="61">
        <v>2023</v>
      </c>
    </row>
    <row r="1132" spans="1:9" x14ac:dyDescent="0.3">
      <c r="A1132" s="79">
        <v>714</v>
      </c>
      <c r="B1132" t="s">
        <v>1472</v>
      </c>
      <c r="C1132" t="s">
        <v>1037</v>
      </c>
      <c r="D1132" t="s">
        <v>4747</v>
      </c>
      <c r="E1132" t="s">
        <v>42</v>
      </c>
      <c r="F1132" s="3">
        <v>40397.06</v>
      </c>
      <c r="G1132" s="3">
        <v>2423300</v>
      </c>
      <c r="H1132" s="3">
        <v>90510.25499999999</v>
      </c>
      <c r="I1132" s="61">
        <v>2023</v>
      </c>
    </row>
    <row r="1133" spans="1:9" x14ac:dyDescent="0.3">
      <c r="A1133" s="79">
        <v>714</v>
      </c>
      <c r="B1133" t="s">
        <v>1472</v>
      </c>
      <c r="C1133" t="s">
        <v>1037</v>
      </c>
      <c r="D1133" t="s">
        <v>4748</v>
      </c>
      <c r="E1133" t="s">
        <v>42</v>
      </c>
      <c r="F1133" s="3">
        <v>243332.85</v>
      </c>
      <c r="G1133" s="3">
        <v>1764300</v>
      </c>
      <c r="H1133" s="3">
        <v>65896.604999999996</v>
      </c>
      <c r="I1133" s="61">
        <v>2023</v>
      </c>
    </row>
    <row r="1134" spans="1:9" x14ac:dyDescent="0.3">
      <c r="A1134" s="79">
        <v>714</v>
      </c>
      <c r="B1134" t="s">
        <v>1472</v>
      </c>
      <c r="C1134" t="s">
        <v>1037</v>
      </c>
      <c r="D1134" t="s">
        <v>4749</v>
      </c>
      <c r="E1134" t="s">
        <v>42</v>
      </c>
      <c r="F1134" s="3">
        <v>21344.69</v>
      </c>
      <c r="G1134" s="3">
        <v>212800</v>
      </c>
      <c r="H1134" s="3">
        <v>7948.08</v>
      </c>
      <c r="I1134" s="61">
        <v>2023</v>
      </c>
    </row>
    <row r="1135" spans="1:9" x14ac:dyDescent="0.3">
      <c r="A1135" s="79">
        <v>714</v>
      </c>
      <c r="B1135" t="s">
        <v>1472</v>
      </c>
      <c r="C1135" t="s">
        <v>1037</v>
      </c>
      <c r="D1135" t="s">
        <v>4214</v>
      </c>
      <c r="E1135" t="s">
        <v>42</v>
      </c>
      <c r="F1135" s="3">
        <v>50796.1</v>
      </c>
      <c r="G1135" s="3" t="s">
        <v>3765</v>
      </c>
      <c r="H1135" s="3" t="e">
        <v>#VALUE!</v>
      </c>
      <c r="I1135" s="61">
        <v>2023</v>
      </c>
    </row>
    <row r="1136" spans="1:9" x14ac:dyDescent="0.3">
      <c r="A1136" s="79">
        <v>714</v>
      </c>
      <c r="B1136" t="s">
        <v>1472</v>
      </c>
      <c r="C1136" t="s">
        <v>1037</v>
      </c>
      <c r="D1136" t="s">
        <v>4750</v>
      </c>
      <c r="E1136" t="s">
        <v>42</v>
      </c>
      <c r="F1136" s="3">
        <v>95142.74</v>
      </c>
      <c r="G1136" s="3">
        <v>15700</v>
      </c>
      <c r="H1136" s="3">
        <v>586.39499999999998</v>
      </c>
      <c r="I1136" s="61">
        <v>2023</v>
      </c>
    </row>
    <row r="1137" spans="1:9" x14ac:dyDescent="0.3">
      <c r="A1137" s="79">
        <v>714</v>
      </c>
      <c r="B1137" t="s">
        <v>1472</v>
      </c>
      <c r="C1137" t="s">
        <v>1037</v>
      </c>
      <c r="D1137" t="s">
        <v>4751</v>
      </c>
      <c r="E1137" t="s">
        <v>42</v>
      </c>
      <c r="F1137" s="3">
        <v>82725.62</v>
      </c>
      <c r="G1137" s="3">
        <v>5133100</v>
      </c>
      <c r="H1137" s="3">
        <v>191721.285</v>
      </c>
      <c r="I1137" s="61">
        <v>2023</v>
      </c>
    </row>
    <row r="1138" spans="1:9" x14ac:dyDescent="0.3">
      <c r="A1138" s="79">
        <v>714</v>
      </c>
      <c r="B1138" t="s">
        <v>1472</v>
      </c>
      <c r="C1138" t="s">
        <v>1037</v>
      </c>
      <c r="D1138" t="s">
        <v>4752</v>
      </c>
      <c r="E1138" t="s">
        <v>42</v>
      </c>
      <c r="F1138" s="3">
        <v>99890.51</v>
      </c>
      <c r="G1138" s="3">
        <v>1780000</v>
      </c>
      <c r="H1138" s="3">
        <v>66483</v>
      </c>
      <c r="I1138" s="61">
        <v>2023</v>
      </c>
    </row>
    <row r="1139" spans="1:9" x14ac:dyDescent="0.3">
      <c r="A1139" s="79">
        <v>714</v>
      </c>
      <c r="B1139" t="s">
        <v>1472</v>
      </c>
      <c r="C1139" t="s">
        <v>1037</v>
      </c>
      <c r="D1139" t="s">
        <v>4215</v>
      </c>
      <c r="E1139" t="s">
        <v>7</v>
      </c>
      <c r="F1139" s="3">
        <v>557</v>
      </c>
      <c r="G1139" s="3" t="s">
        <v>3765</v>
      </c>
      <c r="H1139" s="3" t="e">
        <v>#VALUE!</v>
      </c>
      <c r="I1139" s="61">
        <v>2023</v>
      </c>
    </row>
    <row r="1140" spans="1:9" x14ac:dyDescent="0.3">
      <c r="A1140" s="79">
        <v>714</v>
      </c>
      <c r="B1140" t="s">
        <v>1472</v>
      </c>
      <c r="C1140" t="s">
        <v>1037</v>
      </c>
      <c r="D1140" t="s">
        <v>4753</v>
      </c>
      <c r="E1140" t="s">
        <v>7</v>
      </c>
      <c r="F1140" s="3">
        <v>583</v>
      </c>
      <c r="G1140" s="3">
        <v>150400</v>
      </c>
      <c r="H1140" s="3">
        <v>5617.44</v>
      </c>
      <c r="I1140" s="61">
        <v>2023</v>
      </c>
    </row>
    <row r="1141" spans="1:9" x14ac:dyDescent="0.3">
      <c r="A1141" s="79">
        <v>714</v>
      </c>
      <c r="B1141" t="s">
        <v>1472</v>
      </c>
      <c r="C1141" t="s">
        <v>1037</v>
      </c>
      <c r="D1141" t="s">
        <v>4753</v>
      </c>
      <c r="E1141" t="s">
        <v>7</v>
      </c>
      <c r="F1141" s="3">
        <v>478</v>
      </c>
      <c r="G1141" s="3">
        <v>150000</v>
      </c>
      <c r="H1141" s="3">
        <v>5602.5</v>
      </c>
      <c r="I1141" s="61">
        <v>2023</v>
      </c>
    </row>
    <row r="1142" spans="1:9" x14ac:dyDescent="0.3">
      <c r="A1142" s="79">
        <v>714</v>
      </c>
      <c r="B1142" t="s">
        <v>1472</v>
      </c>
      <c r="C1142" t="s">
        <v>1037</v>
      </c>
      <c r="D1142" t="s">
        <v>4753</v>
      </c>
      <c r="E1142" t="s">
        <v>7</v>
      </c>
      <c r="F1142" s="3">
        <v>311</v>
      </c>
      <c r="G1142" s="3">
        <v>200400</v>
      </c>
      <c r="H1142" s="3">
        <v>7484.94</v>
      </c>
      <c r="I1142" s="61">
        <v>2023</v>
      </c>
    </row>
    <row r="1143" spans="1:9" x14ac:dyDescent="0.3">
      <c r="A1143" s="79">
        <v>714</v>
      </c>
      <c r="B1143" t="s">
        <v>1472</v>
      </c>
      <c r="C1143" t="s">
        <v>1037</v>
      </c>
      <c r="D1143" t="s">
        <v>4753</v>
      </c>
      <c r="E1143" t="s">
        <v>7</v>
      </c>
      <c r="F1143" s="3">
        <v>345</v>
      </c>
      <c r="G1143" s="3">
        <v>108500</v>
      </c>
      <c r="H1143" s="3">
        <v>4052.4749999999999</v>
      </c>
      <c r="I1143" s="61">
        <v>2023</v>
      </c>
    </row>
    <row r="1144" spans="1:9" x14ac:dyDescent="0.3">
      <c r="A1144" s="79">
        <v>714</v>
      </c>
      <c r="B1144" t="s">
        <v>1472</v>
      </c>
      <c r="C1144" t="s">
        <v>1037</v>
      </c>
      <c r="D1144" t="s">
        <v>4753</v>
      </c>
      <c r="E1144" t="s">
        <v>7</v>
      </c>
      <c r="F1144" s="3">
        <v>583</v>
      </c>
      <c r="G1144" s="3">
        <v>183300</v>
      </c>
      <c r="H1144" s="3">
        <v>6846.2550000000001</v>
      </c>
      <c r="I1144" s="61">
        <v>2023</v>
      </c>
    </row>
    <row r="1145" spans="1:9" x14ac:dyDescent="0.3">
      <c r="A1145" s="79">
        <v>714</v>
      </c>
      <c r="B1145" t="s">
        <v>1472</v>
      </c>
      <c r="C1145" t="s">
        <v>1037</v>
      </c>
      <c r="D1145" t="s">
        <v>4753</v>
      </c>
      <c r="E1145" t="s">
        <v>7</v>
      </c>
      <c r="F1145" s="3">
        <v>478</v>
      </c>
      <c r="G1145" s="3">
        <v>150000</v>
      </c>
      <c r="H1145" s="3">
        <v>5602.5</v>
      </c>
      <c r="I1145" s="61">
        <v>2023</v>
      </c>
    </row>
    <row r="1146" spans="1:9" x14ac:dyDescent="0.3">
      <c r="A1146" s="79">
        <v>714</v>
      </c>
      <c r="B1146" t="s">
        <v>1472</v>
      </c>
      <c r="C1146" t="s">
        <v>1037</v>
      </c>
      <c r="D1146" t="s">
        <v>4753</v>
      </c>
      <c r="E1146" t="s">
        <v>7</v>
      </c>
      <c r="F1146" s="3">
        <v>345</v>
      </c>
      <c r="G1146" s="3">
        <v>108500</v>
      </c>
      <c r="H1146" s="3">
        <v>4052.4749999999999</v>
      </c>
      <c r="I1146" s="61">
        <v>2023</v>
      </c>
    </row>
    <row r="1147" spans="1:9" x14ac:dyDescent="0.3">
      <c r="A1147" s="79">
        <v>714</v>
      </c>
      <c r="B1147" t="s">
        <v>1472</v>
      </c>
      <c r="C1147" t="s">
        <v>1037</v>
      </c>
      <c r="D1147" t="s">
        <v>4753</v>
      </c>
      <c r="E1147" t="s">
        <v>7</v>
      </c>
      <c r="F1147" s="3">
        <v>223</v>
      </c>
      <c r="G1147" s="3">
        <v>70000</v>
      </c>
      <c r="H1147" s="3">
        <v>2614.5</v>
      </c>
      <c r="I1147" s="61">
        <v>2023</v>
      </c>
    </row>
    <row r="1148" spans="1:9" x14ac:dyDescent="0.3">
      <c r="A1148" s="79">
        <v>714</v>
      </c>
      <c r="B1148" t="s">
        <v>1472</v>
      </c>
      <c r="C1148" t="s">
        <v>1037</v>
      </c>
      <c r="D1148" t="s">
        <v>4753</v>
      </c>
      <c r="E1148" t="s">
        <v>7</v>
      </c>
      <c r="F1148" s="3">
        <v>583</v>
      </c>
      <c r="G1148" s="3">
        <v>183300</v>
      </c>
      <c r="H1148" s="3">
        <v>6846.2550000000001</v>
      </c>
      <c r="I1148" s="61">
        <v>2023</v>
      </c>
    </row>
    <row r="1149" spans="1:9" x14ac:dyDescent="0.3">
      <c r="A1149" s="79">
        <v>714</v>
      </c>
      <c r="B1149" t="s">
        <v>1472</v>
      </c>
      <c r="C1149" t="s">
        <v>1037</v>
      </c>
      <c r="D1149" t="s">
        <v>4753</v>
      </c>
      <c r="E1149" t="s">
        <v>7</v>
      </c>
      <c r="F1149" s="3">
        <v>478</v>
      </c>
      <c r="G1149" s="3">
        <v>150000</v>
      </c>
      <c r="H1149" s="3">
        <v>5602.5</v>
      </c>
      <c r="I1149" s="61">
        <v>2023</v>
      </c>
    </row>
    <row r="1150" spans="1:9" x14ac:dyDescent="0.3">
      <c r="A1150" s="79">
        <v>714</v>
      </c>
      <c r="B1150" t="s">
        <v>1472</v>
      </c>
      <c r="C1150" t="s">
        <v>1037</v>
      </c>
      <c r="D1150" t="s">
        <v>4753</v>
      </c>
      <c r="E1150" t="s">
        <v>7</v>
      </c>
      <c r="F1150" s="3">
        <v>682</v>
      </c>
      <c r="G1150" s="3">
        <v>214100</v>
      </c>
      <c r="H1150" s="3">
        <v>7996.6349999999993</v>
      </c>
      <c r="I1150" s="61">
        <v>2023</v>
      </c>
    </row>
    <row r="1151" spans="1:9" x14ac:dyDescent="0.3">
      <c r="A1151" s="79">
        <v>714</v>
      </c>
      <c r="B1151" t="s">
        <v>1472</v>
      </c>
      <c r="C1151" t="s">
        <v>1037</v>
      </c>
      <c r="D1151" t="s">
        <v>4753</v>
      </c>
      <c r="E1151" t="s">
        <v>7</v>
      </c>
      <c r="F1151" s="3">
        <v>345</v>
      </c>
      <c r="G1151" s="3">
        <v>108500</v>
      </c>
      <c r="H1151" s="3">
        <v>4052.4749999999999</v>
      </c>
      <c r="I1151" s="61">
        <v>2023</v>
      </c>
    </row>
    <row r="1152" spans="1:9" x14ac:dyDescent="0.3">
      <c r="A1152" s="79">
        <v>714</v>
      </c>
      <c r="B1152" t="s">
        <v>1472</v>
      </c>
      <c r="C1152" t="s">
        <v>1037</v>
      </c>
      <c r="D1152" t="s">
        <v>4753</v>
      </c>
      <c r="E1152" t="s">
        <v>7</v>
      </c>
      <c r="F1152" s="3">
        <v>345</v>
      </c>
      <c r="G1152" s="3">
        <v>111000</v>
      </c>
      <c r="H1152" s="3">
        <v>4145.8499999999995</v>
      </c>
      <c r="I1152" s="61">
        <v>2023</v>
      </c>
    </row>
    <row r="1153" spans="1:9" x14ac:dyDescent="0.3">
      <c r="A1153" s="79">
        <v>714</v>
      </c>
      <c r="B1153" t="s">
        <v>1472</v>
      </c>
      <c r="C1153" t="s">
        <v>1037</v>
      </c>
      <c r="D1153" t="s">
        <v>4753</v>
      </c>
      <c r="E1153" t="s">
        <v>7</v>
      </c>
      <c r="F1153" s="3">
        <v>583</v>
      </c>
      <c r="G1153" s="3">
        <v>183300</v>
      </c>
      <c r="H1153" s="3">
        <v>6846.2550000000001</v>
      </c>
      <c r="I1153" s="61">
        <v>2023</v>
      </c>
    </row>
    <row r="1154" spans="1:9" x14ac:dyDescent="0.3">
      <c r="A1154" s="79">
        <v>714</v>
      </c>
      <c r="B1154" t="s">
        <v>1472</v>
      </c>
      <c r="C1154" t="s">
        <v>1037</v>
      </c>
      <c r="D1154" t="s">
        <v>4753</v>
      </c>
      <c r="E1154" t="s">
        <v>7</v>
      </c>
      <c r="F1154" s="3">
        <v>478</v>
      </c>
      <c r="G1154" s="3">
        <v>150000</v>
      </c>
      <c r="H1154" s="3">
        <v>5602.5</v>
      </c>
      <c r="I1154" s="61">
        <v>2023</v>
      </c>
    </row>
    <row r="1155" spans="1:9" x14ac:dyDescent="0.3">
      <c r="A1155" s="79">
        <v>714</v>
      </c>
      <c r="B1155" t="s">
        <v>1472</v>
      </c>
      <c r="C1155" t="s">
        <v>1037</v>
      </c>
      <c r="D1155" t="s">
        <v>4753</v>
      </c>
      <c r="E1155" t="s">
        <v>7</v>
      </c>
      <c r="F1155" s="3">
        <v>345</v>
      </c>
      <c r="G1155" s="3">
        <v>108500</v>
      </c>
      <c r="H1155" s="3">
        <v>4052.4749999999999</v>
      </c>
      <c r="I1155" s="61">
        <v>2023</v>
      </c>
    </row>
    <row r="1156" spans="1:9" x14ac:dyDescent="0.3">
      <c r="A1156" s="79">
        <v>714</v>
      </c>
      <c r="B1156" t="s">
        <v>1472</v>
      </c>
      <c r="C1156" t="s">
        <v>1037</v>
      </c>
      <c r="D1156" t="s">
        <v>4753</v>
      </c>
      <c r="E1156" t="s">
        <v>7</v>
      </c>
      <c r="F1156" s="3">
        <v>345</v>
      </c>
      <c r="G1156" s="3">
        <v>108500</v>
      </c>
      <c r="H1156" s="3">
        <v>4052.4749999999999</v>
      </c>
      <c r="I1156" s="61">
        <v>2023</v>
      </c>
    </row>
    <row r="1157" spans="1:9" x14ac:dyDescent="0.3">
      <c r="A1157" s="79">
        <v>714</v>
      </c>
      <c r="B1157" t="s">
        <v>1472</v>
      </c>
      <c r="C1157" t="s">
        <v>1037</v>
      </c>
      <c r="D1157" t="s">
        <v>4754</v>
      </c>
      <c r="E1157" t="s">
        <v>7</v>
      </c>
      <c r="F1157" s="3">
        <v>1185.57</v>
      </c>
      <c r="G1157" s="3">
        <v>128800</v>
      </c>
      <c r="H1157" s="3">
        <v>4810.68</v>
      </c>
      <c r="I1157" s="61">
        <v>2023</v>
      </c>
    </row>
    <row r="1158" spans="1:9" x14ac:dyDescent="0.3">
      <c r="A1158" s="79">
        <v>714</v>
      </c>
      <c r="B1158" t="s">
        <v>1472</v>
      </c>
      <c r="C1158" t="s">
        <v>1037</v>
      </c>
      <c r="D1158" t="s">
        <v>4755</v>
      </c>
      <c r="E1158" t="s">
        <v>7</v>
      </c>
      <c r="F1158" s="3">
        <v>958.03</v>
      </c>
      <c r="G1158" s="3">
        <v>100400</v>
      </c>
      <c r="H1158" s="3">
        <v>3749.94</v>
      </c>
      <c r="I1158" s="61">
        <v>2023</v>
      </c>
    </row>
    <row r="1159" spans="1:9" x14ac:dyDescent="0.3">
      <c r="A1159" s="79">
        <v>714</v>
      </c>
      <c r="B1159" t="s">
        <v>1472</v>
      </c>
      <c r="C1159" t="s">
        <v>1037</v>
      </c>
      <c r="D1159" t="s">
        <v>4756</v>
      </c>
      <c r="E1159" t="s">
        <v>7</v>
      </c>
      <c r="F1159" s="3">
        <v>958.03</v>
      </c>
      <c r="G1159" s="3">
        <v>99700</v>
      </c>
      <c r="H1159" s="3">
        <v>3723.7950000000001</v>
      </c>
      <c r="I1159" s="61">
        <v>2023</v>
      </c>
    </row>
    <row r="1160" spans="1:9" x14ac:dyDescent="0.3">
      <c r="A1160" s="79">
        <v>714</v>
      </c>
      <c r="B1160" t="s">
        <v>1472</v>
      </c>
      <c r="C1160" t="s">
        <v>1037</v>
      </c>
      <c r="D1160" t="s">
        <v>4757</v>
      </c>
      <c r="E1160" t="s">
        <v>7</v>
      </c>
      <c r="F1160" s="3">
        <v>1185.57</v>
      </c>
      <c r="G1160" s="3">
        <v>139800</v>
      </c>
      <c r="H1160" s="3">
        <v>5221.53</v>
      </c>
      <c r="I1160" s="61">
        <v>2023</v>
      </c>
    </row>
    <row r="1161" spans="1:9" x14ac:dyDescent="0.3">
      <c r="A1161" s="79">
        <v>714</v>
      </c>
      <c r="B1161" t="s">
        <v>1472</v>
      </c>
      <c r="C1161" t="s">
        <v>1037</v>
      </c>
      <c r="D1161" t="s">
        <v>4758</v>
      </c>
      <c r="E1161" t="s">
        <v>7</v>
      </c>
      <c r="F1161" s="3">
        <v>1185.57</v>
      </c>
      <c r="G1161" s="3">
        <v>139800</v>
      </c>
      <c r="H1161" s="3">
        <v>5221.53</v>
      </c>
      <c r="I1161" s="61">
        <v>2023</v>
      </c>
    </row>
    <row r="1162" spans="1:9" x14ac:dyDescent="0.3">
      <c r="A1162" s="79">
        <v>714</v>
      </c>
      <c r="B1162" t="s">
        <v>1472</v>
      </c>
      <c r="C1162" t="s">
        <v>1037</v>
      </c>
      <c r="D1162" t="s">
        <v>4759</v>
      </c>
      <c r="E1162" t="s">
        <v>7</v>
      </c>
      <c r="F1162" s="3">
        <v>1257.43</v>
      </c>
      <c r="G1162" s="3">
        <v>139800</v>
      </c>
      <c r="H1162" s="3">
        <v>5221.53</v>
      </c>
      <c r="I1162" s="61">
        <v>2023</v>
      </c>
    </row>
    <row r="1163" spans="1:9" x14ac:dyDescent="0.3">
      <c r="A1163" s="79">
        <v>714</v>
      </c>
      <c r="B1163" t="s">
        <v>1472</v>
      </c>
      <c r="C1163" t="s">
        <v>1037</v>
      </c>
      <c r="D1163" t="s">
        <v>4760</v>
      </c>
      <c r="E1163" t="s">
        <v>7</v>
      </c>
      <c r="F1163" s="3">
        <v>958.03</v>
      </c>
      <c r="G1163" s="3">
        <v>99700</v>
      </c>
      <c r="H1163" s="3">
        <v>3723.7950000000001</v>
      </c>
      <c r="I1163" s="61">
        <v>2023</v>
      </c>
    </row>
    <row r="1164" spans="1:9" x14ac:dyDescent="0.3">
      <c r="A1164" s="79">
        <v>714</v>
      </c>
      <c r="B1164" t="s">
        <v>1472</v>
      </c>
      <c r="C1164" t="s">
        <v>1037</v>
      </c>
      <c r="D1164" t="s">
        <v>4761</v>
      </c>
      <c r="E1164" t="s">
        <v>7</v>
      </c>
      <c r="F1164" s="3">
        <v>958.03</v>
      </c>
      <c r="G1164" s="3">
        <v>100400</v>
      </c>
      <c r="H1164" s="3">
        <v>3749.94</v>
      </c>
      <c r="I1164" s="61">
        <v>2023</v>
      </c>
    </row>
    <row r="1165" spans="1:9" x14ac:dyDescent="0.3">
      <c r="A1165" s="79">
        <v>714</v>
      </c>
      <c r="B1165" t="s">
        <v>1472</v>
      </c>
      <c r="C1165" t="s">
        <v>1037</v>
      </c>
      <c r="D1165" t="s">
        <v>4762</v>
      </c>
      <c r="E1165" t="s">
        <v>7</v>
      </c>
      <c r="F1165" s="3">
        <v>1185.57</v>
      </c>
      <c r="G1165" s="3">
        <v>128800</v>
      </c>
      <c r="H1165" s="3">
        <v>4810.68</v>
      </c>
      <c r="I1165" s="61">
        <v>2023</v>
      </c>
    </row>
    <row r="1166" spans="1:9" x14ac:dyDescent="0.3">
      <c r="A1166" s="79">
        <v>714</v>
      </c>
      <c r="B1166" t="s">
        <v>1472</v>
      </c>
      <c r="C1166" t="s">
        <v>1037</v>
      </c>
      <c r="D1166" t="s">
        <v>4763</v>
      </c>
      <c r="E1166" t="s">
        <v>7</v>
      </c>
      <c r="F1166" s="3">
        <v>1185.57</v>
      </c>
      <c r="G1166" s="3">
        <v>128800</v>
      </c>
      <c r="H1166" s="3">
        <v>4810.68</v>
      </c>
      <c r="I1166" s="61">
        <v>2023</v>
      </c>
    </row>
    <row r="1167" spans="1:9" x14ac:dyDescent="0.3">
      <c r="A1167" s="79">
        <v>714</v>
      </c>
      <c r="B1167" t="s">
        <v>1472</v>
      </c>
      <c r="C1167" t="s">
        <v>1037</v>
      </c>
      <c r="D1167" t="s">
        <v>4764</v>
      </c>
      <c r="E1167" t="s">
        <v>7</v>
      </c>
      <c r="F1167" s="3">
        <v>958.03</v>
      </c>
      <c r="G1167" s="3">
        <v>99700</v>
      </c>
      <c r="H1167" s="3">
        <v>3723.7950000000001</v>
      </c>
      <c r="I1167" s="61">
        <v>2023</v>
      </c>
    </row>
    <row r="1168" spans="1:9" x14ac:dyDescent="0.3">
      <c r="A1168" s="79">
        <v>714</v>
      </c>
      <c r="B1168" t="s">
        <v>1472</v>
      </c>
      <c r="C1168" t="s">
        <v>1037</v>
      </c>
      <c r="D1168" t="s">
        <v>4765</v>
      </c>
      <c r="E1168" t="s">
        <v>7</v>
      </c>
      <c r="F1168" s="3">
        <v>958.03</v>
      </c>
      <c r="G1168" s="3">
        <v>100400</v>
      </c>
      <c r="H1168" s="3">
        <v>3749.94</v>
      </c>
      <c r="I1168" s="61">
        <v>2023</v>
      </c>
    </row>
    <row r="1169" spans="1:9" x14ac:dyDescent="0.3">
      <c r="A1169" s="79">
        <v>714</v>
      </c>
      <c r="B1169" t="s">
        <v>1472</v>
      </c>
      <c r="C1169" t="s">
        <v>1037</v>
      </c>
      <c r="D1169" t="s">
        <v>4766</v>
      </c>
      <c r="E1169" t="s">
        <v>7</v>
      </c>
      <c r="F1169" s="3">
        <v>958.03</v>
      </c>
      <c r="G1169" s="3">
        <v>99700</v>
      </c>
      <c r="H1169" s="3">
        <v>3723.7950000000001</v>
      </c>
      <c r="I1169" s="61">
        <v>2023</v>
      </c>
    </row>
    <row r="1170" spans="1:9" x14ac:dyDescent="0.3">
      <c r="A1170" s="79">
        <v>714</v>
      </c>
      <c r="B1170" t="s">
        <v>1472</v>
      </c>
      <c r="C1170" t="s">
        <v>1037</v>
      </c>
      <c r="D1170" t="s">
        <v>4767</v>
      </c>
      <c r="E1170" t="s">
        <v>7</v>
      </c>
      <c r="F1170" s="3">
        <v>958.03</v>
      </c>
      <c r="G1170" s="3">
        <v>100400</v>
      </c>
      <c r="H1170" s="3">
        <v>3749.94</v>
      </c>
      <c r="I1170" s="61">
        <v>2023</v>
      </c>
    </row>
    <row r="1171" spans="1:9" x14ac:dyDescent="0.3">
      <c r="A1171" s="79">
        <v>714</v>
      </c>
      <c r="B1171" t="s">
        <v>1472</v>
      </c>
      <c r="C1171" t="s">
        <v>1037</v>
      </c>
      <c r="D1171" t="s">
        <v>4768</v>
      </c>
      <c r="E1171" t="s">
        <v>7</v>
      </c>
      <c r="F1171" s="3">
        <v>958.03</v>
      </c>
      <c r="G1171" s="3">
        <v>99700</v>
      </c>
      <c r="H1171" s="3">
        <v>3723.7950000000001</v>
      </c>
      <c r="I1171" s="61">
        <v>2023</v>
      </c>
    </row>
    <row r="1172" spans="1:9" x14ac:dyDescent="0.3">
      <c r="A1172" s="79">
        <v>714</v>
      </c>
      <c r="B1172" t="s">
        <v>1472</v>
      </c>
      <c r="C1172" t="s">
        <v>1037</v>
      </c>
      <c r="D1172" t="s">
        <v>4769</v>
      </c>
      <c r="E1172" t="s">
        <v>7</v>
      </c>
      <c r="F1172" s="3">
        <v>1257.43</v>
      </c>
      <c r="G1172" s="3">
        <v>172800</v>
      </c>
      <c r="H1172" s="3">
        <v>6454.08</v>
      </c>
      <c r="I1172" s="61">
        <v>2023</v>
      </c>
    </row>
    <row r="1173" spans="1:9" x14ac:dyDescent="0.3">
      <c r="A1173" s="79">
        <v>714</v>
      </c>
      <c r="B1173" t="s">
        <v>1472</v>
      </c>
      <c r="C1173" t="s">
        <v>1037</v>
      </c>
      <c r="D1173" t="s">
        <v>4770</v>
      </c>
      <c r="E1173" t="s">
        <v>7</v>
      </c>
      <c r="F1173" s="3">
        <v>1257.43</v>
      </c>
      <c r="G1173" s="3">
        <v>172800</v>
      </c>
      <c r="H1173" s="3">
        <v>6454.08</v>
      </c>
      <c r="I1173" s="61">
        <v>2023</v>
      </c>
    </row>
    <row r="1174" spans="1:9" x14ac:dyDescent="0.3">
      <c r="A1174" s="79">
        <v>714</v>
      </c>
      <c r="B1174" t="s">
        <v>1472</v>
      </c>
      <c r="C1174" t="s">
        <v>1037</v>
      </c>
      <c r="D1174" t="s">
        <v>4771</v>
      </c>
      <c r="E1174" t="s">
        <v>7</v>
      </c>
      <c r="F1174" s="3">
        <v>958.03</v>
      </c>
      <c r="G1174" s="3">
        <v>99700</v>
      </c>
      <c r="H1174" s="3">
        <v>3723.7950000000001</v>
      </c>
      <c r="I1174" s="61">
        <v>2023</v>
      </c>
    </row>
    <row r="1175" spans="1:9" x14ac:dyDescent="0.3">
      <c r="A1175" s="79">
        <v>714</v>
      </c>
      <c r="B1175" t="s">
        <v>1472</v>
      </c>
      <c r="C1175" t="s">
        <v>1037</v>
      </c>
      <c r="D1175" t="s">
        <v>4772</v>
      </c>
      <c r="E1175" t="s">
        <v>7</v>
      </c>
      <c r="F1175" s="3">
        <v>958.03</v>
      </c>
      <c r="G1175" s="3">
        <v>100400</v>
      </c>
      <c r="H1175" s="3">
        <v>3749.94</v>
      </c>
      <c r="I1175" s="61">
        <v>2023</v>
      </c>
    </row>
    <row r="1176" spans="1:9" x14ac:dyDescent="0.3">
      <c r="A1176" s="79">
        <v>714</v>
      </c>
      <c r="B1176" t="s">
        <v>1472</v>
      </c>
      <c r="C1176" t="s">
        <v>1037</v>
      </c>
      <c r="D1176" t="s">
        <v>4773</v>
      </c>
      <c r="E1176" t="s">
        <v>7</v>
      </c>
      <c r="F1176" s="3">
        <v>958.03</v>
      </c>
      <c r="G1176" s="3">
        <v>99700</v>
      </c>
      <c r="H1176" s="3">
        <v>3723.7950000000001</v>
      </c>
      <c r="I1176" s="61">
        <v>2023</v>
      </c>
    </row>
    <row r="1177" spans="1:9" x14ac:dyDescent="0.3">
      <c r="A1177" s="79">
        <v>714</v>
      </c>
      <c r="B1177" t="s">
        <v>1472</v>
      </c>
      <c r="C1177" t="s">
        <v>1037</v>
      </c>
      <c r="D1177" t="s">
        <v>4774</v>
      </c>
      <c r="E1177" t="s">
        <v>7</v>
      </c>
      <c r="F1177" s="3">
        <v>958.03</v>
      </c>
      <c r="G1177" s="3">
        <v>100400</v>
      </c>
      <c r="H1177" s="3">
        <v>3749.94</v>
      </c>
      <c r="I1177" s="61">
        <v>2023</v>
      </c>
    </row>
    <row r="1178" spans="1:9" x14ac:dyDescent="0.3">
      <c r="A1178" s="79">
        <v>714</v>
      </c>
      <c r="B1178" t="s">
        <v>1472</v>
      </c>
      <c r="C1178" t="s">
        <v>1037</v>
      </c>
      <c r="D1178" t="s">
        <v>4775</v>
      </c>
      <c r="E1178" t="s">
        <v>7</v>
      </c>
      <c r="F1178" s="3">
        <v>958.03</v>
      </c>
      <c r="G1178" s="3">
        <v>99700</v>
      </c>
      <c r="H1178" s="3">
        <v>3723.7950000000001</v>
      </c>
      <c r="I1178" s="61">
        <v>2023</v>
      </c>
    </row>
    <row r="1179" spans="1:9" x14ac:dyDescent="0.3">
      <c r="A1179" s="79">
        <v>714</v>
      </c>
      <c r="B1179" t="s">
        <v>1472</v>
      </c>
      <c r="C1179" t="s">
        <v>1037</v>
      </c>
      <c r="D1179" t="s">
        <v>4776</v>
      </c>
      <c r="E1179" t="s">
        <v>7</v>
      </c>
      <c r="F1179" s="3">
        <v>1185.57</v>
      </c>
      <c r="G1179" s="3">
        <v>128800</v>
      </c>
      <c r="H1179" s="3">
        <v>4810.68</v>
      </c>
      <c r="I1179" s="61">
        <v>2023</v>
      </c>
    </row>
    <row r="1180" spans="1:9" x14ac:dyDescent="0.3">
      <c r="A1180" s="79">
        <v>714</v>
      </c>
      <c r="B1180" t="s">
        <v>1472</v>
      </c>
      <c r="C1180" t="s">
        <v>1037</v>
      </c>
      <c r="D1180" t="s">
        <v>4777</v>
      </c>
      <c r="E1180" t="s">
        <v>7</v>
      </c>
      <c r="F1180" s="3">
        <v>958.03</v>
      </c>
      <c r="G1180" s="3">
        <v>100400</v>
      </c>
      <c r="H1180" s="3">
        <v>3749.94</v>
      </c>
      <c r="I1180" s="61">
        <v>2023</v>
      </c>
    </row>
    <row r="1181" spans="1:9" x14ac:dyDescent="0.3">
      <c r="A1181" s="79">
        <v>714</v>
      </c>
      <c r="B1181" t="s">
        <v>1472</v>
      </c>
      <c r="C1181" t="s">
        <v>1037</v>
      </c>
      <c r="D1181" t="s">
        <v>4778</v>
      </c>
      <c r="E1181" t="s">
        <v>7</v>
      </c>
      <c r="F1181" s="3">
        <v>958.03</v>
      </c>
      <c r="G1181" s="3">
        <v>99700</v>
      </c>
      <c r="H1181" s="3">
        <v>3723.7950000000001</v>
      </c>
      <c r="I1181" s="61">
        <v>2023</v>
      </c>
    </row>
    <row r="1182" spans="1:9" x14ac:dyDescent="0.3">
      <c r="A1182" s="79">
        <v>714</v>
      </c>
      <c r="B1182" t="s">
        <v>1472</v>
      </c>
      <c r="C1182" t="s">
        <v>1037</v>
      </c>
      <c r="D1182" t="s">
        <v>4779</v>
      </c>
      <c r="E1182" t="s">
        <v>7</v>
      </c>
      <c r="F1182" s="3">
        <v>958.03</v>
      </c>
      <c r="G1182" s="3">
        <v>100400</v>
      </c>
      <c r="H1182" s="3">
        <v>3749.94</v>
      </c>
      <c r="I1182" s="61">
        <v>2023</v>
      </c>
    </row>
    <row r="1183" spans="1:9" x14ac:dyDescent="0.3">
      <c r="A1183" s="79">
        <v>714</v>
      </c>
      <c r="B1183" t="s">
        <v>1472</v>
      </c>
      <c r="C1183" t="s">
        <v>1037</v>
      </c>
      <c r="D1183" t="s">
        <v>4780</v>
      </c>
      <c r="E1183" t="s">
        <v>7</v>
      </c>
      <c r="F1183" s="3">
        <v>1185.57</v>
      </c>
      <c r="G1183" s="3">
        <v>139800</v>
      </c>
      <c r="H1183" s="3">
        <v>5221.53</v>
      </c>
      <c r="I1183" s="61">
        <v>2023</v>
      </c>
    </row>
    <row r="1184" spans="1:9" x14ac:dyDescent="0.3">
      <c r="A1184" s="79">
        <v>714</v>
      </c>
      <c r="B1184" t="s">
        <v>1472</v>
      </c>
      <c r="C1184" t="s">
        <v>1037</v>
      </c>
      <c r="D1184" t="s">
        <v>4781</v>
      </c>
      <c r="E1184" t="s">
        <v>7</v>
      </c>
      <c r="F1184" s="3">
        <v>1257.43</v>
      </c>
      <c r="G1184" s="3">
        <v>139800</v>
      </c>
      <c r="H1184" s="3">
        <v>5221.53</v>
      </c>
      <c r="I1184" s="61">
        <v>2023</v>
      </c>
    </row>
    <row r="1185" spans="1:9" x14ac:dyDescent="0.3">
      <c r="A1185" s="79">
        <v>714</v>
      </c>
      <c r="B1185" t="s">
        <v>1472</v>
      </c>
      <c r="C1185" t="s">
        <v>1037</v>
      </c>
      <c r="D1185" t="s">
        <v>4782</v>
      </c>
      <c r="E1185" t="s">
        <v>7</v>
      </c>
      <c r="F1185" s="3">
        <v>1185.57</v>
      </c>
      <c r="G1185" s="3">
        <v>139800</v>
      </c>
      <c r="H1185" s="3">
        <v>5221.53</v>
      </c>
      <c r="I1185" s="61">
        <v>2023</v>
      </c>
    </row>
    <row r="1186" spans="1:9" x14ac:dyDescent="0.3">
      <c r="A1186" s="79">
        <v>714</v>
      </c>
      <c r="B1186" t="s">
        <v>1472</v>
      </c>
      <c r="C1186" t="s">
        <v>1037</v>
      </c>
      <c r="D1186" t="s">
        <v>4783</v>
      </c>
      <c r="E1186" t="s">
        <v>7</v>
      </c>
      <c r="F1186" s="3">
        <v>1257.43</v>
      </c>
      <c r="G1186" s="3">
        <v>139800</v>
      </c>
      <c r="H1186" s="3">
        <v>5221.53</v>
      </c>
      <c r="I1186" s="61">
        <v>2023</v>
      </c>
    </row>
    <row r="1187" spans="1:9" x14ac:dyDescent="0.3">
      <c r="A1187" s="79">
        <v>714</v>
      </c>
      <c r="B1187" t="s">
        <v>1472</v>
      </c>
      <c r="C1187" t="s">
        <v>1037</v>
      </c>
      <c r="D1187" t="s">
        <v>4784</v>
      </c>
      <c r="E1187" t="s">
        <v>7</v>
      </c>
      <c r="F1187" s="3">
        <v>958.03</v>
      </c>
      <c r="G1187" s="3">
        <v>99700</v>
      </c>
      <c r="H1187" s="3">
        <v>3723.7950000000001</v>
      </c>
      <c r="I1187" s="61">
        <v>2023</v>
      </c>
    </row>
    <row r="1188" spans="1:9" x14ac:dyDescent="0.3">
      <c r="A1188" s="79">
        <v>714</v>
      </c>
      <c r="B1188" t="s">
        <v>1472</v>
      </c>
      <c r="C1188" t="s">
        <v>1037</v>
      </c>
      <c r="D1188" t="s">
        <v>4785</v>
      </c>
      <c r="E1188" t="s">
        <v>7</v>
      </c>
      <c r="F1188" s="3">
        <v>958.03</v>
      </c>
      <c r="G1188" s="3">
        <v>100400</v>
      </c>
      <c r="H1188" s="3">
        <v>3749.94</v>
      </c>
      <c r="I1188" s="61">
        <v>2023</v>
      </c>
    </row>
    <row r="1189" spans="1:9" x14ac:dyDescent="0.3">
      <c r="A1189" s="79">
        <v>714</v>
      </c>
      <c r="B1189" t="s">
        <v>1472</v>
      </c>
      <c r="C1189" t="s">
        <v>1037</v>
      </c>
      <c r="D1189" t="s">
        <v>4786</v>
      </c>
      <c r="E1189" t="s">
        <v>7</v>
      </c>
      <c r="F1189" s="3">
        <v>1185.57</v>
      </c>
      <c r="G1189" s="3">
        <v>130700</v>
      </c>
      <c r="H1189" s="3">
        <v>4881.6449999999995</v>
      </c>
      <c r="I1189" s="61">
        <v>2023</v>
      </c>
    </row>
    <row r="1190" spans="1:9" x14ac:dyDescent="0.3">
      <c r="A1190" s="79">
        <v>714</v>
      </c>
      <c r="B1190" t="s">
        <v>1472</v>
      </c>
      <c r="C1190" t="s">
        <v>1037</v>
      </c>
      <c r="D1190" t="s">
        <v>4787</v>
      </c>
      <c r="E1190" t="s">
        <v>7</v>
      </c>
      <c r="F1190" s="3">
        <v>1185.57</v>
      </c>
      <c r="G1190" s="3">
        <v>128800</v>
      </c>
      <c r="H1190" s="3">
        <v>4810.68</v>
      </c>
      <c r="I1190" s="61">
        <v>2023</v>
      </c>
    </row>
    <row r="1191" spans="1:9" x14ac:dyDescent="0.3">
      <c r="A1191" s="79">
        <v>714</v>
      </c>
      <c r="B1191" t="s">
        <v>1472</v>
      </c>
      <c r="C1191" t="s">
        <v>1037</v>
      </c>
      <c r="D1191" t="s">
        <v>4788</v>
      </c>
      <c r="E1191" t="s">
        <v>7</v>
      </c>
      <c r="F1191" s="3">
        <v>1257.43</v>
      </c>
      <c r="G1191" s="3">
        <v>139800</v>
      </c>
      <c r="H1191" s="3">
        <v>5221.53</v>
      </c>
      <c r="I1191" s="61">
        <v>2023</v>
      </c>
    </row>
    <row r="1192" spans="1:9" x14ac:dyDescent="0.3">
      <c r="A1192" s="79">
        <v>714</v>
      </c>
      <c r="B1192" t="s">
        <v>1472</v>
      </c>
      <c r="C1192" t="s">
        <v>1037</v>
      </c>
      <c r="D1192" t="s">
        <v>4789</v>
      </c>
      <c r="E1192" t="s">
        <v>7</v>
      </c>
      <c r="F1192" s="3">
        <v>1185.57</v>
      </c>
      <c r="G1192" s="3">
        <v>139800</v>
      </c>
      <c r="H1192" s="3">
        <v>5221.53</v>
      </c>
      <c r="I1192" s="61">
        <v>2023</v>
      </c>
    </row>
    <row r="1193" spans="1:9" x14ac:dyDescent="0.3">
      <c r="A1193" s="79">
        <v>714</v>
      </c>
      <c r="B1193" t="s">
        <v>1472</v>
      </c>
      <c r="C1193" t="s">
        <v>1037</v>
      </c>
      <c r="D1193" t="s">
        <v>4790</v>
      </c>
      <c r="E1193" t="s">
        <v>7</v>
      </c>
      <c r="F1193" s="3">
        <v>1257.43</v>
      </c>
      <c r="G1193" s="3">
        <v>139800</v>
      </c>
      <c r="H1193" s="3">
        <v>5221.53</v>
      </c>
      <c r="I1193" s="61">
        <v>2023</v>
      </c>
    </row>
    <row r="1194" spans="1:9" x14ac:dyDescent="0.3">
      <c r="A1194" s="79">
        <v>714</v>
      </c>
      <c r="B1194" t="s">
        <v>1472</v>
      </c>
      <c r="C1194" t="s">
        <v>1037</v>
      </c>
      <c r="D1194" t="s">
        <v>4791</v>
      </c>
      <c r="E1194" t="s">
        <v>7</v>
      </c>
      <c r="F1194" s="3">
        <v>1185.57</v>
      </c>
      <c r="G1194" s="3">
        <v>139800</v>
      </c>
      <c r="H1194" s="3">
        <v>5221.53</v>
      </c>
      <c r="I1194" s="61">
        <v>2023</v>
      </c>
    </row>
    <row r="1195" spans="1:9" x14ac:dyDescent="0.3">
      <c r="A1195" s="79">
        <v>714</v>
      </c>
      <c r="B1195" t="s">
        <v>1472</v>
      </c>
      <c r="C1195" t="s">
        <v>1037</v>
      </c>
      <c r="D1195" t="s">
        <v>4792</v>
      </c>
      <c r="E1195" t="s">
        <v>7</v>
      </c>
      <c r="F1195" s="3">
        <v>1185.57</v>
      </c>
      <c r="G1195" s="3">
        <v>99700</v>
      </c>
      <c r="H1195" s="3">
        <v>3723.7950000000001</v>
      </c>
      <c r="I1195" s="61">
        <v>2023</v>
      </c>
    </row>
    <row r="1196" spans="1:9" x14ac:dyDescent="0.3">
      <c r="A1196" s="79">
        <v>714</v>
      </c>
      <c r="B1196" t="s">
        <v>1472</v>
      </c>
      <c r="C1196" t="s">
        <v>1037</v>
      </c>
      <c r="D1196" t="s">
        <v>4793</v>
      </c>
      <c r="E1196" t="s">
        <v>7</v>
      </c>
      <c r="F1196" s="3">
        <v>1185.57</v>
      </c>
      <c r="G1196" s="3">
        <v>128800</v>
      </c>
      <c r="H1196" s="3">
        <v>4810.68</v>
      </c>
      <c r="I1196" s="61">
        <v>2023</v>
      </c>
    </row>
    <row r="1197" spans="1:9" x14ac:dyDescent="0.3">
      <c r="A1197" s="79">
        <v>714</v>
      </c>
      <c r="B1197" t="s">
        <v>1472</v>
      </c>
      <c r="C1197" t="s">
        <v>1037</v>
      </c>
      <c r="D1197" t="s">
        <v>4794</v>
      </c>
      <c r="E1197" t="s">
        <v>7</v>
      </c>
      <c r="F1197" s="3">
        <v>1257.43</v>
      </c>
      <c r="G1197" s="3">
        <v>139800</v>
      </c>
      <c r="H1197" s="3">
        <v>5221.53</v>
      </c>
      <c r="I1197" s="61">
        <v>2023</v>
      </c>
    </row>
    <row r="1198" spans="1:9" x14ac:dyDescent="0.3">
      <c r="A1198" s="79">
        <v>714</v>
      </c>
      <c r="B1198" t="s">
        <v>1472</v>
      </c>
      <c r="C1198" t="s">
        <v>1037</v>
      </c>
      <c r="D1198" t="s">
        <v>4795</v>
      </c>
      <c r="E1198" t="s">
        <v>7</v>
      </c>
      <c r="F1198" s="3">
        <v>1185.57</v>
      </c>
      <c r="G1198" s="3">
        <v>139800</v>
      </c>
      <c r="H1198" s="3">
        <v>5221.53</v>
      </c>
      <c r="I1198" s="61">
        <v>2023</v>
      </c>
    </row>
    <row r="1199" spans="1:9" x14ac:dyDescent="0.3">
      <c r="A1199" s="79">
        <v>714</v>
      </c>
      <c r="B1199" t="s">
        <v>1472</v>
      </c>
      <c r="C1199" t="s">
        <v>1037</v>
      </c>
      <c r="D1199" t="s">
        <v>4796</v>
      </c>
      <c r="E1199" t="s">
        <v>7</v>
      </c>
      <c r="F1199" s="3">
        <v>1257.43</v>
      </c>
      <c r="G1199" s="3">
        <v>139800</v>
      </c>
      <c r="H1199" s="3">
        <v>5221.53</v>
      </c>
      <c r="I1199" s="61">
        <v>2023</v>
      </c>
    </row>
    <row r="1200" spans="1:9" x14ac:dyDescent="0.3">
      <c r="A1200" s="79">
        <v>714</v>
      </c>
      <c r="B1200" t="s">
        <v>1472</v>
      </c>
      <c r="C1200" t="s">
        <v>1037</v>
      </c>
      <c r="D1200" t="s">
        <v>4797</v>
      </c>
      <c r="E1200" t="s">
        <v>7</v>
      </c>
      <c r="F1200" s="3">
        <v>1185.57</v>
      </c>
      <c r="G1200" s="3">
        <v>139800</v>
      </c>
      <c r="H1200" s="3">
        <v>5221.53</v>
      </c>
      <c r="I1200" s="61">
        <v>2023</v>
      </c>
    </row>
    <row r="1201" spans="1:9" x14ac:dyDescent="0.3">
      <c r="A1201" s="79">
        <v>714</v>
      </c>
      <c r="B1201" t="s">
        <v>1472</v>
      </c>
      <c r="C1201" t="s">
        <v>1037</v>
      </c>
      <c r="D1201" t="s">
        <v>4798</v>
      </c>
      <c r="E1201" t="s">
        <v>7</v>
      </c>
      <c r="F1201" s="3">
        <v>1185.57</v>
      </c>
      <c r="G1201" s="3">
        <v>128800</v>
      </c>
      <c r="H1201" s="3">
        <v>4810.68</v>
      </c>
      <c r="I1201" s="61">
        <v>2023</v>
      </c>
    </row>
    <row r="1202" spans="1:9" x14ac:dyDescent="0.3">
      <c r="A1202" s="79">
        <v>714</v>
      </c>
      <c r="B1202" t="s">
        <v>1472</v>
      </c>
      <c r="C1202" t="s">
        <v>1037</v>
      </c>
      <c r="D1202" t="s">
        <v>4799</v>
      </c>
      <c r="E1202" t="s">
        <v>7</v>
      </c>
      <c r="F1202" s="3">
        <v>1185.57</v>
      </c>
      <c r="G1202" s="3">
        <v>128800</v>
      </c>
      <c r="H1202" s="3">
        <v>4810.68</v>
      </c>
      <c r="I1202" s="61">
        <v>2023</v>
      </c>
    </row>
    <row r="1203" spans="1:9" x14ac:dyDescent="0.3">
      <c r="A1203" s="79">
        <v>714</v>
      </c>
      <c r="B1203" t="s">
        <v>1472</v>
      </c>
      <c r="C1203" t="s">
        <v>1037</v>
      </c>
      <c r="D1203" t="s">
        <v>4800</v>
      </c>
      <c r="E1203" t="s">
        <v>7</v>
      </c>
      <c r="F1203" s="3">
        <v>958.03</v>
      </c>
      <c r="G1203" s="3">
        <v>100400</v>
      </c>
      <c r="H1203" s="3">
        <v>3749.94</v>
      </c>
      <c r="I1203" s="61">
        <v>2023</v>
      </c>
    </row>
    <row r="1204" spans="1:9" x14ac:dyDescent="0.3">
      <c r="A1204" s="79">
        <v>714</v>
      </c>
      <c r="B1204" t="s">
        <v>1472</v>
      </c>
      <c r="C1204" t="s">
        <v>1037</v>
      </c>
      <c r="D1204" t="s">
        <v>4801</v>
      </c>
      <c r="E1204" t="s">
        <v>7</v>
      </c>
      <c r="F1204" s="3">
        <v>958.03</v>
      </c>
      <c r="G1204" s="3">
        <v>128800</v>
      </c>
      <c r="H1204" s="3">
        <v>4810.68</v>
      </c>
      <c r="I1204" s="61">
        <v>2023</v>
      </c>
    </row>
    <row r="1205" spans="1:9" x14ac:dyDescent="0.3">
      <c r="A1205" s="79">
        <v>714</v>
      </c>
      <c r="B1205" t="s">
        <v>1472</v>
      </c>
      <c r="C1205" t="s">
        <v>1037</v>
      </c>
      <c r="D1205" t="s">
        <v>4802</v>
      </c>
      <c r="E1205" t="s">
        <v>7</v>
      </c>
      <c r="F1205" s="3">
        <v>1257.43</v>
      </c>
      <c r="G1205" s="3">
        <v>139800</v>
      </c>
      <c r="H1205" s="3">
        <v>5221.53</v>
      </c>
      <c r="I1205" s="61">
        <v>2023</v>
      </c>
    </row>
    <row r="1206" spans="1:9" x14ac:dyDescent="0.3">
      <c r="A1206" s="79">
        <v>714</v>
      </c>
      <c r="B1206" t="s">
        <v>1472</v>
      </c>
      <c r="C1206" t="s">
        <v>1037</v>
      </c>
      <c r="D1206" t="s">
        <v>4803</v>
      </c>
      <c r="E1206" t="s">
        <v>7</v>
      </c>
      <c r="F1206" s="3">
        <v>1185.57</v>
      </c>
      <c r="G1206" s="3">
        <v>139800</v>
      </c>
      <c r="H1206" s="3">
        <v>5221.53</v>
      </c>
      <c r="I1206" s="61">
        <v>2023</v>
      </c>
    </row>
    <row r="1207" spans="1:9" x14ac:dyDescent="0.3">
      <c r="A1207" s="79">
        <v>714</v>
      </c>
      <c r="B1207" t="s">
        <v>1472</v>
      </c>
      <c r="C1207" t="s">
        <v>1037</v>
      </c>
      <c r="D1207" t="s">
        <v>4804</v>
      </c>
      <c r="E1207" t="s">
        <v>7</v>
      </c>
      <c r="F1207" s="3">
        <v>1257.43</v>
      </c>
      <c r="G1207" s="3">
        <v>139800</v>
      </c>
      <c r="H1207" s="3">
        <v>5221.53</v>
      </c>
      <c r="I1207" s="61">
        <v>2023</v>
      </c>
    </row>
    <row r="1208" spans="1:9" x14ac:dyDescent="0.3">
      <c r="A1208" s="79">
        <v>714</v>
      </c>
      <c r="B1208" t="s">
        <v>1472</v>
      </c>
      <c r="C1208" t="s">
        <v>1037</v>
      </c>
      <c r="D1208" t="s">
        <v>4805</v>
      </c>
      <c r="E1208" t="s">
        <v>7</v>
      </c>
      <c r="F1208" s="3">
        <v>1185.57</v>
      </c>
      <c r="G1208" s="3">
        <v>139800</v>
      </c>
      <c r="H1208" s="3">
        <v>5221.53</v>
      </c>
      <c r="I1208" s="61">
        <v>2023</v>
      </c>
    </row>
    <row r="1209" spans="1:9" x14ac:dyDescent="0.3">
      <c r="A1209" s="79">
        <v>714</v>
      </c>
      <c r="B1209" t="s">
        <v>1472</v>
      </c>
      <c r="C1209" t="s">
        <v>1037</v>
      </c>
      <c r="D1209" t="s">
        <v>4806</v>
      </c>
      <c r="E1209" t="s">
        <v>7</v>
      </c>
      <c r="F1209" s="3">
        <v>958.03</v>
      </c>
      <c r="G1209" s="3">
        <v>100400</v>
      </c>
      <c r="H1209" s="3">
        <v>3749.94</v>
      </c>
      <c r="I1209" s="61">
        <v>2023</v>
      </c>
    </row>
    <row r="1210" spans="1:9" x14ac:dyDescent="0.3">
      <c r="A1210" s="79">
        <v>714</v>
      </c>
      <c r="B1210" t="s">
        <v>1472</v>
      </c>
      <c r="C1210" t="s">
        <v>1037</v>
      </c>
      <c r="D1210" t="s">
        <v>4807</v>
      </c>
      <c r="E1210" t="s">
        <v>7</v>
      </c>
      <c r="F1210" s="3">
        <v>958.03</v>
      </c>
      <c r="G1210" s="3">
        <v>99700</v>
      </c>
      <c r="H1210" s="3">
        <v>3723.7950000000001</v>
      </c>
      <c r="I1210" s="61">
        <v>2023</v>
      </c>
    </row>
    <row r="1211" spans="1:9" x14ac:dyDescent="0.3">
      <c r="A1211" s="79">
        <v>714</v>
      </c>
      <c r="B1211" t="s">
        <v>1472</v>
      </c>
      <c r="C1211" t="s">
        <v>1037</v>
      </c>
      <c r="D1211" t="s">
        <v>4808</v>
      </c>
      <c r="E1211" t="s">
        <v>7</v>
      </c>
      <c r="F1211" s="3">
        <v>1185.57</v>
      </c>
      <c r="G1211" s="3">
        <v>128800</v>
      </c>
      <c r="H1211" s="3">
        <v>4810.68</v>
      </c>
      <c r="I1211" s="61">
        <v>2023</v>
      </c>
    </row>
    <row r="1212" spans="1:9" x14ac:dyDescent="0.3">
      <c r="A1212" s="79">
        <v>714</v>
      </c>
      <c r="B1212" t="s">
        <v>1472</v>
      </c>
      <c r="C1212" t="s">
        <v>1037</v>
      </c>
      <c r="D1212" t="s">
        <v>4809</v>
      </c>
      <c r="E1212" t="s">
        <v>7</v>
      </c>
      <c r="F1212" s="3">
        <v>958.03</v>
      </c>
      <c r="G1212" s="3">
        <v>100400</v>
      </c>
      <c r="H1212" s="3">
        <v>3749.94</v>
      </c>
      <c r="I1212" s="61">
        <v>2023</v>
      </c>
    </row>
    <row r="1213" spans="1:9" x14ac:dyDescent="0.3">
      <c r="A1213" s="79">
        <v>714</v>
      </c>
      <c r="B1213" t="s">
        <v>1472</v>
      </c>
      <c r="C1213" t="s">
        <v>1037</v>
      </c>
      <c r="D1213" t="s">
        <v>4810</v>
      </c>
      <c r="E1213" t="s">
        <v>7</v>
      </c>
      <c r="F1213" s="3">
        <v>958.03</v>
      </c>
      <c r="G1213" s="3">
        <v>100400</v>
      </c>
      <c r="H1213" s="3">
        <v>3749.94</v>
      </c>
      <c r="I1213" s="61">
        <v>2023</v>
      </c>
    </row>
    <row r="1214" spans="1:9" x14ac:dyDescent="0.3">
      <c r="A1214" s="79">
        <v>714</v>
      </c>
      <c r="B1214" t="s">
        <v>1472</v>
      </c>
      <c r="C1214" t="s">
        <v>1037</v>
      </c>
      <c r="D1214" t="s">
        <v>4811</v>
      </c>
      <c r="E1214" t="s">
        <v>7</v>
      </c>
      <c r="F1214" s="3">
        <v>958.03</v>
      </c>
      <c r="G1214" s="3">
        <v>99700</v>
      </c>
      <c r="H1214" s="3">
        <v>3723.7950000000001</v>
      </c>
      <c r="I1214" s="61">
        <v>2023</v>
      </c>
    </row>
    <row r="1215" spans="1:9" x14ac:dyDescent="0.3">
      <c r="A1215" s="79">
        <v>714</v>
      </c>
      <c r="B1215" t="s">
        <v>1472</v>
      </c>
      <c r="C1215" t="s">
        <v>1037</v>
      </c>
      <c r="D1215" t="s">
        <v>4812</v>
      </c>
      <c r="E1215" t="s">
        <v>7</v>
      </c>
      <c r="F1215" s="3">
        <v>958.03</v>
      </c>
      <c r="G1215" s="3">
        <v>100400</v>
      </c>
      <c r="H1215" s="3">
        <v>3749.94</v>
      </c>
      <c r="I1215" s="61">
        <v>2023</v>
      </c>
    </row>
    <row r="1216" spans="1:9" x14ac:dyDescent="0.3">
      <c r="A1216" s="79">
        <v>714</v>
      </c>
      <c r="B1216" t="s">
        <v>1472</v>
      </c>
      <c r="C1216" t="s">
        <v>1037</v>
      </c>
      <c r="D1216" t="s">
        <v>4813</v>
      </c>
      <c r="E1216" t="s">
        <v>7</v>
      </c>
      <c r="F1216" s="3">
        <v>958.03</v>
      </c>
      <c r="G1216" s="3">
        <v>100400</v>
      </c>
      <c r="H1216" s="3">
        <v>3749.94</v>
      </c>
      <c r="I1216" s="61">
        <v>2023</v>
      </c>
    </row>
    <row r="1217" spans="1:9" x14ac:dyDescent="0.3">
      <c r="A1217" s="79">
        <v>714</v>
      </c>
      <c r="B1217" t="s">
        <v>1472</v>
      </c>
      <c r="C1217" t="s">
        <v>1037</v>
      </c>
      <c r="D1217" t="s">
        <v>4814</v>
      </c>
      <c r="E1217" t="s">
        <v>7</v>
      </c>
      <c r="F1217" s="3">
        <v>1257.43</v>
      </c>
      <c r="G1217" s="3">
        <v>172800</v>
      </c>
      <c r="H1217" s="3">
        <v>6454.08</v>
      </c>
      <c r="I1217" s="61">
        <v>2023</v>
      </c>
    </row>
    <row r="1218" spans="1:9" x14ac:dyDescent="0.3">
      <c r="A1218" s="79">
        <v>714</v>
      </c>
      <c r="B1218" t="s">
        <v>1472</v>
      </c>
      <c r="C1218" t="s">
        <v>1037</v>
      </c>
      <c r="D1218" t="s">
        <v>4815</v>
      </c>
      <c r="E1218" t="s">
        <v>7</v>
      </c>
      <c r="F1218" s="3">
        <v>958.03</v>
      </c>
      <c r="G1218" s="3">
        <v>99700</v>
      </c>
      <c r="H1218" s="3">
        <v>3723.7950000000001</v>
      </c>
      <c r="I1218" s="61">
        <v>2023</v>
      </c>
    </row>
    <row r="1219" spans="1:9" x14ac:dyDescent="0.3">
      <c r="A1219" s="79">
        <v>714</v>
      </c>
      <c r="B1219" t="s">
        <v>1472</v>
      </c>
      <c r="C1219" t="s">
        <v>1037</v>
      </c>
      <c r="D1219" t="s">
        <v>4816</v>
      </c>
      <c r="E1219" t="s">
        <v>7</v>
      </c>
      <c r="F1219" s="3">
        <v>1185.57</v>
      </c>
      <c r="G1219" s="3">
        <v>139800</v>
      </c>
      <c r="H1219" s="3">
        <v>5221.53</v>
      </c>
      <c r="I1219" s="61">
        <v>2023</v>
      </c>
    </row>
    <row r="1220" spans="1:9" x14ac:dyDescent="0.3">
      <c r="A1220" s="79">
        <v>714</v>
      </c>
      <c r="B1220" t="s">
        <v>1472</v>
      </c>
      <c r="C1220" t="s">
        <v>1037</v>
      </c>
      <c r="D1220" t="s">
        <v>4817</v>
      </c>
      <c r="E1220" t="s">
        <v>7</v>
      </c>
      <c r="F1220" s="3">
        <v>1257.43</v>
      </c>
      <c r="G1220" s="3">
        <v>139800</v>
      </c>
      <c r="H1220" s="3">
        <v>5221.53</v>
      </c>
      <c r="I1220" s="61">
        <v>2023</v>
      </c>
    </row>
    <row r="1221" spans="1:9" x14ac:dyDescent="0.3">
      <c r="A1221" s="79">
        <v>714</v>
      </c>
      <c r="B1221" t="s">
        <v>1472</v>
      </c>
      <c r="C1221" t="s">
        <v>1037</v>
      </c>
      <c r="D1221" t="s">
        <v>4818</v>
      </c>
      <c r="E1221" t="s">
        <v>7</v>
      </c>
      <c r="F1221" s="3">
        <v>958.03</v>
      </c>
      <c r="G1221" s="3">
        <v>99700</v>
      </c>
      <c r="H1221" s="3">
        <v>3723.7950000000001</v>
      </c>
      <c r="I1221" s="61">
        <v>2023</v>
      </c>
    </row>
    <row r="1222" spans="1:9" x14ac:dyDescent="0.3">
      <c r="A1222" s="79">
        <v>714</v>
      </c>
      <c r="B1222" t="s">
        <v>1472</v>
      </c>
      <c r="C1222" t="s">
        <v>1037</v>
      </c>
      <c r="D1222" t="s">
        <v>4819</v>
      </c>
      <c r="E1222" t="s">
        <v>7</v>
      </c>
      <c r="F1222" s="3">
        <v>958.03</v>
      </c>
      <c r="G1222" s="3">
        <v>100400</v>
      </c>
      <c r="H1222" s="3">
        <v>3749.94</v>
      </c>
      <c r="I1222" s="61">
        <v>2023</v>
      </c>
    </row>
    <row r="1223" spans="1:9" x14ac:dyDescent="0.3">
      <c r="A1223" s="79">
        <v>714</v>
      </c>
      <c r="B1223" t="s">
        <v>1472</v>
      </c>
      <c r="C1223" t="s">
        <v>1037</v>
      </c>
      <c r="D1223" t="s">
        <v>4820</v>
      </c>
      <c r="E1223" t="s">
        <v>7</v>
      </c>
      <c r="F1223" s="3">
        <v>1185.57</v>
      </c>
      <c r="G1223" s="3">
        <v>128800</v>
      </c>
      <c r="H1223" s="3">
        <v>4810.68</v>
      </c>
      <c r="I1223" s="61">
        <v>2023</v>
      </c>
    </row>
    <row r="1224" spans="1:9" x14ac:dyDescent="0.3">
      <c r="A1224" s="79">
        <v>714</v>
      </c>
      <c r="B1224" t="s">
        <v>1472</v>
      </c>
      <c r="C1224" t="s">
        <v>1037</v>
      </c>
      <c r="D1224" t="s">
        <v>4821</v>
      </c>
      <c r="E1224" t="s">
        <v>7</v>
      </c>
      <c r="F1224" s="3">
        <v>958.03</v>
      </c>
      <c r="G1224" s="3">
        <v>100400</v>
      </c>
      <c r="H1224" s="3">
        <v>3749.94</v>
      </c>
      <c r="I1224" s="61">
        <v>2023</v>
      </c>
    </row>
    <row r="1225" spans="1:9" x14ac:dyDescent="0.3">
      <c r="A1225" s="79">
        <v>714</v>
      </c>
      <c r="B1225" t="s">
        <v>1472</v>
      </c>
      <c r="C1225" t="s">
        <v>1037</v>
      </c>
      <c r="D1225" t="s">
        <v>4822</v>
      </c>
      <c r="E1225" t="s">
        <v>7</v>
      </c>
      <c r="F1225" s="3">
        <v>958.03</v>
      </c>
      <c r="G1225" s="3">
        <v>99700</v>
      </c>
      <c r="H1225" s="3">
        <v>3723.7950000000001</v>
      </c>
      <c r="I1225" s="61">
        <v>2023</v>
      </c>
    </row>
    <row r="1226" spans="1:9" x14ac:dyDescent="0.3">
      <c r="A1226" s="79">
        <v>714</v>
      </c>
      <c r="B1226" t="s">
        <v>1472</v>
      </c>
      <c r="C1226" t="s">
        <v>1037</v>
      </c>
      <c r="D1226" t="s">
        <v>4823</v>
      </c>
      <c r="E1226" t="s">
        <v>7</v>
      </c>
      <c r="F1226" s="3">
        <v>1257.43</v>
      </c>
      <c r="G1226" s="3">
        <v>140900</v>
      </c>
      <c r="H1226" s="3">
        <v>5262.6149999999998</v>
      </c>
      <c r="I1226" s="61">
        <v>2023</v>
      </c>
    </row>
    <row r="1227" spans="1:9" x14ac:dyDescent="0.3">
      <c r="A1227" s="79">
        <v>714</v>
      </c>
      <c r="B1227" t="s">
        <v>1472</v>
      </c>
      <c r="C1227" t="s">
        <v>1037</v>
      </c>
      <c r="D1227" t="s">
        <v>4824</v>
      </c>
      <c r="E1227" t="s">
        <v>7</v>
      </c>
      <c r="F1227" s="3">
        <v>1185.57</v>
      </c>
      <c r="G1227" s="3">
        <v>139800</v>
      </c>
      <c r="H1227" s="3">
        <v>5221.53</v>
      </c>
      <c r="I1227" s="61">
        <v>2023</v>
      </c>
    </row>
    <row r="1228" spans="1:9" x14ac:dyDescent="0.3">
      <c r="A1228" s="79">
        <v>714</v>
      </c>
      <c r="B1228" t="s">
        <v>1472</v>
      </c>
      <c r="C1228" t="s">
        <v>1037</v>
      </c>
      <c r="D1228" t="s">
        <v>4825</v>
      </c>
      <c r="E1228" t="s">
        <v>7</v>
      </c>
      <c r="F1228" s="3">
        <v>958.03</v>
      </c>
      <c r="G1228" s="3">
        <v>100400</v>
      </c>
      <c r="H1228" s="3">
        <v>3749.94</v>
      </c>
      <c r="I1228" s="61">
        <v>2023</v>
      </c>
    </row>
    <row r="1229" spans="1:9" x14ac:dyDescent="0.3">
      <c r="A1229" s="79">
        <v>714</v>
      </c>
      <c r="B1229" t="s">
        <v>1472</v>
      </c>
      <c r="C1229" t="s">
        <v>1037</v>
      </c>
      <c r="D1229" t="s">
        <v>4826</v>
      </c>
      <c r="E1229" t="s">
        <v>7</v>
      </c>
      <c r="F1229" s="3">
        <v>958.03</v>
      </c>
      <c r="G1229" s="3">
        <v>99700</v>
      </c>
      <c r="H1229" s="3">
        <v>3723.7950000000001</v>
      </c>
      <c r="I1229" s="61">
        <v>2023</v>
      </c>
    </row>
    <row r="1230" spans="1:9" x14ac:dyDescent="0.3">
      <c r="A1230" s="79">
        <v>714</v>
      </c>
      <c r="B1230" t="s">
        <v>1472</v>
      </c>
      <c r="C1230" t="s">
        <v>1037</v>
      </c>
      <c r="D1230" t="s">
        <v>4827</v>
      </c>
      <c r="E1230" t="s">
        <v>7</v>
      </c>
      <c r="F1230" s="3">
        <v>958.03</v>
      </c>
      <c r="G1230" s="3">
        <v>131900</v>
      </c>
      <c r="H1230" s="3">
        <v>4926.4650000000001</v>
      </c>
      <c r="I1230" s="61">
        <v>2023</v>
      </c>
    </row>
    <row r="1231" spans="1:9" x14ac:dyDescent="0.3">
      <c r="A1231" s="79">
        <v>714</v>
      </c>
      <c r="B1231" t="s">
        <v>1472</v>
      </c>
      <c r="C1231" t="s">
        <v>1037</v>
      </c>
      <c r="D1231" t="s">
        <v>4828</v>
      </c>
      <c r="E1231" t="s">
        <v>7</v>
      </c>
      <c r="F1231" s="3">
        <v>958.03</v>
      </c>
      <c r="G1231" s="3">
        <v>131900</v>
      </c>
      <c r="H1231" s="3">
        <v>4926.4650000000001</v>
      </c>
      <c r="I1231" s="61">
        <v>2023</v>
      </c>
    </row>
    <row r="1232" spans="1:9" x14ac:dyDescent="0.3">
      <c r="A1232" s="79">
        <v>714</v>
      </c>
      <c r="B1232" t="s">
        <v>1472</v>
      </c>
      <c r="C1232" t="s">
        <v>1037</v>
      </c>
      <c r="D1232" t="s">
        <v>4829</v>
      </c>
      <c r="E1232" t="s">
        <v>7</v>
      </c>
      <c r="F1232" s="3">
        <v>1185.57</v>
      </c>
      <c r="G1232" s="3">
        <v>139800</v>
      </c>
      <c r="H1232" s="3">
        <v>5221.53</v>
      </c>
      <c r="I1232" s="61">
        <v>2023</v>
      </c>
    </row>
    <row r="1233" spans="1:9" x14ac:dyDescent="0.3">
      <c r="A1233" s="79">
        <v>714</v>
      </c>
      <c r="B1233" t="s">
        <v>1472</v>
      </c>
      <c r="C1233" t="s">
        <v>1037</v>
      </c>
      <c r="D1233" t="s">
        <v>4830</v>
      </c>
      <c r="E1233" t="s">
        <v>7</v>
      </c>
      <c r="F1233" s="3">
        <v>1257.43</v>
      </c>
      <c r="G1233" s="3">
        <v>139800</v>
      </c>
      <c r="H1233" s="3">
        <v>5221.53</v>
      </c>
      <c r="I1233" s="61">
        <v>2023</v>
      </c>
    </row>
    <row r="1234" spans="1:9" x14ac:dyDescent="0.3">
      <c r="A1234" s="79">
        <v>714</v>
      </c>
      <c r="B1234" t="s">
        <v>1472</v>
      </c>
      <c r="C1234" t="s">
        <v>1037</v>
      </c>
      <c r="D1234" t="s">
        <v>4831</v>
      </c>
      <c r="E1234" t="s">
        <v>7</v>
      </c>
      <c r="F1234" s="3">
        <v>1185.57</v>
      </c>
      <c r="G1234" s="3">
        <v>139800</v>
      </c>
      <c r="H1234" s="3">
        <v>5221.53</v>
      </c>
      <c r="I1234" s="61">
        <v>2023</v>
      </c>
    </row>
    <row r="1235" spans="1:9" x14ac:dyDescent="0.3">
      <c r="A1235" s="79">
        <v>714</v>
      </c>
      <c r="B1235" t="s">
        <v>1472</v>
      </c>
      <c r="C1235" t="s">
        <v>1037</v>
      </c>
      <c r="D1235" t="s">
        <v>4832</v>
      </c>
      <c r="E1235" t="s">
        <v>7</v>
      </c>
      <c r="F1235" s="3">
        <v>958.03</v>
      </c>
      <c r="G1235" s="3">
        <v>100400</v>
      </c>
      <c r="H1235" s="3">
        <v>3749.94</v>
      </c>
      <c r="I1235" s="61">
        <v>2023</v>
      </c>
    </row>
    <row r="1236" spans="1:9" x14ac:dyDescent="0.3">
      <c r="A1236" s="79">
        <v>714</v>
      </c>
      <c r="B1236" t="s">
        <v>1472</v>
      </c>
      <c r="C1236" t="s">
        <v>1037</v>
      </c>
      <c r="D1236" t="s">
        <v>4833</v>
      </c>
      <c r="E1236" t="s">
        <v>7</v>
      </c>
      <c r="F1236" s="3">
        <v>1185.57</v>
      </c>
      <c r="G1236" s="3">
        <v>130700</v>
      </c>
      <c r="H1236" s="3">
        <v>4881.6449999999995</v>
      </c>
      <c r="I1236" s="61">
        <v>2023</v>
      </c>
    </row>
    <row r="1237" spans="1:9" x14ac:dyDescent="0.3">
      <c r="A1237" s="79">
        <v>714</v>
      </c>
      <c r="B1237" t="s">
        <v>1472</v>
      </c>
      <c r="C1237" t="s">
        <v>1037</v>
      </c>
      <c r="D1237" t="s">
        <v>4834</v>
      </c>
      <c r="E1237" t="s">
        <v>7</v>
      </c>
      <c r="F1237" s="3">
        <v>958.03</v>
      </c>
      <c r="G1237" s="3">
        <v>100400</v>
      </c>
      <c r="H1237" s="3">
        <v>3749.94</v>
      </c>
      <c r="I1237" s="61">
        <v>2023</v>
      </c>
    </row>
    <row r="1238" spans="1:9" x14ac:dyDescent="0.3">
      <c r="A1238" s="79">
        <v>714</v>
      </c>
      <c r="B1238" t="s">
        <v>1472</v>
      </c>
      <c r="C1238" t="s">
        <v>1037</v>
      </c>
      <c r="D1238" t="s">
        <v>4835</v>
      </c>
      <c r="E1238" t="s">
        <v>7</v>
      </c>
      <c r="F1238" s="3">
        <v>958.03</v>
      </c>
      <c r="G1238" s="3">
        <v>100400</v>
      </c>
      <c r="H1238" s="3">
        <v>3749.94</v>
      </c>
      <c r="I1238" s="61">
        <v>2023</v>
      </c>
    </row>
    <row r="1239" spans="1:9" x14ac:dyDescent="0.3">
      <c r="A1239" s="79">
        <v>714</v>
      </c>
      <c r="B1239" t="s">
        <v>1472</v>
      </c>
      <c r="C1239" t="s">
        <v>1037</v>
      </c>
      <c r="D1239" t="s">
        <v>4836</v>
      </c>
      <c r="E1239" t="s">
        <v>7</v>
      </c>
      <c r="F1239" s="3">
        <v>958.03</v>
      </c>
      <c r="G1239" s="3">
        <v>99700</v>
      </c>
      <c r="H1239" s="3">
        <v>3723.7950000000001</v>
      </c>
      <c r="I1239" s="61">
        <v>2023</v>
      </c>
    </row>
    <row r="1240" spans="1:9" x14ac:dyDescent="0.3">
      <c r="A1240" s="79">
        <v>714</v>
      </c>
      <c r="B1240" t="s">
        <v>1472</v>
      </c>
      <c r="C1240" t="s">
        <v>1037</v>
      </c>
      <c r="D1240" t="s">
        <v>4837</v>
      </c>
      <c r="E1240" t="s">
        <v>7</v>
      </c>
      <c r="F1240" s="3">
        <v>958.03</v>
      </c>
      <c r="G1240" s="3">
        <v>100400</v>
      </c>
      <c r="H1240" s="3">
        <v>3749.94</v>
      </c>
      <c r="I1240" s="61">
        <v>2023</v>
      </c>
    </row>
    <row r="1241" spans="1:9" x14ac:dyDescent="0.3">
      <c r="A1241" s="79">
        <v>714</v>
      </c>
      <c r="B1241" t="s">
        <v>1472</v>
      </c>
      <c r="C1241" t="s">
        <v>1037</v>
      </c>
      <c r="D1241" t="s">
        <v>4838</v>
      </c>
      <c r="E1241" t="s">
        <v>7</v>
      </c>
      <c r="F1241" s="3">
        <v>1185.57</v>
      </c>
      <c r="G1241" s="3">
        <v>139800</v>
      </c>
      <c r="H1241" s="3">
        <v>5221.53</v>
      </c>
      <c r="I1241" s="61">
        <v>2023</v>
      </c>
    </row>
    <row r="1242" spans="1:9" x14ac:dyDescent="0.3">
      <c r="A1242" s="79">
        <v>714</v>
      </c>
      <c r="B1242" t="s">
        <v>1472</v>
      </c>
      <c r="C1242" t="s">
        <v>1037</v>
      </c>
      <c r="D1242" t="s">
        <v>4839</v>
      </c>
      <c r="E1242" t="s">
        <v>7</v>
      </c>
      <c r="F1242" s="3">
        <v>1257.43</v>
      </c>
      <c r="G1242" s="3">
        <v>139800</v>
      </c>
      <c r="H1242" s="3">
        <v>5221.53</v>
      </c>
      <c r="I1242" s="61">
        <v>2023</v>
      </c>
    </row>
    <row r="1243" spans="1:9" x14ac:dyDescent="0.3">
      <c r="A1243" s="79">
        <v>714</v>
      </c>
      <c r="B1243" t="s">
        <v>1472</v>
      </c>
      <c r="C1243" t="s">
        <v>1037</v>
      </c>
      <c r="D1243" t="s">
        <v>4840</v>
      </c>
      <c r="E1243" t="s">
        <v>7</v>
      </c>
      <c r="F1243" s="3">
        <v>958.03</v>
      </c>
      <c r="G1243" s="3">
        <v>99700</v>
      </c>
      <c r="H1243" s="3">
        <v>3723.7950000000001</v>
      </c>
      <c r="I1243" s="61">
        <v>2023</v>
      </c>
    </row>
    <row r="1244" spans="1:9" x14ac:dyDescent="0.3">
      <c r="A1244" s="79">
        <v>714</v>
      </c>
      <c r="B1244" t="s">
        <v>1472</v>
      </c>
      <c r="C1244" t="s">
        <v>1037</v>
      </c>
      <c r="D1244" t="s">
        <v>4841</v>
      </c>
      <c r="E1244" t="s">
        <v>7</v>
      </c>
      <c r="F1244" s="3">
        <v>958.03</v>
      </c>
      <c r="G1244" s="3">
        <v>100400</v>
      </c>
      <c r="H1244" s="3">
        <v>3749.94</v>
      </c>
      <c r="I1244" s="61">
        <v>2023</v>
      </c>
    </row>
    <row r="1245" spans="1:9" x14ac:dyDescent="0.3">
      <c r="A1245" s="79">
        <v>714</v>
      </c>
      <c r="B1245" t="s">
        <v>1472</v>
      </c>
      <c r="C1245" t="s">
        <v>1037</v>
      </c>
      <c r="D1245" t="s">
        <v>4842</v>
      </c>
      <c r="E1245" t="s">
        <v>7</v>
      </c>
      <c r="F1245" s="3">
        <v>958.03</v>
      </c>
      <c r="G1245" s="3">
        <v>99700</v>
      </c>
      <c r="H1245" s="3">
        <v>3723.7950000000001</v>
      </c>
      <c r="I1245" s="61">
        <v>2023</v>
      </c>
    </row>
    <row r="1246" spans="1:9" x14ac:dyDescent="0.3">
      <c r="A1246" s="79">
        <v>714</v>
      </c>
      <c r="B1246" t="s">
        <v>1472</v>
      </c>
      <c r="C1246" t="s">
        <v>1037</v>
      </c>
      <c r="D1246" t="s">
        <v>4843</v>
      </c>
      <c r="E1246" t="s">
        <v>7</v>
      </c>
      <c r="F1246" s="3">
        <v>958.03</v>
      </c>
      <c r="G1246" s="3">
        <v>100400</v>
      </c>
      <c r="H1246" s="3">
        <v>3749.94</v>
      </c>
      <c r="I1246" s="61">
        <v>2023</v>
      </c>
    </row>
    <row r="1247" spans="1:9" x14ac:dyDescent="0.3">
      <c r="A1247" s="79">
        <v>714</v>
      </c>
      <c r="B1247" t="s">
        <v>1472</v>
      </c>
      <c r="C1247" t="s">
        <v>1037</v>
      </c>
      <c r="D1247" t="s">
        <v>4844</v>
      </c>
      <c r="E1247" t="s">
        <v>7</v>
      </c>
      <c r="F1247" s="3">
        <v>1185.57</v>
      </c>
      <c r="G1247" s="3">
        <v>130700</v>
      </c>
      <c r="H1247" s="3">
        <v>4881.6449999999995</v>
      </c>
      <c r="I1247" s="61">
        <v>2023</v>
      </c>
    </row>
    <row r="1248" spans="1:9" x14ac:dyDescent="0.3">
      <c r="A1248" s="79">
        <v>714</v>
      </c>
      <c r="B1248" t="s">
        <v>1472</v>
      </c>
      <c r="C1248" t="s">
        <v>1037</v>
      </c>
      <c r="D1248" t="s">
        <v>4845</v>
      </c>
      <c r="E1248" t="s">
        <v>7</v>
      </c>
      <c r="F1248" s="3">
        <v>1127.3399999999999</v>
      </c>
      <c r="G1248" s="3">
        <v>128800</v>
      </c>
      <c r="H1248" s="3">
        <v>4810.68</v>
      </c>
      <c r="I1248" s="61">
        <v>2023</v>
      </c>
    </row>
    <row r="1249" spans="1:9" x14ac:dyDescent="0.3">
      <c r="A1249" s="79">
        <v>714</v>
      </c>
      <c r="B1249" t="s">
        <v>1472</v>
      </c>
      <c r="C1249" t="s">
        <v>1037</v>
      </c>
      <c r="D1249" t="s">
        <v>4846</v>
      </c>
      <c r="E1249" t="s">
        <v>7</v>
      </c>
      <c r="F1249" s="3">
        <v>1200.57</v>
      </c>
      <c r="G1249" s="3">
        <v>99700</v>
      </c>
      <c r="H1249" s="3">
        <v>3723.7950000000001</v>
      </c>
      <c r="I1249" s="61">
        <v>2023</v>
      </c>
    </row>
    <row r="1250" spans="1:9" x14ac:dyDescent="0.3">
      <c r="A1250" s="79">
        <v>714</v>
      </c>
      <c r="B1250" t="s">
        <v>1472</v>
      </c>
      <c r="C1250" t="s">
        <v>1037</v>
      </c>
      <c r="D1250" t="s">
        <v>4847</v>
      </c>
      <c r="E1250" t="s">
        <v>7</v>
      </c>
      <c r="F1250" s="3">
        <v>1116.52</v>
      </c>
      <c r="G1250" s="3">
        <v>100400</v>
      </c>
      <c r="H1250" s="3">
        <v>3749.94</v>
      </c>
      <c r="I1250" s="61">
        <v>2023</v>
      </c>
    </row>
    <row r="1251" spans="1:9" x14ac:dyDescent="0.3">
      <c r="A1251" s="79">
        <v>714</v>
      </c>
      <c r="B1251" t="s">
        <v>1472</v>
      </c>
      <c r="C1251" t="s">
        <v>1037</v>
      </c>
      <c r="D1251" t="s">
        <v>4848</v>
      </c>
      <c r="E1251" t="s">
        <v>7</v>
      </c>
      <c r="F1251" s="3">
        <v>1116.52</v>
      </c>
      <c r="G1251" s="3">
        <v>99700</v>
      </c>
      <c r="H1251" s="3">
        <v>3723.7950000000001</v>
      </c>
      <c r="I1251" s="61">
        <v>2023</v>
      </c>
    </row>
    <row r="1252" spans="1:9" x14ac:dyDescent="0.3">
      <c r="A1252" s="79">
        <v>714</v>
      </c>
      <c r="B1252" t="s">
        <v>1472</v>
      </c>
      <c r="C1252" t="s">
        <v>1037</v>
      </c>
      <c r="D1252" t="s">
        <v>4849</v>
      </c>
      <c r="E1252" t="s">
        <v>7</v>
      </c>
      <c r="F1252" s="3">
        <v>1548.73</v>
      </c>
      <c r="G1252" s="3">
        <v>139800</v>
      </c>
      <c r="H1252" s="3">
        <v>5221.53</v>
      </c>
      <c r="I1252" s="61">
        <v>2023</v>
      </c>
    </row>
    <row r="1253" spans="1:9" x14ac:dyDescent="0.3">
      <c r="A1253" s="79">
        <v>714</v>
      </c>
      <c r="B1253" t="s">
        <v>1472</v>
      </c>
      <c r="C1253" t="s">
        <v>1037</v>
      </c>
      <c r="D1253" t="s">
        <v>4850</v>
      </c>
      <c r="E1253" t="s">
        <v>7</v>
      </c>
      <c r="F1253" s="3">
        <v>1548.73</v>
      </c>
      <c r="G1253" s="3">
        <v>139800</v>
      </c>
      <c r="H1253" s="3">
        <v>5221.53</v>
      </c>
      <c r="I1253" s="61">
        <v>2023</v>
      </c>
    </row>
    <row r="1254" spans="1:9" x14ac:dyDescent="0.3">
      <c r="A1254" s="79">
        <v>714</v>
      </c>
      <c r="B1254" t="s">
        <v>1472</v>
      </c>
      <c r="C1254" t="s">
        <v>1037</v>
      </c>
      <c r="D1254" t="s">
        <v>4851</v>
      </c>
      <c r="E1254" t="s">
        <v>7</v>
      </c>
      <c r="F1254" s="3">
        <v>1116.52</v>
      </c>
      <c r="G1254" s="3">
        <v>100400</v>
      </c>
      <c r="H1254" s="3">
        <v>3749.94</v>
      </c>
      <c r="I1254" s="61">
        <v>2023</v>
      </c>
    </row>
    <row r="1255" spans="1:9" x14ac:dyDescent="0.3">
      <c r="A1255" s="79">
        <v>714</v>
      </c>
      <c r="B1255" t="s">
        <v>1472</v>
      </c>
      <c r="C1255" t="s">
        <v>1037</v>
      </c>
      <c r="D1255" t="s">
        <v>4852</v>
      </c>
      <c r="E1255" t="s">
        <v>7</v>
      </c>
      <c r="F1255" s="3">
        <v>1140.54</v>
      </c>
      <c r="G1255" s="3">
        <v>99700</v>
      </c>
      <c r="H1255" s="3">
        <v>3723.7950000000001</v>
      </c>
      <c r="I1255" s="61">
        <v>2023</v>
      </c>
    </row>
    <row r="1256" spans="1:9" x14ac:dyDescent="0.3">
      <c r="A1256" s="79">
        <v>714</v>
      </c>
      <c r="B1256" t="s">
        <v>1472</v>
      </c>
      <c r="C1256" t="s">
        <v>1037</v>
      </c>
      <c r="D1256" t="s">
        <v>4853</v>
      </c>
      <c r="E1256" t="s">
        <v>7</v>
      </c>
      <c r="F1256" s="3">
        <v>1116.52</v>
      </c>
      <c r="G1256" s="3">
        <v>100400</v>
      </c>
      <c r="H1256" s="3">
        <v>3749.94</v>
      </c>
      <c r="I1256" s="61">
        <v>2023</v>
      </c>
    </row>
    <row r="1257" spans="1:9" x14ac:dyDescent="0.3">
      <c r="A1257" s="79">
        <v>714</v>
      </c>
      <c r="B1257" t="s">
        <v>1472</v>
      </c>
      <c r="C1257" t="s">
        <v>1037</v>
      </c>
      <c r="D1257" t="s">
        <v>4854</v>
      </c>
      <c r="E1257" t="s">
        <v>7</v>
      </c>
      <c r="F1257" s="3">
        <v>1127.3399999999999</v>
      </c>
      <c r="G1257" s="3">
        <v>128800</v>
      </c>
      <c r="H1257" s="3">
        <v>4810.68</v>
      </c>
      <c r="I1257" s="61">
        <v>2023</v>
      </c>
    </row>
    <row r="1258" spans="1:9" x14ac:dyDescent="0.3">
      <c r="A1258" s="79">
        <v>714</v>
      </c>
      <c r="B1258" t="s">
        <v>1472</v>
      </c>
      <c r="C1258" t="s">
        <v>1037</v>
      </c>
      <c r="D1258" t="s">
        <v>4855</v>
      </c>
      <c r="E1258" t="s">
        <v>7</v>
      </c>
      <c r="F1258" s="3">
        <v>1127.3399999999999</v>
      </c>
      <c r="G1258" s="3">
        <v>139800</v>
      </c>
      <c r="H1258" s="3">
        <v>5221.53</v>
      </c>
      <c r="I1258" s="61">
        <v>2023</v>
      </c>
    </row>
    <row r="1259" spans="1:9" x14ac:dyDescent="0.3">
      <c r="A1259" s="79">
        <v>714</v>
      </c>
      <c r="B1259" t="s">
        <v>1472</v>
      </c>
      <c r="C1259" t="s">
        <v>1037</v>
      </c>
      <c r="D1259" t="s">
        <v>4856</v>
      </c>
      <c r="E1259" t="s">
        <v>7</v>
      </c>
      <c r="F1259" s="3">
        <v>1380.66</v>
      </c>
      <c r="G1259" s="3">
        <v>139800</v>
      </c>
      <c r="H1259" s="3">
        <v>5221.53</v>
      </c>
      <c r="I1259" s="61">
        <v>2023</v>
      </c>
    </row>
    <row r="1260" spans="1:9" x14ac:dyDescent="0.3">
      <c r="A1260" s="79">
        <v>714</v>
      </c>
      <c r="B1260" t="s">
        <v>1472</v>
      </c>
      <c r="C1260" t="s">
        <v>1037</v>
      </c>
      <c r="D1260" t="s">
        <v>4857</v>
      </c>
      <c r="E1260" t="s">
        <v>7</v>
      </c>
      <c r="F1260" s="3">
        <v>1440.68</v>
      </c>
      <c r="G1260" s="3">
        <v>139800</v>
      </c>
      <c r="H1260" s="3">
        <v>5221.53</v>
      </c>
      <c r="I1260" s="61">
        <v>2023</v>
      </c>
    </row>
    <row r="1261" spans="1:9" x14ac:dyDescent="0.3">
      <c r="A1261" s="79">
        <v>714</v>
      </c>
      <c r="B1261" t="s">
        <v>1472</v>
      </c>
      <c r="C1261" t="s">
        <v>1037</v>
      </c>
      <c r="D1261" t="s">
        <v>4858</v>
      </c>
      <c r="E1261" t="s">
        <v>7</v>
      </c>
      <c r="F1261" s="3">
        <v>1440.68</v>
      </c>
      <c r="G1261" s="3">
        <v>139800</v>
      </c>
      <c r="H1261" s="3">
        <v>5221.53</v>
      </c>
      <c r="I1261" s="61">
        <v>2023</v>
      </c>
    </row>
    <row r="1262" spans="1:9" x14ac:dyDescent="0.3">
      <c r="A1262" s="79">
        <v>714</v>
      </c>
      <c r="B1262" t="s">
        <v>1472</v>
      </c>
      <c r="C1262" t="s">
        <v>1037</v>
      </c>
      <c r="D1262" t="s">
        <v>4859</v>
      </c>
      <c r="E1262" t="s">
        <v>7</v>
      </c>
      <c r="F1262" s="3">
        <v>1116.52</v>
      </c>
      <c r="G1262" s="3">
        <v>99700</v>
      </c>
      <c r="H1262" s="3">
        <v>3723.7950000000001</v>
      </c>
      <c r="I1262" s="61">
        <v>2023</v>
      </c>
    </row>
    <row r="1263" spans="1:9" x14ac:dyDescent="0.3">
      <c r="A1263" s="79">
        <v>714</v>
      </c>
      <c r="B1263" t="s">
        <v>1472</v>
      </c>
      <c r="C1263" t="s">
        <v>1037</v>
      </c>
      <c r="D1263" t="s">
        <v>4860</v>
      </c>
      <c r="E1263" t="s">
        <v>7</v>
      </c>
      <c r="F1263" s="3">
        <v>1116.52</v>
      </c>
      <c r="G1263" s="3">
        <v>100400</v>
      </c>
      <c r="H1263" s="3">
        <v>3749.94</v>
      </c>
      <c r="I1263" s="61">
        <v>2023</v>
      </c>
    </row>
    <row r="1264" spans="1:9" x14ac:dyDescent="0.3">
      <c r="A1264" s="79">
        <v>714</v>
      </c>
      <c r="B1264" t="s">
        <v>1472</v>
      </c>
      <c r="C1264" t="s">
        <v>1037</v>
      </c>
      <c r="D1264" t="s">
        <v>4861</v>
      </c>
      <c r="E1264" t="s">
        <v>7</v>
      </c>
      <c r="F1264" s="3">
        <v>1116.52</v>
      </c>
      <c r="G1264" s="3">
        <v>128800</v>
      </c>
      <c r="H1264" s="3">
        <v>4810.68</v>
      </c>
      <c r="I1264" s="61">
        <v>2023</v>
      </c>
    </row>
    <row r="1265" spans="1:9" x14ac:dyDescent="0.3">
      <c r="A1265" s="79">
        <v>714</v>
      </c>
      <c r="B1265" t="s">
        <v>1472</v>
      </c>
      <c r="C1265" t="s">
        <v>1037</v>
      </c>
      <c r="D1265" t="s">
        <v>4862</v>
      </c>
      <c r="E1265" t="s">
        <v>7</v>
      </c>
      <c r="F1265" s="3">
        <v>1548.73</v>
      </c>
      <c r="G1265" s="3">
        <v>130700</v>
      </c>
      <c r="H1265" s="3">
        <v>4881.6449999999995</v>
      </c>
      <c r="I1265" s="61">
        <v>2023</v>
      </c>
    </row>
    <row r="1266" spans="1:9" x14ac:dyDescent="0.3">
      <c r="A1266" s="79">
        <v>714</v>
      </c>
      <c r="B1266" t="s">
        <v>1472</v>
      </c>
      <c r="C1266" t="s">
        <v>1037</v>
      </c>
      <c r="D1266" t="s">
        <v>4863</v>
      </c>
      <c r="E1266" t="s">
        <v>7</v>
      </c>
      <c r="F1266" s="3">
        <v>1116.52</v>
      </c>
      <c r="G1266" s="3">
        <v>100400</v>
      </c>
      <c r="H1266" s="3">
        <v>3749.94</v>
      </c>
      <c r="I1266" s="61">
        <v>2023</v>
      </c>
    </row>
    <row r="1267" spans="1:9" x14ac:dyDescent="0.3">
      <c r="A1267" s="79">
        <v>714</v>
      </c>
      <c r="B1267" t="s">
        <v>1472</v>
      </c>
      <c r="C1267" t="s">
        <v>1037</v>
      </c>
      <c r="D1267" t="s">
        <v>4864</v>
      </c>
      <c r="E1267" t="s">
        <v>7</v>
      </c>
      <c r="F1267" s="3">
        <v>1200.57</v>
      </c>
      <c r="G1267" s="3">
        <v>99700</v>
      </c>
      <c r="H1267" s="3">
        <v>3723.7950000000001</v>
      </c>
      <c r="I1267" s="61">
        <v>2023</v>
      </c>
    </row>
    <row r="1268" spans="1:9" x14ac:dyDescent="0.3">
      <c r="A1268" s="79">
        <v>714</v>
      </c>
      <c r="B1268" t="s">
        <v>1472</v>
      </c>
      <c r="C1268" t="s">
        <v>1037</v>
      </c>
      <c r="D1268" t="s">
        <v>4865</v>
      </c>
      <c r="E1268" t="s">
        <v>7</v>
      </c>
      <c r="F1268" s="3">
        <v>1116.52</v>
      </c>
      <c r="G1268" s="3">
        <v>100400</v>
      </c>
      <c r="H1268" s="3">
        <v>3749.94</v>
      </c>
      <c r="I1268" s="61">
        <v>2023</v>
      </c>
    </row>
    <row r="1269" spans="1:9" x14ac:dyDescent="0.3">
      <c r="A1269" s="79">
        <v>714</v>
      </c>
      <c r="B1269" t="s">
        <v>1472</v>
      </c>
      <c r="C1269" t="s">
        <v>1037</v>
      </c>
      <c r="D1269" t="s">
        <v>4866</v>
      </c>
      <c r="E1269" t="s">
        <v>7</v>
      </c>
      <c r="F1269" s="3">
        <v>1380.66</v>
      </c>
      <c r="G1269" s="3">
        <v>139800</v>
      </c>
      <c r="H1269" s="3">
        <v>5221.53</v>
      </c>
      <c r="I1269" s="61">
        <v>2023</v>
      </c>
    </row>
    <row r="1270" spans="1:9" x14ac:dyDescent="0.3">
      <c r="A1270" s="79">
        <v>714</v>
      </c>
      <c r="B1270" t="s">
        <v>1472</v>
      </c>
      <c r="C1270" t="s">
        <v>1037</v>
      </c>
      <c r="D1270" t="s">
        <v>4867</v>
      </c>
      <c r="E1270" t="s">
        <v>7</v>
      </c>
      <c r="F1270" s="3">
        <v>983.26</v>
      </c>
      <c r="G1270" s="3">
        <v>139800</v>
      </c>
      <c r="H1270" s="3">
        <v>5221.53</v>
      </c>
      <c r="I1270" s="61">
        <v>2023</v>
      </c>
    </row>
    <row r="1271" spans="1:9" x14ac:dyDescent="0.3">
      <c r="A1271" s="79">
        <v>714</v>
      </c>
      <c r="B1271" t="s">
        <v>1472</v>
      </c>
      <c r="C1271" t="s">
        <v>1037</v>
      </c>
      <c r="D1271" t="s">
        <v>4868</v>
      </c>
      <c r="E1271" t="s">
        <v>7</v>
      </c>
      <c r="F1271" s="3">
        <v>1116.52</v>
      </c>
      <c r="G1271" s="3">
        <v>99700</v>
      </c>
      <c r="H1271" s="3">
        <v>3723.7950000000001</v>
      </c>
      <c r="I1271" s="61">
        <v>2023</v>
      </c>
    </row>
    <row r="1272" spans="1:9" x14ac:dyDescent="0.3">
      <c r="A1272" s="79">
        <v>714</v>
      </c>
      <c r="B1272" t="s">
        <v>1472</v>
      </c>
      <c r="C1272" t="s">
        <v>1037</v>
      </c>
      <c r="D1272" t="s">
        <v>4869</v>
      </c>
      <c r="E1272" t="s">
        <v>7</v>
      </c>
      <c r="F1272" s="3">
        <v>1116.52</v>
      </c>
      <c r="G1272" s="3">
        <v>131900</v>
      </c>
      <c r="H1272" s="3">
        <v>4926.4650000000001</v>
      </c>
      <c r="I1272" s="61">
        <v>2023</v>
      </c>
    </row>
    <row r="1273" spans="1:9" x14ac:dyDescent="0.3">
      <c r="A1273" s="79">
        <v>714</v>
      </c>
      <c r="B1273" t="s">
        <v>1472</v>
      </c>
      <c r="C1273" t="s">
        <v>1037</v>
      </c>
      <c r="D1273" t="s">
        <v>4870</v>
      </c>
      <c r="E1273" t="s">
        <v>7</v>
      </c>
      <c r="F1273" s="3">
        <v>1548.73</v>
      </c>
      <c r="G1273" s="3">
        <v>128800</v>
      </c>
      <c r="H1273" s="3">
        <v>4810.68</v>
      </c>
      <c r="I1273" s="61">
        <v>2023</v>
      </c>
    </row>
    <row r="1274" spans="1:9" x14ac:dyDescent="0.3">
      <c r="A1274" s="79">
        <v>714</v>
      </c>
      <c r="B1274" t="s">
        <v>1472</v>
      </c>
      <c r="C1274" t="s">
        <v>1037</v>
      </c>
      <c r="D1274" t="s">
        <v>4871</v>
      </c>
      <c r="E1274" t="s">
        <v>7</v>
      </c>
      <c r="F1274" s="3">
        <v>1116.52</v>
      </c>
      <c r="G1274" s="3">
        <v>99700</v>
      </c>
      <c r="H1274" s="3">
        <v>3723.7950000000001</v>
      </c>
      <c r="I1274" s="61">
        <v>2023</v>
      </c>
    </row>
    <row r="1275" spans="1:9" x14ac:dyDescent="0.3">
      <c r="A1275" s="79">
        <v>714</v>
      </c>
      <c r="B1275" t="s">
        <v>1472</v>
      </c>
      <c r="C1275" t="s">
        <v>1037</v>
      </c>
      <c r="D1275" t="s">
        <v>4872</v>
      </c>
      <c r="E1275" t="s">
        <v>7</v>
      </c>
      <c r="F1275" s="3">
        <v>1116.52</v>
      </c>
      <c r="G1275" s="3">
        <v>100400</v>
      </c>
      <c r="H1275" s="3">
        <v>3749.94</v>
      </c>
      <c r="I1275" s="61">
        <v>2023</v>
      </c>
    </row>
    <row r="1276" spans="1:9" x14ac:dyDescent="0.3">
      <c r="A1276" s="79">
        <v>714</v>
      </c>
      <c r="B1276" t="s">
        <v>1472</v>
      </c>
      <c r="C1276" t="s">
        <v>1037</v>
      </c>
      <c r="D1276" t="s">
        <v>4873</v>
      </c>
      <c r="E1276" t="s">
        <v>7</v>
      </c>
      <c r="F1276" s="3">
        <v>1116.52</v>
      </c>
      <c r="G1276" s="3">
        <v>99700</v>
      </c>
      <c r="H1276" s="3">
        <v>3723.7950000000001</v>
      </c>
      <c r="I1276" s="61">
        <v>2023</v>
      </c>
    </row>
    <row r="1277" spans="1:9" x14ac:dyDescent="0.3">
      <c r="A1277" s="79">
        <v>714</v>
      </c>
      <c r="B1277" t="s">
        <v>1472</v>
      </c>
      <c r="C1277" t="s">
        <v>1037</v>
      </c>
      <c r="D1277" t="s">
        <v>4874</v>
      </c>
      <c r="E1277" t="s">
        <v>7</v>
      </c>
      <c r="F1277" s="3">
        <v>1116.52</v>
      </c>
      <c r="G1277" s="3">
        <v>100400</v>
      </c>
      <c r="H1277" s="3">
        <v>3749.94</v>
      </c>
      <c r="I1277" s="61">
        <v>2023</v>
      </c>
    </row>
    <row r="1278" spans="1:9" x14ac:dyDescent="0.3">
      <c r="A1278" s="79">
        <v>714</v>
      </c>
      <c r="B1278" t="s">
        <v>1472</v>
      </c>
      <c r="C1278" t="s">
        <v>1037</v>
      </c>
      <c r="D1278" t="s">
        <v>4875</v>
      </c>
      <c r="E1278" t="s">
        <v>7</v>
      </c>
      <c r="F1278" s="3">
        <v>1116.52</v>
      </c>
      <c r="G1278" s="3">
        <v>99700</v>
      </c>
      <c r="H1278" s="3">
        <v>3723.7950000000001</v>
      </c>
      <c r="I1278" s="61">
        <v>2023</v>
      </c>
    </row>
    <row r="1279" spans="1:9" x14ac:dyDescent="0.3">
      <c r="A1279" s="79">
        <v>714</v>
      </c>
      <c r="B1279" t="s">
        <v>1472</v>
      </c>
      <c r="C1279" t="s">
        <v>1037</v>
      </c>
      <c r="D1279" t="s">
        <v>4876</v>
      </c>
      <c r="E1279" t="s">
        <v>7</v>
      </c>
      <c r="F1279" s="3">
        <v>1200.57</v>
      </c>
      <c r="G1279" s="3">
        <v>100400</v>
      </c>
      <c r="H1279" s="3">
        <v>3749.94</v>
      </c>
      <c r="I1279" s="61">
        <v>2023</v>
      </c>
    </row>
    <row r="1280" spans="1:9" x14ac:dyDescent="0.3">
      <c r="A1280" s="79">
        <v>714</v>
      </c>
      <c r="B1280" t="s">
        <v>1472</v>
      </c>
      <c r="C1280" t="s">
        <v>1037</v>
      </c>
      <c r="D1280" t="s">
        <v>4877</v>
      </c>
      <c r="E1280" t="s">
        <v>7</v>
      </c>
      <c r="F1280" s="3">
        <v>983.26</v>
      </c>
      <c r="G1280" s="3">
        <v>99700</v>
      </c>
      <c r="H1280" s="3">
        <v>3723.7950000000001</v>
      </c>
      <c r="I1280" s="61">
        <v>2023</v>
      </c>
    </row>
    <row r="1281" spans="1:9" x14ac:dyDescent="0.3">
      <c r="A1281" s="79">
        <v>714</v>
      </c>
      <c r="B1281" t="s">
        <v>1472</v>
      </c>
      <c r="C1281" t="s">
        <v>1037</v>
      </c>
      <c r="D1281" t="s">
        <v>4878</v>
      </c>
      <c r="E1281" t="s">
        <v>7</v>
      </c>
      <c r="F1281" s="3">
        <v>1384.25</v>
      </c>
      <c r="G1281" s="3">
        <v>172800</v>
      </c>
      <c r="H1281" s="3">
        <v>6454.08</v>
      </c>
      <c r="I1281" s="61">
        <v>2023</v>
      </c>
    </row>
    <row r="1282" spans="1:9" x14ac:dyDescent="0.3">
      <c r="A1282" s="79">
        <v>714</v>
      </c>
      <c r="B1282" t="s">
        <v>1472</v>
      </c>
      <c r="C1282" t="s">
        <v>1037</v>
      </c>
      <c r="D1282" t="s">
        <v>4879</v>
      </c>
      <c r="E1282" t="s">
        <v>7</v>
      </c>
      <c r="F1282" s="3">
        <v>1442.69</v>
      </c>
      <c r="G1282" s="3">
        <v>172800</v>
      </c>
      <c r="H1282" s="3">
        <v>6454.08</v>
      </c>
      <c r="I1282" s="61">
        <v>2023</v>
      </c>
    </row>
    <row r="1283" spans="1:9" x14ac:dyDescent="0.3">
      <c r="A1283" s="79">
        <v>714</v>
      </c>
      <c r="B1283" t="s">
        <v>1472</v>
      </c>
      <c r="C1283" t="s">
        <v>1037</v>
      </c>
      <c r="D1283" t="s">
        <v>4880</v>
      </c>
      <c r="E1283" t="s">
        <v>7</v>
      </c>
      <c r="F1283" s="3">
        <v>1380.66</v>
      </c>
      <c r="G1283" s="3">
        <v>139800</v>
      </c>
      <c r="H1283" s="3">
        <v>5221.53</v>
      </c>
      <c r="I1283" s="61">
        <v>2023</v>
      </c>
    </row>
    <row r="1284" spans="1:9" x14ac:dyDescent="0.3">
      <c r="A1284" s="79">
        <v>714</v>
      </c>
      <c r="B1284" t="s">
        <v>1472</v>
      </c>
      <c r="C1284" t="s">
        <v>1037</v>
      </c>
      <c r="D1284" t="s">
        <v>4881</v>
      </c>
      <c r="E1284" t="s">
        <v>7</v>
      </c>
      <c r="F1284" s="3">
        <v>1440.68</v>
      </c>
      <c r="G1284" s="3">
        <v>139800</v>
      </c>
      <c r="H1284" s="3">
        <v>5221.53</v>
      </c>
      <c r="I1284" s="61">
        <v>2023</v>
      </c>
    </row>
    <row r="1285" spans="1:9" x14ac:dyDescent="0.3">
      <c r="A1285" s="79">
        <v>714</v>
      </c>
      <c r="B1285" t="s">
        <v>1472</v>
      </c>
      <c r="C1285" t="s">
        <v>1037</v>
      </c>
      <c r="D1285" t="s">
        <v>4882</v>
      </c>
      <c r="E1285" t="s">
        <v>7</v>
      </c>
      <c r="F1285" s="3">
        <v>1380.66</v>
      </c>
      <c r="G1285" s="3">
        <v>139800</v>
      </c>
      <c r="H1285" s="3">
        <v>5221.53</v>
      </c>
      <c r="I1285" s="61">
        <v>2023</v>
      </c>
    </row>
    <row r="1286" spans="1:9" x14ac:dyDescent="0.3">
      <c r="A1286" s="79">
        <v>714</v>
      </c>
      <c r="B1286" t="s">
        <v>1472</v>
      </c>
      <c r="C1286" t="s">
        <v>1037</v>
      </c>
      <c r="D1286" t="s">
        <v>4883</v>
      </c>
      <c r="E1286" t="s">
        <v>7</v>
      </c>
      <c r="F1286" s="3">
        <v>1440.68</v>
      </c>
      <c r="G1286" s="3">
        <v>139800</v>
      </c>
      <c r="H1286" s="3">
        <v>5221.53</v>
      </c>
      <c r="I1286" s="61">
        <v>2023</v>
      </c>
    </row>
    <row r="1287" spans="1:9" x14ac:dyDescent="0.3">
      <c r="A1287" s="79">
        <v>714</v>
      </c>
      <c r="B1287" t="s">
        <v>1472</v>
      </c>
      <c r="C1287" t="s">
        <v>1037</v>
      </c>
      <c r="D1287" t="s">
        <v>4884</v>
      </c>
      <c r="E1287" t="s">
        <v>7</v>
      </c>
      <c r="F1287" s="3">
        <v>1116.52</v>
      </c>
      <c r="G1287" s="3">
        <v>99700</v>
      </c>
      <c r="H1287" s="3">
        <v>3723.7950000000001</v>
      </c>
      <c r="I1287" s="61">
        <v>2023</v>
      </c>
    </row>
    <row r="1288" spans="1:9" x14ac:dyDescent="0.3">
      <c r="A1288" s="79">
        <v>714</v>
      </c>
      <c r="B1288" t="s">
        <v>1472</v>
      </c>
      <c r="C1288" t="s">
        <v>1037</v>
      </c>
      <c r="D1288" t="s">
        <v>4885</v>
      </c>
      <c r="E1288" t="s">
        <v>7</v>
      </c>
      <c r="F1288" s="3">
        <v>1127.3399999999999</v>
      </c>
      <c r="G1288" s="3">
        <v>132600</v>
      </c>
      <c r="H1288" s="3">
        <v>4952.6099999999997</v>
      </c>
      <c r="I1288" s="61">
        <v>2023</v>
      </c>
    </row>
    <row r="1289" spans="1:9" x14ac:dyDescent="0.3">
      <c r="A1289" s="79">
        <v>714</v>
      </c>
      <c r="B1289" t="s">
        <v>1472</v>
      </c>
      <c r="C1289" t="s">
        <v>1037</v>
      </c>
      <c r="D1289" t="s">
        <v>4886</v>
      </c>
      <c r="E1289" t="s">
        <v>7</v>
      </c>
      <c r="F1289" s="3">
        <v>1380.66</v>
      </c>
      <c r="G1289" s="3">
        <v>130700</v>
      </c>
      <c r="H1289" s="3">
        <v>4881.6449999999995</v>
      </c>
      <c r="I1289" s="61">
        <v>2023</v>
      </c>
    </row>
    <row r="1290" spans="1:9" x14ac:dyDescent="0.3">
      <c r="A1290" s="79">
        <v>714</v>
      </c>
      <c r="B1290" t="s">
        <v>1472</v>
      </c>
      <c r="C1290" t="s">
        <v>1037</v>
      </c>
      <c r="D1290" t="s">
        <v>4887</v>
      </c>
      <c r="E1290" t="s">
        <v>7</v>
      </c>
      <c r="F1290" s="3">
        <v>1032.48</v>
      </c>
      <c r="G1290" s="3">
        <v>139800</v>
      </c>
      <c r="H1290" s="3">
        <v>5221.53</v>
      </c>
      <c r="I1290" s="61">
        <v>2023</v>
      </c>
    </row>
    <row r="1291" spans="1:9" x14ac:dyDescent="0.3">
      <c r="A1291" s="79">
        <v>714</v>
      </c>
      <c r="B1291" t="s">
        <v>1472</v>
      </c>
      <c r="C1291" t="s">
        <v>1037</v>
      </c>
      <c r="D1291" t="s">
        <v>4888</v>
      </c>
      <c r="E1291" t="s">
        <v>7</v>
      </c>
      <c r="F1291" s="3">
        <v>1238.98</v>
      </c>
      <c r="G1291" s="3">
        <v>139800</v>
      </c>
      <c r="H1291" s="3">
        <v>5221.53</v>
      </c>
      <c r="I1291" s="61">
        <v>2023</v>
      </c>
    </row>
    <row r="1292" spans="1:9" x14ac:dyDescent="0.3">
      <c r="A1292" s="79">
        <v>714</v>
      </c>
      <c r="B1292" t="s">
        <v>1472</v>
      </c>
      <c r="C1292" t="s">
        <v>1037</v>
      </c>
      <c r="D1292" t="s">
        <v>4889</v>
      </c>
      <c r="E1292" t="s">
        <v>7</v>
      </c>
      <c r="F1292" s="3">
        <v>1440.68</v>
      </c>
      <c r="G1292" s="3">
        <v>139800</v>
      </c>
      <c r="H1292" s="3">
        <v>5221.53</v>
      </c>
      <c r="I1292" s="61">
        <v>2023</v>
      </c>
    </row>
    <row r="1293" spans="1:9" x14ac:dyDescent="0.3">
      <c r="A1293" s="79">
        <v>714</v>
      </c>
      <c r="B1293" t="s">
        <v>1472</v>
      </c>
      <c r="C1293" t="s">
        <v>1037</v>
      </c>
      <c r="D1293" t="s">
        <v>4890</v>
      </c>
      <c r="E1293" t="s">
        <v>7</v>
      </c>
      <c r="F1293" s="3">
        <v>1548.73</v>
      </c>
      <c r="G1293" s="3">
        <v>128800</v>
      </c>
      <c r="H1293" s="3">
        <v>4810.68</v>
      </c>
      <c r="I1293" s="61">
        <v>2023</v>
      </c>
    </row>
    <row r="1294" spans="1:9" x14ac:dyDescent="0.3">
      <c r="A1294" s="79">
        <v>714</v>
      </c>
      <c r="B1294" t="s">
        <v>1472</v>
      </c>
      <c r="C1294" t="s">
        <v>1037</v>
      </c>
      <c r="D1294" t="s">
        <v>4891</v>
      </c>
      <c r="E1294" t="s">
        <v>7</v>
      </c>
      <c r="F1294" s="3">
        <v>1548.73</v>
      </c>
      <c r="G1294" s="3">
        <v>130700</v>
      </c>
      <c r="H1294" s="3">
        <v>4881.6449999999995</v>
      </c>
      <c r="I1294" s="61">
        <v>2023</v>
      </c>
    </row>
    <row r="1295" spans="1:9" x14ac:dyDescent="0.3">
      <c r="A1295" s="79">
        <v>714</v>
      </c>
      <c r="B1295" t="s">
        <v>1472</v>
      </c>
      <c r="C1295" t="s">
        <v>1037</v>
      </c>
      <c r="D1295" t="s">
        <v>4892</v>
      </c>
      <c r="E1295" t="s">
        <v>7</v>
      </c>
      <c r="F1295" s="3">
        <v>1442.69</v>
      </c>
      <c r="G1295" s="3">
        <v>100400</v>
      </c>
      <c r="H1295" s="3">
        <v>3749.94</v>
      </c>
      <c r="I1295" s="61">
        <v>2023</v>
      </c>
    </row>
    <row r="1296" spans="1:9" x14ac:dyDescent="0.3">
      <c r="A1296" s="79">
        <v>714</v>
      </c>
      <c r="B1296" t="s">
        <v>1472</v>
      </c>
      <c r="C1296" t="s">
        <v>1037</v>
      </c>
      <c r="D1296" t="s">
        <v>4893</v>
      </c>
      <c r="E1296" t="s">
        <v>7</v>
      </c>
      <c r="F1296" s="3">
        <v>1116.52</v>
      </c>
      <c r="G1296" s="3">
        <v>99700</v>
      </c>
      <c r="H1296" s="3">
        <v>3723.7950000000001</v>
      </c>
      <c r="I1296" s="61">
        <v>2023</v>
      </c>
    </row>
    <row r="1297" spans="1:9" x14ac:dyDescent="0.3">
      <c r="A1297" s="79">
        <v>714</v>
      </c>
      <c r="B1297" t="s">
        <v>1472</v>
      </c>
      <c r="C1297" t="s">
        <v>1037</v>
      </c>
      <c r="D1297" t="s">
        <v>4894</v>
      </c>
      <c r="E1297" t="s">
        <v>7</v>
      </c>
      <c r="F1297" s="3">
        <v>1116.52</v>
      </c>
      <c r="G1297" s="3">
        <v>100400</v>
      </c>
      <c r="H1297" s="3">
        <v>3749.94</v>
      </c>
      <c r="I1297" s="61">
        <v>2023</v>
      </c>
    </row>
    <row r="1298" spans="1:9" x14ac:dyDescent="0.3">
      <c r="A1298" s="79">
        <v>714</v>
      </c>
      <c r="B1298" t="s">
        <v>1472</v>
      </c>
      <c r="C1298" t="s">
        <v>1037</v>
      </c>
      <c r="D1298" t="s">
        <v>4895</v>
      </c>
      <c r="E1298" t="s">
        <v>7</v>
      </c>
      <c r="F1298" s="3">
        <v>1127.3399999999999</v>
      </c>
      <c r="G1298" s="3">
        <v>128800</v>
      </c>
      <c r="H1298" s="3">
        <v>4810.68</v>
      </c>
      <c r="I1298" s="61">
        <v>2023</v>
      </c>
    </row>
    <row r="1299" spans="1:9" x14ac:dyDescent="0.3">
      <c r="A1299" s="79">
        <v>714</v>
      </c>
      <c r="B1299" t="s">
        <v>1472</v>
      </c>
      <c r="C1299" t="s">
        <v>1037</v>
      </c>
      <c r="D1299" t="s">
        <v>4896</v>
      </c>
      <c r="E1299" t="s">
        <v>7</v>
      </c>
      <c r="F1299" s="3">
        <v>1380.66</v>
      </c>
      <c r="G1299" s="3">
        <v>130700</v>
      </c>
      <c r="H1299" s="3">
        <v>4881.6449999999995</v>
      </c>
      <c r="I1299" s="61">
        <v>2023</v>
      </c>
    </row>
    <row r="1300" spans="1:9" x14ac:dyDescent="0.3">
      <c r="A1300" s="79">
        <v>714</v>
      </c>
      <c r="B1300" t="s">
        <v>1472</v>
      </c>
      <c r="C1300" t="s">
        <v>1037</v>
      </c>
      <c r="D1300" t="s">
        <v>4897</v>
      </c>
      <c r="E1300" t="s">
        <v>7</v>
      </c>
      <c r="F1300" s="3">
        <v>1440.68</v>
      </c>
      <c r="G1300" s="3">
        <v>139800</v>
      </c>
      <c r="H1300" s="3">
        <v>5221.53</v>
      </c>
      <c r="I1300" s="61">
        <v>2023</v>
      </c>
    </row>
    <row r="1301" spans="1:9" x14ac:dyDescent="0.3">
      <c r="A1301" s="79">
        <v>714</v>
      </c>
      <c r="B1301" t="s">
        <v>1472</v>
      </c>
      <c r="C1301" t="s">
        <v>1037</v>
      </c>
      <c r="D1301" t="s">
        <v>4898</v>
      </c>
      <c r="E1301" t="s">
        <v>7</v>
      </c>
      <c r="F1301" s="3">
        <v>1380.66</v>
      </c>
      <c r="G1301" s="3">
        <v>139800</v>
      </c>
      <c r="H1301" s="3">
        <v>5221.53</v>
      </c>
      <c r="I1301" s="61">
        <v>2023</v>
      </c>
    </row>
    <row r="1302" spans="1:9" x14ac:dyDescent="0.3">
      <c r="A1302" s="79">
        <v>714</v>
      </c>
      <c r="B1302" t="s">
        <v>1472</v>
      </c>
      <c r="C1302" t="s">
        <v>1037</v>
      </c>
      <c r="D1302" t="s">
        <v>4899</v>
      </c>
      <c r="E1302" t="s">
        <v>7</v>
      </c>
      <c r="F1302" s="3">
        <v>1440.68</v>
      </c>
      <c r="G1302" s="3">
        <v>139800</v>
      </c>
      <c r="H1302" s="3">
        <v>5221.53</v>
      </c>
      <c r="I1302" s="61">
        <v>2023</v>
      </c>
    </row>
    <row r="1303" spans="1:9" x14ac:dyDescent="0.3">
      <c r="A1303" s="79">
        <v>714</v>
      </c>
      <c r="B1303" t="s">
        <v>1472</v>
      </c>
      <c r="C1303" t="s">
        <v>1037</v>
      </c>
      <c r="D1303" t="s">
        <v>4900</v>
      </c>
      <c r="E1303" t="s">
        <v>7</v>
      </c>
      <c r="F1303" s="3">
        <v>1380.66</v>
      </c>
      <c r="G1303" s="3">
        <v>139800</v>
      </c>
      <c r="H1303" s="3">
        <v>5221.53</v>
      </c>
      <c r="I1303" s="61">
        <v>2023</v>
      </c>
    </row>
    <row r="1304" spans="1:9" x14ac:dyDescent="0.3">
      <c r="A1304" s="79">
        <v>714</v>
      </c>
      <c r="B1304" t="s">
        <v>1472</v>
      </c>
      <c r="C1304" t="s">
        <v>1037</v>
      </c>
      <c r="D1304" t="s">
        <v>4901</v>
      </c>
      <c r="E1304" t="s">
        <v>7</v>
      </c>
      <c r="F1304" s="3">
        <v>1127.3399999999999</v>
      </c>
      <c r="G1304" s="3">
        <v>128800</v>
      </c>
      <c r="H1304" s="3">
        <v>4810.68</v>
      </c>
      <c r="I1304" s="61">
        <v>2023</v>
      </c>
    </row>
    <row r="1305" spans="1:9" x14ac:dyDescent="0.3">
      <c r="A1305" s="79">
        <v>714</v>
      </c>
      <c r="B1305" t="s">
        <v>1472</v>
      </c>
      <c r="C1305" t="s">
        <v>1037</v>
      </c>
      <c r="D1305" t="s">
        <v>4902</v>
      </c>
      <c r="E1305" t="s">
        <v>7</v>
      </c>
      <c r="F1305" s="3">
        <v>1127.3399999999999</v>
      </c>
      <c r="G1305" s="3">
        <v>128800</v>
      </c>
      <c r="H1305" s="3">
        <v>4810.68</v>
      </c>
      <c r="I1305" s="61">
        <v>2023</v>
      </c>
    </row>
    <row r="1306" spans="1:9" x14ac:dyDescent="0.3">
      <c r="A1306" s="79">
        <v>714</v>
      </c>
      <c r="B1306" t="s">
        <v>1472</v>
      </c>
      <c r="C1306" t="s">
        <v>1037</v>
      </c>
      <c r="D1306" t="s">
        <v>4903</v>
      </c>
      <c r="E1306" t="s">
        <v>7</v>
      </c>
      <c r="F1306" s="3">
        <v>1440.68</v>
      </c>
      <c r="G1306" s="3">
        <v>139800</v>
      </c>
      <c r="H1306" s="3">
        <v>5221.53</v>
      </c>
      <c r="I1306" s="61">
        <v>2023</v>
      </c>
    </row>
    <row r="1307" spans="1:9" x14ac:dyDescent="0.3">
      <c r="A1307" s="79">
        <v>714</v>
      </c>
      <c r="B1307" t="s">
        <v>1472</v>
      </c>
      <c r="C1307" t="s">
        <v>1037</v>
      </c>
      <c r="D1307" t="s">
        <v>4904</v>
      </c>
      <c r="E1307" t="s">
        <v>7</v>
      </c>
      <c r="F1307" s="3">
        <v>1380.66</v>
      </c>
      <c r="G1307" s="3">
        <v>139800</v>
      </c>
      <c r="H1307" s="3">
        <v>5221.53</v>
      </c>
      <c r="I1307" s="61">
        <v>2023</v>
      </c>
    </row>
    <row r="1308" spans="1:9" x14ac:dyDescent="0.3">
      <c r="A1308" s="79">
        <v>714</v>
      </c>
      <c r="B1308" t="s">
        <v>1472</v>
      </c>
      <c r="C1308" t="s">
        <v>1037</v>
      </c>
      <c r="D1308" t="s">
        <v>4905</v>
      </c>
      <c r="E1308" t="s">
        <v>7</v>
      </c>
      <c r="F1308" s="3">
        <v>1116.52</v>
      </c>
      <c r="G1308" s="3">
        <v>139800</v>
      </c>
      <c r="H1308" s="3">
        <v>5221.53</v>
      </c>
      <c r="I1308" s="61">
        <v>2023</v>
      </c>
    </row>
    <row r="1309" spans="1:9" x14ac:dyDescent="0.3">
      <c r="A1309" s="79">
        <v>714</v>
      </c>
      <c r="B1309" t="s">
        <v>1472</v>
      </c>
      <c r="C1309" t="s">
        <v>1037</v>
      </c>
      <c r="D1309" t="s">
        <v>4906</v>
      </c>
      <c r="E1309" t="s">
        <v>7</v>
      </c>
      <c r="F1309" s="3">
        <v>1380.66</v>
      </c>
      <c r="G1309" s="3">
        <v>139800</v>
      </c>
      <c r="H1309" s="3">
        <v>5221.53</v>
      </c>
      <c r="I1309" s="61">
        <v>2023</v>
      </c>
    </row>
    <row r="1310" spans="1:9" x14ac:dyDescent="0.3">
      <c r="A1310" s="79">
        <v>714</v>
      </c>
      <c r="B1310" t="s">
        <v>1472</v>
      </c>
      <c r="C1310" t="s">
        <v>1037</v>
      </c>
      <c r="D1310" t="s">
        <v>4907</v>
      </c>
      <c r="E1310" t="s">
        <v>7</v>
      </c>
      <c r="F1310" s="3">
        <v>1440.68</v>
      </c>
      <c r="G1310" s="3">
        <v>128800</v>
      </c>
      <c r="H1310" s="3">
        <v>4810.68</v>
      </c>
      <c r="I1310" s="61">
        <v>2023</v>
      </c>
    </row>
    <row r="1311" spans="1:9" x14ac:dyDescent="0.3">
      <c r="A1311" s="79">
        <v>714</v>
      </c>
      <c r="B1311" t="s">
        <v>1472</v>
      </c>
      <c r="C1311" t="s">
        <v>1037</v>
      </c>
      <c r="D1311" t="s">
        <v>4908</v>
      </c>
      <c r="E1311" t="s">
        <v>7</v>
      </c>
      <c r="F1311" s="3">
        <v>1548.73</v>
      </c>
      <c r="G1311" s="3">
        <v>130700</v>
      </c>
      <c r="H1311" s="3">
        <v>4881.6449999999995</v>
      </c>
      <c r="I1311" s="61">
        <v>2023</v>
      </c>
    </row>
    <row r="1312" spans="1:9" x14ac:dyDescent="0.3">
      <c r="A1312" s="79">
        <v>714</v>
      </c>
      <c r="B1312" t="s">
        <v>1472</v>
      </c>
      <c r="C1312" t="s">
        <v>1037</v>
      </c>
      <c r="D1312" t="s">
        <v>4909</v>
      </c>
      <c r="E1312" t="s">
        <v>7</v>
      </c>
      <c r="F1312" s="3">
        <v>1238.98</v>
      </c>
      <c r="G1312" s="3">
        <v>139800</v>
      </c>
      <c r="H1312" s="3">
        <v>5221.53</v>
      </c>
      <c r="I1312" s="61">
        <v>2023</v>
      </c>
    </row>
    <row r="1313" spans="1:9" x14ac:dyDescent="0.3">
      <c r="A1313" s="79">
        <v>714</v>
      </c>
      <c r="B1313" t="s">
        <v>1472</v>
      </c>
      <c r="C1313" t="s">
        <v>1037</v>
      </c>
      <c r="D1313" t="s">
        <v>4910</v>
      </c>
      <c r="E1313" t="s">
        <v>7</v>
      </c>
      <c r="F1313" s="3">
        <v>1380.66</v>
      </c>
      <c r="G1313" s="3">
        <v>139800</v>
      </c>
      <c r="H1313" s="3">
        <v>5221.53</v>
      </c>
      <c r="I1313" s="61">
        <v>2023</v>
      </c>
    </row>
    <row r="1314" spans="1:9" x14ac:dyDescent="0.3">
      <c r="A1314" s="79">
        <v>714</v>
      </c>
      <c r="B1314" t="s">
        <v>1472</v>
      </c>
      <c r="C1314" t="s">
        <v>1037</v>
      </c>
      <c r="D1314" t="s">
        <v>4911</v>
      </c>
      <c r="E1314" t="s">
        <v>7</v>
      </c>
      <c r="F1314" s="3">
        <v>1440.68</v>
      </c>
      <c r="G1314" s="3">
        <v>139800</v>
      </c>
      <c r="H1314" s="3">
        <v>5221.53</v>
      </c>
      <c r="I1314" s="61">
        <v>2023</v>
      </c>
    </row>
    <row r="1315" spans="1:9" x14ac:dyDescent="0.3">
      <c r="A1315" s="79">
        <v>714</v>
      </c>
      <c r="B1315" t="s">
        <v>1472</v>
      </c>
      <c r="C1315" t="s">
        <v>1037</v>
      </c>
      <c r="D1315" t="s">
        <v>4912</v>
      </c>
      <c r="E1315" t="s">
        <v>7</v>
      </c>
      <c r="F1315" s="3">
        <v>1127.3399999999999</v>
      </c>
      <c r="G1315" s="3">
        <v>128800</v>
      </c>
      <c r="H1315" s="3">
        <v>4810.68</v>
      </c>
      <c r="I1315" s="61">
        <v>2023</v>
      </c>
    </row>
    <row r="1316" spans="1:9" x14ac:dyDescent="0.3">
      <c r="A1316" s="79">
        <v>714</v>
      </c>
      <c r="B1316" t="s">
        <v>1472</v>
      </c>
      <c r="C1316" t="s">
        <v>1037</v>
      </c>
      <c r="D1316" t="s">
        <v>4913</v>
      </c>
      <c r="E1316" t="s">
        <v>7</v>
      </c>
      <c r="F1316" s="3">
        <v>1548.73</v>
      </c>
      <c r="G1316" s="3">
        <v>130700</v>
      </c>
      <c r="H1316" s="3">
        <v>4881.6449999999995</v>
      </c>
      <c r="I1316" s="61">
        <v>2023</v>
      </c>
    </row>
    <row r="1317" spans="1:9" x14ac:dyDescent="0.3">
      <c r="A1317" s="79">
        <v>714</v>
      </c>
      <c r="B1317" t="s">
        <v>1472</v>
      </c>
      <c r="C1317" t="s">
        <v>1037</v>
      </c>
      <c r="D1317" t="s">
        <v>4914</v>
      </c>
      <c r="E1317" t="s">
        <v>7</v>
      </c>
      <c r="F1317" s="3">
        <v>1116.52</v>
      </c>
      <c r="G1317" s="3">
        <v>100400</v>
      </c>
      <c r="H1317" s="3">
        <v>3749.94</v>
      </c>
      <c r="I1317" s="61">
        <v>2023</v>
      </c>
    </row>
    <row r="1318" spans="1:9" x14ac:dyDescent="0.3">
      <c r="A1318" s="79">
        <v>714</v>
      </c>
      <c r="B1318" t="s">
        <v>1472</v>
      </c>
      <c r="C1318" t="s">
        <v>1037</v>
      </c>
      <c r="D1318" t="s">
        <v>4915</v>
      </c>
      <c r="E1318" t="s">
        <v>7</v>
      </c>
      <c r="F1318" s="3">
        <v>1116.52</v>
      </c>
      <c r="G1318" s="3">
        <v>99700</v>
      </c>
      <c r="H1318" s="3">
        <v>3723.7950000000001</v>
      </c>
      <c r="I1318" s="61">
        <v>2023</v>
      </c>
    </row>
    <row r="1319" spans="1:9" x14ac:dyDescent="0.3">
      <c r="A1319" s="79">
        <v>714</v>
      </c>
      <c r="B1319" t="s">
        <v>1472</v>
      </c>
      <c r="C1319" t="s">
        <v>1037</v>
      </c>
      <c r="D1319" t="s">
        <v>4916</v>
      </c>
      <c r="E1319" t="s">
        <v>7</v>
      </c>
      <c r="F1319" s="3">
        <v>1116.52</v>
      </c>
      <c r="G1319" s="3">
        <v>100400</v>
      </c>
      <c r="H1319" s="3">
        <v>3749.94</v>
      </c>
      <c r="I1319" s="61">
        <v>2023</v>
      </c>
    </row>
    <row r="1320" spans="1:9" x14ac:dyDescent="0.3">
      <c r="A1320" s="79">
        <v>714</v>
      </c>
      <c r="B1320" t="s">
        <v>1472</v>
      </c>
      <c r="C1320" t="s">
        <v>1037</v>
      </c>
      <c r="D1320" t="s">
        <v>4917</v>
      </c>
      <c r="E1320" t="s">
        <v>7</v>
      </c>
      <c r="F1320" s="3">
        <v>1548.73</v>
      </c>
      <c r="G1320" s="3">
        <v>128800</v>
      </c>
      <c r="H1320" s="3">
        <v>4810.68</v>
      </c>
      <c r="I1320" s="61">
        <v>2023</v>
      </c>
    </row>
    <row r="1321" spans="1:9" x14ac:dyDescent="0.3">
      <c r="A1321" s="79">
        <v>714</v>
      </c>
      <c r="B1321" t="s">
        <v>1472</v>
      </c>
      <c r="C1321" t="s">
        <v>1037</v>
      </c>
      <c r="D1321" t="s">
        <v>4918</v>
      </c>
      <c r="E1321" t="s">
        <v>7</v>
      </c>
      <c r="F1321" s="3">
        <v>1548.73</v>
      </c>
      <c r="G1321" s="3">
        <v>128800</v>
      </c>
      <c r="H1321" s="3">
        <v>4810.68</v>
      </c>
      <c r="I1321" s="61">
        <v>2023</v>
      </c>
    </row>
    <row r="1322" spans="1:9" x14ac:dyDescent="0.3">
      <c r="A1322" s="79">
        <v>714</v>
      </c>
      <c r="B1322" t="s">
        <v>1472</v>
      </c>
      <c r="C1322" t="s">
        <v>1037</v>
      </c>
      <c r="D1322" t="s">
        <v>4919</v>
      </c>
      <c r="E1322" t="s">
        <v>7</v>
      </c>
      <c r="F1322" s="3">
        <v>983.26</v>
      </c>
      <c r="G1322" s="3">
        <v>99700</v>
      </c>
      <c r="H1322" s="3">
        <v>3723.7950000000001</v>
      </c>
      <c r="I1322" s="61">
        <v>2023</v>
      </c>
    </row>
    <row r="1323" spans="1:9" x14ac:dyDescent="0.3">
      <c r="A1323" s="79">
        <v>714</v>
      </c>
      <c r="B1323" t="s">
        <v>1472</v>
      </c>
      <c r="C1323" t="s">
        <v>1037</v>
      </c>
      <c r="D1323" t="s">
        <v>4920</v>
      </c>
      <c r="E1323" t="s">
        <v>7</v>
      </c>
      <c r="F1323" s="3">
        <v>1116.52</v>
      </c>
      <c r="G1323" s="3">
        <v>100400</v>
      </c>
      <c r="H1323" s="3">
        <v>3749.94</v>
      </c>
      <c r="I1323" s="61">
        <v>2023</v>
      </c>
    </row>
    <row r="1324" spans="1:9" x14ac:dyDescent="0.3">
      <c r="A1324" s="79">
        <v>714</v>
      </c>
      <c r="B1324" t="s">
        <v>1472</v>
      </c>
      <c r="C1324" t="s">
        <v>1037</v>
      </c>
      <c r="D1324" t="s">
        <v>4921</v>
      </c>
      <c r="E1324" t="s">
        <v>7</v>
      </c>
      <c r="F1324" s="3">
        <v>983.26</v>
      </c>
      <c r="G1324" s="3">
        <v>99700</v>
      </c>
      <c r="H1324" s="3">
        <v>3723.7950000000001</v>
      </c>
      <c r="I1324" s="61">
        <v>2023</v>
      </c>
    </row>
    <row r="1325" spans="1:9" x14ac:dyDescent="0.3">
      <c r="A1325" s="79">
        <v>714</v>
      </c>
      <c r="B1325" t="s">
        <v>1472</v>
      </c>
      <c r="C1325" t="s">
        <v>1037</v>
      </c>
      <c r="D1325" t="s">
        <v>4922</v>
      </c>
      <c r="E1325" t="s">
        <v>7</v>
      </c>
      <c r="F1325" s="3">
        <v>1200.57</v>
      </c>
      <c r="G1325" s="3">
        <v>99700</v>
      </c>
      <c r="H1325" s="3">
        <v>3723.7950000000001</v>
      </c>
      <c r="I1325" s="61">
        <v>2023</v>
      </c>
    </row>
    <row r="1326" spans="1:9" x14ac:dyDescent="0.3">
      <c r="A1326" s="79">
        <v>714</v>
      </c>
      <c r="B1326" t="s">
        <v>1472</v>
      </c>
      <c r="C1326" t="s">
        <v>1037</v>
      </c>
      <c r="D1326" t="s">
        <v>4923</v>
      </c>
      <c r="E1326" t="s">
        <v>7</v>
      </c>
      <c r="F1326" s="3">
        <v>1200.57</v>
      </c>
      <c r="G1326" s="3">
        <v>100400</v>
      </c>
      <c r="H1326" s="3">
        <v>3749.94</v>
      </c>
      <c r="I1326" s="61">
        <v>2023</v>
      </c>
    </row>
    <row r="1327" spans="1:9" x14ac:dyDescent="0.3">
      <c r="A1327" s="79">
        <v>714</v>
      </c>
      <c r="B1327" t="s">
        <v>1472</v>
      </c>
      <c r="C1327" t="s">
        <v>1037</v>
      </c>
      <c r="D1327" t="s">
        <v>4924</v>
      </c>
      <c r="E1327" t="s">
        <v>7</v>
      </c>
      <c r="F1327" s="3">
        <v>996.47</v>
      </c>
      <c r="G1327" s="3">
        <v>99700</v>
      </c>
      <c r="H1327" s="3">
        <v>3723.7950000000001</v>
      </c>
      <c r="I1327" s="61">
        <v>2023</v>
      </c>
    </row>
    <row r="1328" spans="1:9" x14ac:dyDescent="0.3">
      <c r="A1328" s="79">
        <v>714</v>
      </c>
      <c r="B1328" t="s">
        <v>1472</v>
      </c>
      <c r="C1328" t="s">
        <v>1037</v>
      </c>
      <c r="D1328" t="s">
        <v>4925</v>
      </c>
      <c r="E1328" t="s">
        <v>7</v>
      </c>
      <c r="F1328" s="3">
        <v>1116.52</v>
      </c>
      <c r="G1328" s="3">
        <v>114300</v>
      </c>
      <c r="H1328" s="3">
        <v>4269.1049999999996</v>
      </c>
      <c r="I1328" s="61">
        <v>2023</v>
      </c>
    </row>
    <row r="1329" spans="1:9" x14ac:dyDescent="0.3">
      <c r="A1329" s="79">
        <v>714</v>
      </c>
      <c r="B1329" t="s">
        <v>1472</v>
      </c>
      <c r="C1329" t="s">
        <v>1037</v>
      </c>
      <c r="D1329" t="s">
        <v>4926</v>
      </c>
      <c r="E1329" t="s">
        <v>7</v>
      </c>
      <c r="F1329" s="3">
        <v>1548.73</v>
      </c>
      <c r="G1329" s="3">
        <v>172800</v>
      </c>
      <c r="H1329" s="3">
        <v>6454.08</v>
      </c>
      <c r="I1329" s="61">
        <v>2023</v>
      </c>
    </row>
    <row r="1330" spans="1:9" x14ac:dyDescent="0.3">
      <c r="A1330" s="79">
        <v>714</v>
      </c>
      <c r="B1330" t="s">
        <v>1472</v>
      </c>
      <c r="C1330" t="s">
        <v>1037</v>
      </c>
      <c r="D1330" t="s">
        <v>4927</v>
      </c>
      <c r="E1330" t="s">
        <v>7</v>
      </c>
      <c r="F1330" s="3">
        <v>1440.68</v>
      </c>
      <c r="G1330" s="3">
        <v>139800</v>
      </c>
      <c r="H1330" s="3">
        <v>5221.53</v>
      </c>
      <c r="I1330" s="61">
        <v>2023</v>
      </c>
    </row>
    <row r="1331" spans="1:9" x14ac:dyDescent="0.3">
      <c r="A1331" s="79">
        <v>714</v>
      </c>
      <c r="B1331" t="s">
        <v>1472</v>
      </c>
      <c r="C1331" t="s">
        <v>1037</v>
      </c>
      <c r="D1331" t="s">
        <v>4928</v>
      </c>
      <c r="E1331" t="s">
        <v>7</v>
      </c>
      <c r="F1331" s="3">
        <v>1440.68</v>
      </c>
      <c r="G1331" s="3">
        <v>139800</v>
      </c>
      <c r="H1331" s="3">
        <v>5221.53</v>
      </c>
      <c r="I1331" s="61">
        <v>2023</v>
      </c>
    </row>
    <row r="1332" spans="1:9" x14ac:dyDescent="0.3">
      <c r="A1332" s="79">
        <v>714</v>
      </c>
      <c r="B1332" t="s">
        <v>1472</v>
      </c>
      <c r="C1332" t="s">
        <v>1037</v>
      </c>
      <c r="D1332" t="s">
        <v>4929</v>
      </c>
      <c r="E1332" t="s">
        <v>7</v>
      </c>
      <c r="F1332" s="3">
        <v>1320.62</v>
      </c>
      <c r="G1332" s="3">
        <v>139800</v>
      </c>
      <c r="H1332" s="3">
        <v>5221.53</v>
      </c>
      <c r="I1332" s="61">
        <v>2023</v>
      </c>
    </row>
    <row r="1333" spans="1:9" x14ac:dyDescent="0.3">
      <c r="A1333" s="79">
        <v>714</v>
      </c>
      <c r="B1333" t="s">
        <v>1472</v>
      </c>
      <c r="C1333" t="s">
        <v>1037</v>
      </c>
      <c r="D1333" t="s">
        <v>4930</v>
      </c>
      <c r="E1333" t="s">
        <v>7</v>
      </c>
      <c r="F1333" s="3">
        <v>1440.68</v>
      </c>
      <c r="G1333" s="3">
        <v>139800</v>
      </c>
      <c r="H1333" s="3">
        <v>5221.53</v>
      </c>
      <c r="I1333" s="61">
        <v>2023</v>
      </c>
    </row>
    <row r="1334" spans="1:9" x14ac:dyDescent="0.3">
      <c r="A1334" s="79">
        <v>714</v>
      </c>
      <c r="B1334" t="s">
        <v>1472</v>
      </c>
      <c r="C1334" t="s">
        <v>1037</v>
      </c>
      <c r="D1334" t="s">
        <v>4931</v>
      </c>
      <c r="E1334" t="s">
        <v>7</v>
      </c>
      <c r="F1334" s="3">
        <v>983.26</v>
      </c>
      <c r="G1334" s="3">
        <v>99700</v>
      </c>
      <c r="H1334" s="3">
        <v>3723.7950000000001</v>
      </c>
      <c r="I1334" s="61">
        <v>2023</v>
      </c>
    </row>
    <row r="1335" spans="1:9" x14ac:dyDescent="0.3">
      <c r="A1335" s="79">
        <v>714</v>
      </c>
      <c r="B1335" t="s">
        <v>1472</v>
      </c>
      <c r="C1335" t="s">
        <v>1037</v>
      </c>
      <c r="D1335" t="s">
        <v>4932</v>
      </c>
      <c r="E1335" t="s">
        <v>7</v>
      </c>
      <c r="F1335" s="3">
        <v>1127.3399999999999</v>
      </c>
      <c r="G1335" s="3">
        <v>128800</v>
      </c>
      <c r="H1335" s="3">
        <v>4810.68</v>
      </c>
      <c r="I1335" s="61">
        <v>2023</v>
      </c>
    </row>
    <row r="1336" spans="1:9" x14ac:dyDescent="0.3">
      <c r="A1336" s="79">
        <v>714</v>
      </c>
      <c r="B1336" t="s">
        <v>1472</v>
      </c>
      <c r="C1336" t="s">
        <v>1037</v>
      </c>
      <c r="D1336" t="s">
        <v>4933</v>
      </c>
      <c r="E1336" t="s">
        <v>7</v>
      </c>
      <c r="F1336" s="3">
        <v>1127.3399999999999</v>
      </c>
      <c r="G1336" s="3">
        <v>128800</v>
      </c>
      <c r="H1336" s="3">
        <v>4810.68</v>
      </c>
      <c r="I1336" s="61">
        <v>2023</v>
      </c>
    </row>
    <row r="1337" spans="1:9" x14ac:dyDescent="0.3">
      <c r="A1337" s="79">
        <v>714</v>
      </c>
      <c r="B1337" t="s">
        <v>1472</v>
      </c>
      <c r="C1337" t="s">
        <v>1037</v>
      </c>
      <c r="D1337" t="s">
        <v>4934</v>
      </c>
      <c r="E1337" t="s">
        <v>7</v>
      </c>
      <c r="F1337" s="3">
        <v>1116.52</v>
      </c>
      <c r="G1337" s="3">
        <v>99700</v>
      </c>
      <c r="H1337" s="3">
        <v>3723.7950000000001</v>
      </c>
      <c r="I1337" s="61">
        <v>2023</v>
      </c>
    </row>
    <row r="1338" spans="1:9" x14ac:dyDescent="0.3">
      <c r="A1338" s="79">
        <v>714</v>
      </c>
      <c r="B1338" t="s">
        <v>1472</v>
      </c>
      <c r="C1338" t="s">
        <v>1037</v>
      </c>
      <c r="D1338" t="s">
        <v>4935</v>
      </c>
      <c r="E1338" t="s">
        <v>7</v>
      </c>
      <c r="F1338" s="3">
        <v>1116.52</v>
      </c>
      <c r="G1338" s="3">
        <v>100400</v>
      </c>
      <c r="H1338" s="3">
        <v>3749.94</v>
      </c>
      <c r="I1338" s="61">
        <v>2023</v>
      </c>
    </row>
    <row r="1339" spans="1:9" x14ac:dyDescent="0.3">
      <c r="A1339" s="79">
        <v>714</v>
      </c>
      <c r="B1339" t="s">
        <v>1472</v>
      </c>
      <c r="C1339" t="s">
        <v>1037</v>
      </c>
      <c r="D1339" t="s">
        <v>4936</v>
      </c>
      <c r="E1339" t="s">
        <v>7</v>
      </c>
      <c r="F1339" s="3">
        <v>1116.52</v>
      </c>
      <c r="G1339" s="3">
        <v>99700</v>
      </c>
      <c r="H1339" s="3">
        <v>3723.7950000000001</v>
      </c>
      <c r="I1339" s="61">
        <v>2023</v>
      </c>
    </row>
    <row r="1340" spans="1:9" x14ac:dyDescent="0.3">
      <c r="A1340" s="79">
        <v>714</v>
      </c>
      <c r="B1340" t="s">
        <v>1472</v>
      </c>
      <c r="C1340" t="s">
        <v>1037</v>
      </c>
      <c r="D1340" t="s">
        <v>4937</v>
      </c>
      <c r="E1340" t="s">
        <v>7</v>
      </c>
      <c r="F1340" s="3">
        <v>1200.57</v>
      </c>
      <c r="G1340" s="3">
        <v>100400</v>
      </c>
      <c r="H1340" s="3">
        <v>3749.94</v>
      </c>
      <c r="I1340" s="61">
        <v>2023</v>
      </c>
    </row>
    <row r="1341" spans="1:9" x14ac:dyDescent="0.3">
      <c r="A1341" s="79">
        <v>714</v>
      </c>
      <c r="B1341" t="s">
        <v>1472</v>
      </c>
      <c r="C1341" t="s">
        <v>1037</v>
      </c>
      <c r="D1341" t="s">
        <v>4938</v>
      </c>
      <c r="E1341" t="s">
        <v>7</v>
      </c>
      <c r="F1341" s="3">
        <v>1200.57</v>
      </c>
      <c r="G1341" s="3">
        <v>99700</v>
      </c>
      <c r="H1341" s="3">
        <v>3723.7950000000001</v>
      </c>
      <c r="I1341" s="61">
        <v>2023</v>
      </c>
    </row>
    <row r="1342" spans="1:9" x14ac:dyDescent="0.3">
      <c r="A1342" s="79">
        <v>714</v>
      </c>
      <c r="B1342" t="s">
        <v>1472</v>
      </c>
      <c r="C1342" t="s">
        <v>1037</v>
      </c>
      <c r="D1342" t="s">
        <v>4939</v>
      </c>
      <c r="E1342" t="s">
        <v>7</v>
      </c>
      <c r="F1342" s="3">
        <v>1116.52</v>
      </c>
      <c r="G1342" s="3">
        <v>100400</v>
      </c>
      <c r="H1342" s="3">
        <v>3749.94</v>
      </c>
      <c r="I1342" s="61">
        <v>2023</v>
      </c>
    </row>
    <row r="1343" spans="1:9" x14ac:dyDescent="0.3">
      <c r="A1343" s="79">
        <v>714</v>
      </c>
      <c r="B1343" t="s">
        <v>1472</v>
      </c>
      <c r="C1343" t="s">
        <v>1037</v>
      </c>
      <c r="D1343" t="s">
        <v>4940</v>
      </c>
      <c r="E1343" t="s">
        <v>7</v>
      </c>
      <c r="F1343" s="3">
        <v>983.26</v>
      </c>
      <c r="G1343" s="3">
        <v>99700</v>
      </c>
      <c r="H1343" s="3">
        <v>3723.7950000000001</v>
      </c>
      <c r="I1343" s="61">
        <v>2023</v>
      </c>
    </row>
    <row r="1344" spans="1:9" x14ac:dyDescent="0.3">
      <c r="A1344" s="79">
        <v>714</v>
      </c>
      <c r="B1344" t="s">
        <v>1472</v>
      </c>
      <c r="C1344" t="s">
        <v>1037</v>
      </c>
      <c r="D1344" t="s">
        <v>4941</v>
      </c>
      <c r="E1344" t="s">
        <v>7</v>
      </c>
      <c r="F1344" s="3">
        <v>1116.52</v>
      </c>
      <c r="G1344" s="3">
        <v>114300</v>
      </c>
      <c r="H1344" s="3">
        <v>4269.1049999999996</v>
      </c>
      <c r="I1344" s="61">
        <v>2023</v>
      </c>
    </row>
    <row r="1345" spans="1:9" ht="13.8" customHeight="1" x14ac:dyDescent="0.3">
      <c r="A1345" s="79">
        <v>714</v>
      </c>
      <c r="B1345" t="s">
        <v>1472</v>
      </c>
      <c r="C1345" t="s">
        <v>1037</v>
      </c>
      <c r="D1345" t="s">
        <v>4942</v>
      </c>
      <c r="E1345" t="s">
        <v>7</v>
      </c>
      <c r="F1345" s="3">
        <v>1127.3399999999999</v>
      </c>
      <c r="G1345" s="3">
        <v>128800</v>
      </c>
      <c r="H1345" s="3">
        <v>4810.68</v>
      </c>
      <c r="I1345" s="61">
        <v>2023</v>
      </c>
    </row>
    <row r="1346" spans="1:9" x14ac:dyDescent="0.3">
      <c r="A1346" s="79">
        <v>714</v>
      </c>
      <c r="B1346" t="s">
        <v>1472</v>
      </c>
      <c r="C1346" t="s">
        <v>1037</v>
      </c>
      <c r="D1346" t="s">
        <v>4943</v>
      </c>
      <c r="E1346" t="s">
        <v>7</v>
      </c>
      <c r="F1346" s="3">
        <v>983.26</v>
      </c>
      <c r="G1346" s="3">
        <v>100400</v>
      </c>
      <c r="H1346" s="3">
        <v>3749.94</v>
      </c>
      <c r="I1346" s="61">
        <v>2023</v>
      </c>
    </row>
    <row r="1347" spans="1:9" x14ac:dyDescent="0.3">
      <c r="A1347" s="79">
        <v>714</v>
      </c>
      <c r="B1347" t="s">
        <v>1472</v>
      </c>
      <c r="C1347" t="s">
        <v>1037</v>
      </c>
      <c r="D1347" t="s">
        <v>4944</v>
      </c>
      <c r="E1347" t="s">
        <v>7</v>
      </c>
      <c r="F1347" s="3">
        <v>1200.57</v>
      </c>
      <c r="G1347" s="3">
        <v>139800</v>
      </c>
      <c r="H1347" s="3">
        <v>5221.53</v>
      </c>
      <c r="I1347" s="61">
        <v>2023</v>
      </c>
    </row>
    <row r="1348" spans="1:9" x14ac:dyDescent="0.3">
      <c r="A1348" s="79">
        <v>714</v>
      </c>
      <c r="B1348" t="s">
        <v>1472</v>
      </c>
      <c r="C1348" t="s">
        <v>1037</v>
      </c>
      <c r="D1348" t="s">
        <v>4945</v>
      </c>
      <c r="E1348" t="s">
        <v>7</v>
      </c>
      <c r="F1348" s="3">
        <v>1440.68</v>
      </c>
      <c r="G1348" s="3">
        <v>139800</v>
      </c>
      <c r="H1348" s="3">
        <v>5221.53</v>
      </c>
      <c r="I1348" s="61">
        <v>2023</v>
      </c>
    </row>
    <row r="1349" spans="1:9" x14ac:dyDescent="0.3">
      <c r="A1349" s="79">
        <v>714</v>
      </c>
      <c r="B1349" t="s">
        <v>1472</v>
      </c>
      <c r="C1349" t="s">
        <v>1037</v>
      </c>
      <c r="D1349" t="s">
        <v>4946</v>
      </c>
      <c r="E1349" t="s">
        <v>7</v>
      </c>
      <c r="F1349" s="3">
        <v>1116.52</v>
      </c>
      <c r="G1349" s="3">
        <v>99700</v>
      </c>
      <c r="H1349" s="3">
        <v>3723.7950000000001</v>
      </c>
      <c r="I1349" s="61">
        <v>2023</v>
      </c>
    </row>
    <row r="1350" spans="1:9" x14ac:dyDescent="0.3">
      <c r="A1350" s="79">
        <v>714</v>
      </c>
      <c r="B1350" t="s">
        <v>1472</v>
      </c>
      <c r="C1350" t="s">
        <v>1037</v>
      </c>
      <c r="D1350" t="s">
        <v>4947</v>
      </c>
      <c r="E1350" t="s">
        <v>7</v>
      </c>
      <c r="F1350" s="3">
        <v>1116.52</v>
      </c>
      <c r="G1350" s="3">
        <v>100400</v>
      </c>
      <c r="H1350" s="3">
        <v>3749.94</v>
      </c>
      <c r="I1350" s="61">
        <v>2023</v>
      </c>
    </row>
    <row r="1351" spans="1:9" x14ac:dyDescent="0.3">
      <c r="A1351" s="79">
        <v>714</v>
      </c>
      <c r="B1351" t="s">
        <v>1472</v>
      </c>
      <c r="C1351" t="s">
        <v>1037</v>
      </c>
      <c r="D1351" t="s">
        <v>4948</v>
      </c>
      <c r="E1351" t="s">
        <v>7</v>
      </c>
      <c r="F1351" s="3">
        <v>1127.3399999999999</v>
      </c>
      <c r="G1351" s="3">
        <v>128800</v>
      </c>
      <c r="H1351" s="3">
        <v>4810.68</v>
      </c>
      <c r="I1351" s="61">
        <v>2023</v>
      </c>
    </row>
    <row r="1352" spans="1:9" x14ac:dyDescent="0.3">
      <c r="A1352" s="79">
        <v>714</v>
      </c>
      <c r="B1352" t="s">
        <v>1472</v>
      </c>
      <c r="C1352" t="s">
        <v>1037</v>
      </c>
      <c r="D1352" t="s">
        <v>4949</v>
      </c>
      <c r="E1352" t="s">
        <v>7</v>
      </c>
      <c r="F1352" s="3">
        <v>1200.57</v>
      </c>
      <c r="G1352" s="3">
        <v>100400</v>
      </c>
      <c r="H1352" s="3">
        <v>3749.94</v>
      </c>
      <c r="I1352" s="61">
        <v>2023</v>
      </c>
    </row>
    <row r="1353" spans="1:9" x14ac:dyDescent="0.3">
      <c r="A1353" s="79">
        <v>714</v>
      </c>
      <c r="B1353" t="s">
        <v>1472</v>
      </c>
      <c r="C1353" t="s">
        <v>1037</v>
      </c>
      <c r="D1353" t="s">
        <v>4950</v>
      </c>
      <c r="E1353" t="s">
        <v>7</v>
      </c>
      <c r="F1353" s="3">
        <v>1200.57</v>
      </c>
      <c r="G1353" s="3">
        <v>99700</v>
      </c>
      <c r="H1353" s="3">
        <v>3723.7950000000001</v>
      </c>
      <c r="I1353" s="61">
        <v>2023</v>
      </c>
    </row>
    <row r="1354" spans="1:9" x14ac:dyDescent="0.3">
      <c r="A1354" s="79">
        <v>714</v>
      </c>
      <c r="B1354" t="s">
        <v>1472</v>
      </c>
      <c r="C1354" t="s">
        <v>1037</v>
      </c>
      <c r="D1354" t="s">
        <v>4951</v>
      </c>
      <c r="E1354" t="s">
        <v>7</v>
      </c>
      <c r="F1354" s="3">
        <v>1440.68</v>
      </c>
      <c r="G1354" s="3">
        <v>139800</v>
      </c>
      <c r="H1354" s="3">
        <v>5221.53</v>
      </c>
      <c r="I1354" s="61">
        <v>2023</v>
      </c>
    </row>
    <row r="1355" spans="1:9" x14ac:dyDescent="0.3">
      <c r="A1355" s="79">
        <v>714</v>
      </c>
      <c r="B1355" t="s">
        <v>1472</v>
      </c>
      <c r="C1355" t="s">
        <v>1037</v>
      </c>
      <c r="D1355" t="s">
        <v>4952</v>
      </c>
      <c r="E1355" t="s">
        <v>7</v>
      </c>
      <c r="F1355" s="3">
        <v>1380.66</v>
      </c>
      <c r="G1355" s="3">
        <v>139800</v>
      </c>
      <c r="H1355" s="3">
        <v>5221.53</v>
      </c>
      <c r="I1355" s="61">
        <v>2023</v>
      </c>
    </row>
    <row r="1356" spans="1:9" x14ac:dyDescent="0.3">
      <c r="A1356" s="79">
        <v>714</v>
      </c>
      <c r="B1356" t="s">
        <v>1472</v>
      </c>
      <c r="C1356" t="s">
        <v>1037</v>
      </c>
      <c r="D1356" t="s">
        <v>4953</v>
      </c>
      <c r="E1356" t="s">
        <v>7</v>
      </c>
      <c r="F1356" s="3">
        <v>1200.57</v>
      </c>
      <c r="G1356" s="3">
        <v>100400</v>
      </c>
      <c r="H1356" s="3">
        <v>3749.94</v>
      </c>
      <c r="I1356" s="61">
        <v>2023</v>
      </c>
    </row>
    <row r="1357" spans="1:9" x14ac:dyDescent="0.3">
      <c r="A1357" s="79">
        <v>714</v>
      </c>
      <c r="B1357" t="s">
        <v>1472</v>
      </c>
      <c r="C1357" t="s">
        <v>1037</v>
      </c>
      <c r="D1357" t="s">
        <v>4954</v>
      </c>
      <c r="E1357" t="s">
        <v>7</v>
      </c>
      <c r="F1357" s="3">
        <v>1200.57</v>
      </c>
      <c r="G1357" s="3">
        <v>99700</v>
      </c>
      <c r="H1357" s="3">
        <v>3723.7950000000001</v>
      </c>
      <c r="I1357" s="61">
        <v>2023</v>
      </c>
    </row>
    <row r="1358" spans="1:9" x14ac:dyDescent="0.3">
      <c r="A1358" s="79">
        <v>714</v>
      </c>
      <c r="B1358" t="s">
        <v>1472</v>
      </c>
      <c r="C1358" t="s">
        <v>1037</v>
      </c>
      <c r="D1358" t="s">
        <v>4955</v>
      </c>
      <c r="E1358" t="s">
        <v>7</v>
      </c>
      <c r="F1358" s="3">
        <v>1127.3399999999999</v>
      </c>
      <c r="G1358" s="3">
        <v>128800</v>
      </c>
      <c r="H1358" s="3">
        <v>4810.68</v>
      </c>
      <c r="I1358" s="61">
        <v>2023</v>
      </c>
    </row>
    <row r="1359" spans="1:9" x14ac:dyDescent="0.3">
      <c r="A1359" s="79">
        <v>714</v>
      </c>
      <c r="B1359" t="s">
        <v>1472</v>
      </c>
      <c r="C1359" t="s">
        <v>1037</v>
      </c>
      <c r="D1359" t="s">
        <v>4956</v>
      </c>
      <c r="E1359" t="s">
        <v>42</v>
      </c>
      <c r="F1359" s="3">
        <v>94339</v>
      </c>
      <c r="G1359" s="3">
        <v>1152100</v>
      </c>
      <c r="H1359" s="3">
        <v>43030.934999999998</v>
      </c>
      <c r="I1359" s="61">
        <v>2023</v>
      </c>
    </row>
    <row r="1360" spans="1:9" x14ac:dyDescent="0.3">
      <c r="A1360" s="79">
        <v>714</v>
      </c>
      <c r="B1360" t="s">
        <v>1472</v>
      </c>
      <c r="C1360" t="s">
        <v>1037</v>
      </c>
      <c r="D1360" t="s">
        <v>3826</v>
      </c>
      <c r="E1360" t="s">
        <v>42</v>
      </c>
      <c r="F1360" s="3">
        <v>7118.66</v>
      </c>
      <c r="G1360" s="3">
        <v>205200</v>
      </c>
      <c r="H1360" s="3">
        <v>7664.2199999999993</v>
      </c>
      <c r="I1360" s="61">
        <v>2023</v>
      </c>
    </row>
    <row r="1361" spans="1:9" x14ac:dyDescent="0.3">
      <c r="A1361" s="79">
        <v>714</v>
      </c>
      <c r="B1361" t="s">
        <v>1472</v>
      </c>
      <c r="C1361" t="s">
        <v>1037</v>
      </c>
      <c r="D1361" t="s">
        <v>4957</v>
      </c>
      <c r="E1361" t="s">
        <v>42</v>
      </c>
      <c r="F1361" s="3">
        <v>120737.92</v>
      </c>
      <c r="G1361" s="3">
        <v>940000</v>
      </c>
      <c r="H1361" s="3">
        <v>35109</v>
      </c>
      <c r="I1361" s="61">
        <v>2023</v>
      </c>
    </row>
    <row r="1362" spans="1:9" x14ac:dyDescent="0.3">
      <c r="A1362" s="79">
        <v>714</v>
      </c>
      <c r="B1362" t="s">
        <v>1472</v>
      </c>
      <c r="C1362" t="s">
        <v>1037</v>
      </c>
      <c r="D1362" t="s">
        <v>4958</v>
      </c>
      <c r="E1362" t="s">
        <v>7</v>
      </c>
      <c r="F1362" s="3">
        <v>170488</v>
      </c>
      <c r="G1362" s="3">
        <v>3416000</v>
      </c>
      <c r="H1362" s="3">
        <v>127587.59999999999</v>
      </c>
      <c r="I1362" s="61">
        <v>2023</v>
      </c>
    </row>
    <row r="1363" spans="1:9" x14ac:dyDescent="0.3">
      <c r="A1363" s="79">
        <v>714</v>
      </c>
      <c r="B1363" t="s">
        <v>1472</v>
      </c>
      <c r="C1363" t="s">
        <v>1037</v>
      </c>
      <c r="D1363" t="s">
        <v>3869</v>
      </c>
      <c r="E1363" t="s">
        <v>42</v>
      </c>
      <c r="F1363" s="3">
        <v>255732</v>
      </c>
      <c r="G1363" s="3">
        <v>1024000</v>
      </c>
      <c r="H1363" s="3">
        <v>38246.400000000001</v>
      </c>
      <c r="I1363" s="61">
        <v>2023</v>
      </c>
    </row>
    <row r="1364" spans="1:9" x14ac:dyDescent="0.3">
      <c r="A1364" s="79">
        <v>714</v>
      </c>
      <c r="B1364" t="s">
        <v>1472</v>
      </c>
      <c r="C1364" t="s">
        <v>1037</v>
      </c>
      <c r="D1364" t="s">
        <v>3868</v>
      </c>
      <c r="E1364" t="s">
        <v>42</v>
      </c>
      <c r="F1364" s="3">
        <v>308884</v>
      </c>
      <c r="G1364" s="3">
        <v>130400</v>
      </c>
      <c r="H1364" s="3">
        <v>4870.4399999999996</v>
      </c>
      <c r="I1364" s="61">
        <v>2023</v>
      </c>
    </row>
    <row r="1365" spans="1:9" x14ac:dyDescent="0.3">
      <c r="A1365" s="79">
        <v>714</v>
      </c>
      <c r="B1365" t="s">
        <v>1472</v>
      </c>
      <c r="C1365" t="s">
        <v>1037</v>
      </c>
      <c r="D1365" t="s">
        <v>4959</v>
      </c>
      <c r="E1365" t="s">
        <v>42</v>
      </c>
      <c r="F1365" s="3">
        <v>134136.19</v>
      </c>
      <c r="G1365" s="3">
        <v>527000</v>
      </c>
      <c r="H1365" s="3">
        <v>19683.45</v>
      </c>
      <c r="I1365" s="61">
        <v>2023</v>
      </c>
    </row>
    <row r="1366" spans="1:9" x14ac:dyDescent="0.3">
      <c r="A1366" s="79">
        <v>714</v>
      </c>
      <c r="B1366" t="s">
        <v>1472</v>
      </c>
      <c r="C1366" t="s">
        <v>1037</v>
      </c>
      <c r="D1366" t="s">
        <v>3847</v>
      </c>
      <c r="E1366" t="s">
        <v>42</v>
      </c>
      <c r="F1366" s="3">
        <v>95711.85</v>
      </c>
      <c r="G1366" s="3">
        <v>1230400</v>
      </c>
      <c r="H1366" s="3">
        <v>45955.439999999995</v>
      </c>
      <c r="I1366" s="61">
        <v>2023</v>
      </c>
    </row>
    <row r="1367" spans="1:9" x14ac:dyDescent="0.3">
      <c r="A1367" s="79">
        <v>714</v>
      </c>
      <c r="B1367" t="s">
        <v>1472</v>
      </c>
      <c r="C1367" t="s">
        <v>1037</v>
      </c>
      <c r="D1367" t="s">
        <v>4960</v>
      </c>
      <c r="E1367" t="s">
        <v>42</v>
      </c>
      <c r="F1367" s="3">
        <v>138589</v>
      </c>
      <c r="G1367" s="3">
        <v>2680000</v>
      </c>
      <c r="H1367" s="3">
        <v>100098</v>
      </c>
      <c r="I1367" s="61">
        <v>2023</v>
      </c>
    </row>
    <row r="1368" spans="1:9" x14ac:dyDescent="0.3">
      <c r="A1368" s="79">
        <v>714</v>
      </c>
      <c r="B1368" t="s">
        <v>1472</v>
      </c>
      <c r="C1368" t="s">
        <v>1037</v>
      </c>
      <c r="D1368" t="s">
        <v>4961</v>
      </c>
      <c r="E1368" t="s">
        <v>42</v>
      </c>
      <c r="F1368" s="3">
        <v>44007.59</v>
      </c>
      <c r="G1368" s="3">
        <v>250000</v>
      </c>
      <c r="H1368" s="3">
        <v>9337.5</v>
      </c>
      <c r="I1368" s="61">
        <v>2023</v>
      </c>
    </row>
    <row r="1369" spans="1:9" x14ac:dyDescent="0.3">
      <c r="A1369" s="79">
        <v>714</v>
      </c>
      <c r="B1369" t="s">
        <v>1472</v>
      </c>
      <c r="C1369" t="s">
        <v>1037</v>
      </c>
      <c r="D1369" t="s">
        <v>3836</v>
      </c>
      <c r="E1369" t="s">
        <v>42</v>
      </c>
      <c r="F1369" s="3">
        <v>56029.46</v>
      </c>
      <c r="G1369" s="3">
        <v>355600</v>
      </c>
      <c r="H1369" s="3">
        <v>13281.66</v>
      </c>
      <c r="I1369" s="61">
        <v>2023</v>
      </c>
    </row>
    <row r="1370" spans="1:9" x14ac:dyDescent="0.3">
      <c r="A1370" s="79">
        <v>714</v>
      </c>
      <c r="B1370" t="s">
        <v>1472</v>
      </c>
      <c r="C1370" t="s">
        <v>1037</v>
      </c>
      <c r="D1370" t="s">
        <v>3835</v>
      </c>
      <c r="E1370" t="s">
        <v>42</v>
      </c>
      <c r="F1370" s="3">
        <v>115447.57</v>
      </c>
      <c r="G1370" s="3">
        <v>350400</v>
      </c>
      <c r="H1370" s="3">
        <v>13087.439999999999</v>
      </c>
      <c r="I1370" s="61">
        <v>2023</v>
      </c>
    </row>
    <row r="1371" spans="1:9" x14ac:dyDescent="0.3">
      <c r="A1371" s="79">
        <v>714</v>
      </c>
      <c r="B1371" t="s">
        <v>1472</v>
      </c>
      <c r="C1371" t="s">
        <v>1037</v>
      </c>
      <c r="D1371" t="s">
        <v>4962</v>
      </c>
      <c r="E1371" t="s">
        <v>42</v>
      </c>
      <c r="F1371" s="3">
        <v>51538.95</v>
      </c>
      <c r="G1371" s="3">
        <v>833800</v>
      </c>
      <c r="H1371" s="3">
        <v>31142.43</v>
      </c>
      <c r="I1371" s="61">
        <v>2023</v>
      </c>
    </row>
    <row r="1372" spans="1:9" x14ac:dyDescent="0.3">
      <c r="A1372" s="79">
        <v>714</v>
      </c>
      <c r="B1372" t="s">
        <v>1472</v>
      </c>
      <c r="C1372" t="s">
        <v>1037</v>
      </c>
      <c r="D1372" t="s">
        <v>3842</v>
      </c>
      <c r="E1372" t="s">
        <v>7</v>
      </c>
      <c r="F1372" s="3">
        <v>585</v>
      </c>
      <c r="G1372" s="3">
        <v>110100</v>
      </c>
      <c r="H1372" s="3">
        <v>4112.2349999999997</v>
      </c>
      <c r="I1372" s="61">
        <v>2023</v>
      </c>
    </row>
    <row r="1373" spans="1:9" x14ac:dyDescent="0.3">
      <c r="A1373" s="79">
        <v>714</v>
      </c>
      <c r="B1373" t="s">
        <v>1472</v>
      </c>
      <c r="C1373" t="s">
        <v>1037</v>
      </c>
      <c r="D1373" t="s">
        <v>3842</v>
      </c>
      <c r="E1373" t="s">
        <v>7</v>
      </c>
      <c r="F1373" s="3">
        <v>699</v>
      </c>
      <c r="G1373" s="3">
        <v>139700</v>
      </c>
      <c r="H1373" s="3">
        <v>5217.7950000000001</v>
      </c>
      <c r="I1373" s="61">
        <v>2023</v>
      </c>
    </row>
    <row r="1374" spans="1:9" x14ac:dyDescent="0.3">
      <c r="A1374" s="79">
        <v>714</v>
      </c>
      <c r="B1374" t="s">
        <v>1472</v>
      </c>
      <c r="C1374" t="s">
        <v>1037</v>
      </c>
      <c r="D1374" t="s">
        <v>3842</v>
      </c>
      <c r="E1374" t="s">
        <v>7</v>
      </c>
      <c r="F1374" s="3">
        <v>978</v>
      </c>
      <c r="G1374" s="3">
        <v>190800</v>
      </c>
      <c r="H1374" s="3">
        <v>7126.38</v>
      </c>
      <c r="I1374" s="61">
        <v>2023</v>
      </c>
    </row>
    <row r="1375" spans="1:9" x14ac:dyDescent="0.3">
      <c r="A1375" s="79">
        <v>714</v>
      </c>
      <c r="B1375" t="s">
        <v>1472</v>
      </c>
      <c r="C1375" t="s">
        <v>1037</v>
      </c>
      <c r="D1375" t="s">
        <v>3842</v>
      </c>
      <c r="E1375" t="s">
        <v>7</v>
      </c>
      <c r="F1375" s="3">
        <v>1730</v>
      </c>
      <c r="G1375" s="3">
        <v>165700</v>
      </c>
      <c r="H1375" s="3">
        <v>6188.8949999999995</v>
      </c>
      <c r="I1375" s="61">
        <v>2023</v>
      </c>
    </row>
    <row r="1376" spans="1:9" x14ac:dyDescent="0.3">
      <c r="A1376" s="79">
        <v>714</v>
      </c>
      <c r="B1376" t="s">
        <v>1472</v>
      </c>
      <c r="C1376" t="s">
        <v>1037</v>
      </c>
      <c r="D1376" t="s">
        <v>3842</v>
      </c>
      <c r="E1376" t="s">
        <v>7</v>
      </c>
      <c r="F1376" s="3">
        <v>777</v>
      </c>
      <c r="G1376" s="3">
        <v>163200</v>
      </c>
      <c r="H1376" s="3">
        <v>6095.5199999999995</v>
      </c>
      <c r="I1376" s="61">
        <v>2023</v>
      </c>
    </row>
    <row r="1377" spans="1:9" x14ac:dyDescent="0.3">
      <c r="A1377" s="79">
        <v>714</v>
      </c>
      <c r="B1377" t="s">
        <v>1472</v>
      </c>
      <c r="C1377" t="s">
        <v>1037</v>
      </c>
      <c r="D1377" t="s">
        <v>3842</v>
      </c>
      <c r="E1377" t="s">
        <v>7</v>
      </c>
      <c r="F1377" s="3">
        <v>2388</v>
      </c>
      <c r="G1377" s="3">
        <v>228300</v>
      </c>
      <c r="H1377" s="3">
        <v>8527.0049999999992</v>
      </c>
      <c r="I1377" s="61">
        <v>2023</v>
      </c>
    </row>
    <row r="1378" spans="1:9" x14ac:dyDescent="0.3">
      <c r="A1378" s="79">
        <v>714</v>
      </c>
      <c r="B1378" t="s">
        <v>1472</v>
      </c>
      <c r="C1378" t="s">
        <v>1037</v>
      </c>
      <c r="D1378" t="s">
        <v>3842</v>
      </c>
      <c r="E1378" t="s">
        <v>7</v>
      </c>
      <c r="F1378" s="3">
        <v>1847</v>
      </c>
      <c r="G1378" s="3">
        <v>165700</v>
      </c>
      <c r="H1378" s="3">
        <v>6188.8949999999995</v>
      </c>
      <c r="I1378" s="61">
        <v>2023</v>
      </c>
    </row>
    <row r="1379" spans="1:9" x14ac:dyDescent="0.3">
      <c r="A1379" s="79">
        <v>714</v>
      </c>
      <c r="B1379" t="s">
        <v>1472</v>
      </c>
      <c r="C1379" t="s">
        <v>1037</v>
      </c>
      <c r="D1379" t="s">
        <v>3842</v>
      </c>
      <c r="E1379" t="s">
        <v>7</v>
      </c>
      <c r="F1379" s="3">
        <v>778</v>
      </c>
      <c r="G1379" s="3">
        <v>163300</v>
      </c>
      <c r="H1379" s="3">
        <v>6099.2550000000001</v>
      </c>
      <c r="I1379" s="61">
        <v>2023</v>
      </c>
    </row>
    <row r="1380" spans="1:9" x14ac:dyDescent="0.3">
      <c r="A1380" s="79">
        <v>714</v>
      </c>
      <c r="B1380" t="s">
        <v>1472</v>
      </c>
      <c r="C1380" t="s">
        <v>1037</v>
      </c>
      <c r="D1380" t="s">
        <v>3842</v>
      </c>
      <c r="E1380" t="s">
        <v>7</v>
      </c>
      <c r="F1380" s="3">
        <v>2474</v>
      </c>
      <c r="G1380" s="3">
        <v>228300</v>
      </c>
      <c r="H1380" s="3">
        <v>8527.0049999999992</v>
      </c>
      <c r="I1380" s="61">
        <v>2023</v>
      </c>
    </row>
    <row r="1381" spans="1:9" x14ac:dyDescent="0.3">
      <c r="A1381" s="79">
        <v>714</v>
      </c>
      <c r="B1381" t="s">
        <v>1472</v>
      </c>
      <c r="C1381" t="s">
        <v>1037</v>
      </c>
      <c r="D1381" t="s">
        <v>3842</v>
      </c>
      <c r="E1381" t="s">
        <v>7</v>
      </c>
      <c r="F1381" s="3">
        <v>2104</v>
      </c>
      <c r="G1381" s="3">
        <v>165700</v>
      </c>
      <c r="H1381" s="3">
        <v>6188.8949999999995</v>
      </c>
      <c r="I1381" s="61">
        <v>2023</v>
      </c>
    </row>
    <row r="1382" spans="1:9" x14ac:dyDescent="0.3">
      <c r="A1382" s="79">
        <v>714</v>
      </c>
      <c r="B1382" t="s">
        <v>1472</v>
      </c>
      <c r="C1382" t="s">
        <v>1037</v>
      </c>
      <c r="D1382" t="s">
        <v>3842</v>
      </c>
      <c r="E1382" t="s">
        <v>7</v>
      </c>
      <c r="F1382" s="3">
        <v>1938</v>
      </c>
      <c r="G1382" s="3">
        <v>163300</v>
      </c>
      <c r="H1382" s="3">
        <v>6099.2550000000001</v>
      </c>
      <c r="I1382" s="61">
        <v>2023</v>
      </c>
    </row>
    <row r="1383" spans="1:9" x14ac:dyDescent="0.3">
      <c r="A1383" s="79">
        <v>714</v>
      </c>
      <c r="B1383" t="s">
        <v>1472</v>
      </c>
      <c r="C1383" t="s">
        <v>1037</v>
      </c>
      <c r="D1383" t="s">
        <v>3842</v>
      </c>
      <c r="E1383" t="s">
        <v>7</v>
      </c>
      <c r="F1383" s="3">
        <v>2560</v>
      </c>
      <c r="G1383" s="3">
        <v>228300</v>
      </c>
      <c r="H1383" s="3">
        <v>8527.0049999999992</v>
      </c>
      <c r="I1383" s="61">
        <v>2023</v>
      </c>
    </row>
    <row r="1384" spans="1:9" x14ac:dyDescent="0.3">
      <c r="A1384" s="79">
        <v>714</v>
      </c>
      <c r="B1384" t="s">
        <v>1472</v>
      </c>
      <c r="C1384" t="s">
        <v>1037</v>
      </c>
      <c r="D1384" t="s">
        <v>4963</v>
      </c>
      <c r="E1384" t="s">
        <v>7</v>
      </c>
      <c r="F1384" s="3">
        <v>639.13</v>
      </c>
      <c r="G1384" s="3">
        <v>145100</v>
      </c>
      <c r="H1384" s="3">
        <v>5419.4849999999997</v>
      </c>
      <c r="I1384" s="61">
        <v>2023</v>
      </c>
    </row>
    <row r="1385" spans="1:9" x14ac:dyDescent="0.3">
      <c r="A1385" s="79">
        <v>714</v>
      </c>
      <c r="B1385" t="s">
        <v>1472</v>
      </c>
      <c r="C1385" t="s">
        <v>1037</v>
      </c>
      <c r="D1385" t="s">
        <v>4964</v>
      </c>
      <c r="E1385" t="s">
        <v>7</v>
      </c>
      <c r="F1385" s="3">
        <v>644.12</v>
      </c>
      <c r="G1385" s="3">
        <v>153500</v>
      </c>
      <c r="H1385" s="3">
        <v>5733.2249999999995</v>
      </c>
      <c r="I1385" s="61">
        <v>2023</v>
      </c>
    </row>
    <row r="1386" spans="1:9" x14ac:dyDescent="0.3">
      <c r="A1386" s="79">
        <v>714</v>
      </c>
      <c r="B1386" t="s">
        <v>1472</v>
      </c>
      <c r="C1386" t="s">
        <v>1037</v>
      </c>
      <c r="D1386" t="s">
        <v>4964</v>
      </c>
      <c r="E1386" t="s">
        <v>7</v>
      </c>
      <c r="F1386" s="3">
        <v>718.7</v>
      </c>
      <c r="G1386" s="3">
        <v>179900</v>
      </c>
      <c r="H1386" s="3">
        <v>6719.2649999999994</v>
      </c>
      <c r="I1386" s="61">
        <v>2023</v>
      </c>
    </row>
    <row r="1387" spans="1:9" x14ac:dyDescent="0.3">
      <c r="A1387" s="79">
        <v>714</v>
      </c>
      <c r="B1387" t="s">
        <v>1472</v>
      </c>
      <c r="C1387" t="s">
        <v>1037</v>
      </c>
      <c r="D1387" t="s">
        <v>4964</v>
      </c>
      <c r="E1387" t="s">
        <v>7</v>
      </c>
      <c r="F1387" s="3">
        <v>1918.9</v>
      </c>
      <c r="G1387" s="3">
        <v>174300</v>
      </c>
      <c r="H1387" s="3">
        <v>6510.1049999999996</v>
      </c>
      <c r="I1387" s="61">
        <v>2023</v>
      </c>
    </row>
    <row r="1388" spans="1:9" x14ac:dyDescent="0.3">
      <c r="A1388" s="79">
        <v>714</v>
      </c>
      <c r="B1388" t="s">
        <v>1472</v>
      </c>
      <c r="C1388" t="s">
        <v>1037</v>
      </c>
      <c r="D1388" t="s">
        <v>4964</v>
      </c>
      <c r="E1388" t="s">
        <v>7</v>
      </c>
      <c r="F1388" s="3">
        <v>2686.04</v>
      </c>
      <c r="G1388" s="3">
        <v>269400</v>
      </c>
      <c r="H1388" s="3">
        <v>10062.09</v>
      </c>
      <c r="I1388" s="61">
        <v>2023</v>
      </c>
    </row>
    <row r="1389" spans="1:9" x14ac:dyDescent="0.3">
      <c r="A1389" s="79">
        <v>714</v>
      </c>
      <c r="B1389" t="s">
        <v>1472</v>
      </c>
      <c r="C1389" t="s">
        <v>1037</v>
      </c>
      <c r="D1389" t="s">
        <v>4964</v>
      </c>
      <c r="E1389" t="s">
        <v>7</v>
      </c>
      <c r="F1389" s="3">
        <v>2014.53</v>
      </c>
      <c r="G1389" s="3">
        <v>263400</v>
      </c>
      <c r="H1389" s="3">
        <v>9837.99</v>
      </c>
      <c r="I1389" s="61">
        <v>2023</v>
      </c>
    </row>
    <row r="1390" spans="1:9" x14ac:dyDescent="0.3">
      <c r="A1390" s="79">
        <v>714</v>
      </c>
      <c r="B1390" t="s">
        <v>1472</v>
      </c>
      <c r="C1390" t="s">
        <v>1037</v>
      </c>
      <c r="D1390" t="s">
        <v>3843</v>
      </c>
      <c r="E1390" t="s">
        <v>42</v>
      </c>
      <c r="F1390" s="3">
        <v>1879.2</v>
      </c>
      <c r="G1390" s="3">
        <v>80500</v>
      </c>
      <c r="H1390" s="3">
        <v>3006.6749999999997</v>
      </c>
      <c r="I1390" s="61">
        <v>2023</v>
      </c>
    </row>
    <row r="1391" spans="1:9" x14ac:dyDescent="0.3">
      <c r="A1391" s="79">
        <v>714</v>
      </c>
      <c r="B1391" t="s">
        <v>1472</v>
      </c>
      <c r="C1391" t="s">
        <v>1037</v>
      </c>
      <c r="D1391" t="s">
        <v>3841</v>
      </c>
      <c r="E1391" t="s">
        <v>42</v>
      </c>
      <c r="F1391" s="3">
        <v>49196.32</v>
      </c>
      <c r="G1391" s="3">
        <v>365600</v>
      </c>
      <c r="H1391" s="3">
        <v>13655.16</v>
      </c>
      <c r="I1391" s="61">
        <v>2023</v>
      </c>
    </row>
    <row r="1392" spans="1:9" x14ac:dyDescent="0.3">
      <c r="A1392" s="79">
        <v>714</v>
      </c>
      <c r="B1392" t="s">
        <v>1472</v>
      </c>
      <c r="C1392" t="s">
        <v>1037</v>
      </c>
      <c r="D1392" t="s">
        <v>4965</v>
      </c>
      <c r="E1392" t="s">
        <v>42</v>
      </c>
      <c r="F1392" s="3">
        <v>59808.86</v>
      </c>
      <c r="G1392" s="3">
        <v>288300</v>
      </c>
      <c r="H1392" s="3">
        <v>10768.004999999999</v>
      </c>
      <c r="I1392" s="61">
        <v>2023</v>
      </c>
    </row>
    <row r="1393" spans="1:9" x14ac:dyDescent="0.3">
      <c r="A1393" s="79">
        <v>714</v>
      </c>
      <c r="B1393" t="s">
        <v>1472</v>
      </c>
      <c r="C1393" t="s">
        <v>1037</v>
      </c>
      <c r="D1393" t="s">
        <v>2994</v>
      </c>
      <c r="E1393" t="s">
        <v>42</v>
      </c>
      <c r="F1393" s="3">
        <v>1012629</v>
      </c>
      <c r="G1393" s="3">
        <v>1494000</v>
      </c>
      <c r="H1393" s="3">
        <v>55800.9</v>
      </c>
      <c r="I1393" s="61">
        <v>2023</v>
      </c>
    </row>
    <row r="1394" spans="1:9" x14ac:dyDescent="0.3">
      <c r="A1394" s="79">
        <v>714</v>
      </c>
      <c r="B1394" t="s">
        <v>1472</v>
      </c>
      <c r="C1394" t="s">
        <v>1037</v>
      </c>
      <c r="D1394" t="s">
        <v>3815</v>
      </c>
      <c r="E1394" t="s">
        <v>42</v>
      </c>
      <c r="F1394" s="3">
        <v>300000</v>
      </c>
      <c r="G1394" s="3">
        <v>1500000</v>
      </c>
      <c r="H1394" s="3">
        <v>56025</v>
      </c>
      <c r="I1394" s="61">
        <v>2023</v>
      </c>
    </row>
    <row r="1395" spans="1:9" x14ac:dyDescent="0.3">
      <c r="A1395" s="79">
        <v>714</v>
      </c>
      <c r="B1395" t="s">
        <v>1472</v>
      </c>
      <c r="C1395" t="s">
        <v>1037</v>
      </c>
      <c r="D1395" t="s">
        <v>4966</v>
      </c>
      <c r="E1395" t="s">
        <v>42</v>
      </c>
      <c r="F1395" s="3">
        <v>53622.36</v>
      </c>
      <c r="G1395" s="3">
        <v>852000</v>
      </c>
      <c r="H1395" s="3">
        <v>31822.2</v>
      </c>
      <c r="I1395" s="61">
        <v>2023</v>
      </c>
    </row>
    <row r="1396" spans="1:9" x14ac:dyDescent="0.3">
      <c r="A1396" s="79">
        <v>714</v>
      </c>
      <c r="B1396" t="s">
        <v>1472</v>
      </c>
      <c r="C1396" t="s">
        <v>1037</v>
      </c>
      <c r="D1396" t="s">
        <v>4967</v>
      </c>
      <c r="E1396" t="s">
        <v>42</v>
      </c>
      <c r="F1396" s="3">
        <v>529253.06000000006</v>
      </c>
      <c r="G1396" s="3">
        <v>1880100</v>
      </c>
      <c r="H1396" s="3">
        <v>70221.735000000001</v>
      </c>
      <c r="I1396" s="61">
        <v>2023</v>
      </c>
    </row>
    <row r="1397" spans="1:9" x14ac:dyDescent="0.3">
      <c r="A1397" s="79">
        <v>714</v>
      </c>
      <c r="B1397" t="s">
        <v>1472</v>
      </c>
      <c r="C1397" t="s">
        <v>1037</v>
      </c>
      <c r="D1397" t="s">
        <v>3867</v>
      </c>
      <c r="E1397" t="s">
        <v>42</v>
      </c>
      <c r="F1397" s="3">
        <v>700304</v>
      </c>
      <c r="G1397" s="3">
        <v>5250000</v>
      </c>
      <c r="H1397" s="3">
        <v>196087.5</v>
      </c>
      <c r="I1397" s="61">
        <v>2023</v>
      </c>
    </row>
    <row r="1398" spans="1:9" x14ac:dyDescent="0.3">
      <c r="A1398" s="79">
        <v>714</v>
      </c>
      <c r="B1398" t="s">
        <v>1472</v>
      </c>
      <c r="C1398" t="s">
        <v>1037</v>
      </c>
      <c r="D1398" t="s">
        <v>3870</v>
      </c>
      <c r="E1398" t="s">
        <v>42</v>
      </c>
      <c r="F1398" s="3">
        <v>3984447</v>
      </c>
      <c r="G1398" s="3">
        <v>38250000</v>
      </c>
      <c r="H1398" s="3">
        <v>1428637.5</v>
      </c>
      <c r="I1398" s="61">
        <v>2023</v>
      </c>
    </row>
    <row r="1399" spans="1:9" x14ac:dyDescent="0.3">
      <c r="A1399" s="79">
        <v>714</v>
      </c>
      <c r="B1399" t="s">
        <v>1472</v>
      </c>
      <c r="C1399" t="s">
        <v>1037</v>
      </c>
      <c r="D1399" t="s">
        <v>4968</v>
      </c>
      <c r="E1399" t="s">
        <v>42</v>
      </c>
      <c r="F1399" s="3">
        <v>389269.94</v>
      </c>
      <c r="G1399" s="3">
        <v>4420000</v>
      </c>
      <c r="H1399" s="3">
        <v>165087</v>
      </c>
      <c r="I1399" s="61">
        <v>2023</v>
      </c>
    </row>
    <row r="1400" spans="1:9" x14ac:dyDescent="0.3">
      <c r="A1400" s="79">
        <v>714</v>
      </c>
      <c r="B1400" t="s">
        <v>1472</v>
      </c>
      <c r="C1400" t="s">
        <v>1037</v>
      </c>
      <c r="D1400" t="s">
        <v>3864</v>
      </c>
      <c r="E1400" t="s">
        <v>42</v>
      </c>
      <c r="F1400" s="3">
        <v>43271.33</v>
      </c>
      <c r="G1400" s="3">
        <v>424800</v>
      </c>
      <c r="H1400" s="3">
        <v>15866.279999999999</v>
      </c>
      <c r="I1400" s="61">
        <v>2023</v>
      </c>
    </row>
    <row r="1401" spans="1:9" x14ac:dyDescent="0.3">
      <c r="A1401" s="79">
        <v>714</v>
      </c>
      <c r="B1401" t="s">
        <v>1472</v>
      </c>
      <c r="C1401" t="s">
        <v>1037</v>
      </c>
      <c r="D1401" t="s">
        <v>4969</v>
      </c>
      <c r="E1401" t="s">
        <v>42</v>
      </c>
      <c r="F1401" s="3">
        <v>27112.21</v>
      </c>
      <c r="G1401" s="3">
        <v>138000</v>
      </c>
      <c r="H1401" s="3">
        <v>5154.3</v>
      </c>
      <c r="I1401" s="61">
        <v>2023</v>
      </c>
    </row>
    <row r="1402" spans="1:9" x14ac:dyDescent="0.3">
      <c r="A1402" s="79">
        <v>714</v>
      </c>
      <c r="B1402" t="s">
        <v>1472</v>
      </c>
      <c r="C1402" t="s">
        <v>1037</v>
      </c>
      <c r="D1402" t="s">
        <v>3820</v>
      </c>
      <c r="E1402" t="s">
        <v>42</v>
      </c>
      <c r="F1402" s="3">
        <v>34599.83</v>
      </c>
      <c r="G1402" s="3">
        <v>160000</v>
      </c>
      <c r="H1402" s="3">
        <v>5976</v>
      </c>
      <c r="I1402" s="61">
        <v>2023</v>
      </c>
    </row>
    <row r="1403" spans="1:9" x14ac:dyDescent="0.3">
      <c r="A1403" s="79">
        <v>714</v>
      </c>
      <c r="B1403" t="s">
        <v>1472</v>
      </c>
      <c r="C1403" t="s">
        <v>1037</v>
      </c>
      <c r="D1403" t="s">
        <v>3819</v>
      </c>
      <c r="E1403" t="s">
        <v>19</v>
      </c>
      <c r="F1403" s="3">
        <v>100000</v>
      </c>
      <c r="G1403" s="3">
        <v>1996500</v>
      </c>
      <c r="H1403" s="3">
        <v>74569.274999999994</v>
      </c>
      <c r="I1403" s="61">
        <v>2023</v>
      </c>
    </row>
    <row r="1404" spans="1:9" x14ac:dyDescent="0.3">
      <c r="A1404" s="79">
        <v>714</v>
      </c>
      <c r="B1404" t="s">
        <v>1472</v>
      </c>
      <c r="C1404" t="s">
        <v>1037</v>
      </c>
      <c r="D1404" t="s">
        <v>3858</v>
      </c>
      <c r="E1404" t="s">
        <v>42</v>
      </c>
      <c r="F1404" s="3">
        <v>12400.8</v>
      </c>
      <c r="G1404" s="3">
        <v>107200</v>
      </c>
      <c r="H1404" s="3">
        <v>4003.92</v>
      </c>
      <c r="I1404" s="61">
        <v>2023</v>
      </c>
    </row>
    <row r="1405" spans="1:9" x14ac:dyDescent="0.3">
      <c r="A1405" s="79">
        <v>714</v>
      </c>
      <c r="B1405" t="s">
        <v>1472</v>
      </c>
      <c r="C1405" t="s">
        <v>1037</v>
      </c>
      <c r="D1405" t="s">
        <v>3853</v>
      </c>
      <c r="E1405" t="s">
        <v>42</v>
      </c>
      <c r="F1405" s="3">
        <v>10208.77</v>
      </c>
      <c r="G1405" s="3">
        <v>88000</v>
      </c>
      <c r="H1405" s="3">
        <v>3286.7999999999997</v>
      </c>
      <c r="I1405" s="61">
        <v>2023</v>
      </c>
    </row>
    <row r="1406" spans="1:9" x14ac:dyDescent="0.3">
      <c r="A1406" s="79">
        <v>714</v>
      </c>
      <c r="B1406" t="s">
        <v>1472</v>
      </c>
      <c r="C1406" t="s">
        <v>1037</v>
      </c>
      <c r="D1406" t="s">
        <v>3850</v>
      </c>
      <c r="E1406" t="s">
        <v>42</v>
      </c>
      <c r="F1406" s="3">
        <v>13735.62</v>
      </c>
      <c r="G1406" s="3">
        <v>89600</v>
      </c>
      <c r="H1406" s="3">
        <v>3346.56</v>
      </c>
      <c r="I1406" s="61">
        <v>2023</v>
      </c>
    </row>
    <row r="1407" spans="1:9" x14ac:dyDescent="0.3">
      <c r="A1407" s="79">
        <v>714</v>
      </c>
      <c r="B1407" t="s">
        <v>1472</v>
      </c>
      <c r="C1407" t="s">
        <v>1037</v>
      </c>
      <c r="D1407" t="s">
        <v>3854</v>
      </c>
      <c r="E1407" t="s">
        <v>42</v>
      </c>
      <c r="F1407" s="3">
        <v>13441.4</v>
      </c>
      <c r="G1407" s="3">
        <v>97600</v>
      </c>
      <c r="H1407" s="3">
        <v>3645.3599999999997</v>
      </c>
      <c r="I1407" s="61">
        <v>2023</v>
      </c>
    </row>
    <row r="1408" spans="1:9" x14ac:dyDescent="0.3">
      <c r="A1408" s="79">
        <v>714</v>
      </c>
      <c r="B1408" t="s">
        <v>1472</v>
      </c>
      <c r="C1408" t="s">
        <v>1037</v>
      </c>
      <c r="D1408" t="s">
        <v>3859</v>
      </c>
      <c r="E1408" t="s">
        <v>42</v>
      </c>
      <c r="F1408" s="3">
        <v>13416.4</v>
      </c>
      <c r="G1408" s="3">
        <v>94400</v>
      </c>
      <c r="H1408" s="3">
        <v>3525.8399999999997</v>
      </c>
      <c r="I1408" s="61">
        <v>2023</v>
      </c>
    </row>
    <row r="1409" spans="1:9" x14ac:dyDescent="0.3">
      <c r="A1409" s="79">
        <v>714</v>
      </c>
      <c r="B1409" t="s">
        <v>1472</v>
      </c>
      <c r="C1409" t="s">
        <v>1037</v>
      </c>
      <c r="D1409" t="s">
        <v>3855</v>
      </c>
      <c r="E1409" t="s">
        <v>42</v>
      </c>
      <c r="F1409" s="3">
        <v>13735.62</v>
      </c>
      <c r="G1409" s="3">
        <v>95200</v>
      </c>
      <c r="H1409" s="3">
        <v>3555.72</v>
      </c>
      <c r="I1409" s="61">
        <v>2023</v>
      </c>
    </row>
    <row r="1410" spans="1:9" x14ac:dyDescent="0.3">
      <c r="A1410" s="79">
        <v>714</v>
      </c>
      <c r="B1410" t="s">
        <v>1472</v>
      </c>
      <c r="C1410" t="s">
        <v>1037</v>
      </c>
      <c r="D1410" t="s">
        <v>3856</v>
      </c>
      <c r="E1410" t="s">
        <v>42</v>
      </c>
      <c r="F1410" s="3">
        <v>13642.11</v>
      </c>
      <c r="G1410" s="3">
        <v>95200</v>
      </c>
      <c r="H1410" s="3">
        <v>3555.72</v>
      </c>
      <c r="I1410" s="61">
        <v>2023</v>
      </c>
    </row>
    <row r="1411" spans="1:9" x14ac:dyDescent="0.3">
      <c r="A1411" s="79">
        <v>714</v>
      </c>
      <c r="B1411" t="s">
        <v>1472</v>
      </c>
      <c r="C1411" t="s">
        <v>1037</v>
      </c>
      <c r="D1411" t="s">
        <v>3857</v>
      </c>
      <c r="E1411" t="s">
        <v>42</v>
      </c>
      <c r="F1411" s="3">
        <v>13805.14</v>
      </c>
      <c r="G1411" s="3">
        <v>91200</v>
      </c>
      <c r="H1411" s="3">
        <v>3406.3199999999997</v>
      </c>
      <c r="I1411" s="61">
        <v>2023</v>
      </c>
    </row>
    <row r="1412" spans="1:9" x14ac:dyDescent="0.3">
      <c r="A1412" s="79">
        <v>714</v>
      </c>
      <c r="B1412" t="s">
        <v>1472</v>
      </c>
      <c r="C1412" t="s">
        <v>1037</v>
      </c>
      <c r="D1412" t="s">
        <v>3851</v>
      </c>
      <c r="E1412" t="s">
        <v>42</v>
      </c>
      <c r="F1412" s="3">
        <v>8515.8700000000008</v>
      </c>
      <c r="G1412" s="3">
        <v>102400</v>
      </c>
      <c r="H1412" s="3">
        <v>3824.64</v>
      </c>
      <c r="I1412" s="61">
        <v>2023</v>
      </c>
    </row>
    <row r="1413" spans="1:9" x14ac:dyDescent="0.3">
      <c r="A1413" s="79">
        <v>714</v>
      </c>
      <c r="B1413" t="s">
        <v>1472</v>
      </c>
      <c r="C1413" t="s">
        <v>1037</v>
      </c>
      <c r="D1413" t="s">
        <v>3852</v>
      </c>
      <c r="E1413" t="s">
        <v>42</v>
      </c>
      <c r="F1413" s="3">
        <v>12864.14</v>
      </c>
      <c r="G1413" s="3">
        <v>95200</v>
      </c>
      <c r="H1413" s="3">
        <v>3555.72</v>
      </c>
      <c r="I1413" s="61">
        <v>2023</v>
      </c>
    </row>
    <row r="1414" spans="1:9" x14ac:dyDescent="0.3">
      <c r="A1414" s="79">
        <v>714</v>
      </c>
      <c r="B1414" t="s">
        <v>1472</v>
      </c>
      <c r="C1414" t="s">
        <v>1037</v>
      </c>
      <c r="D1414" t="s">
        <v>4970</v>
      </c>
      <c r="E1414" t="s">
        <v>42</v>
      </c>
      <c r="F1414" s="3">
        <v>14927.08</v>
      </c>
      <c r="G1414" s="3">
        <v>139400</v>
      </c>
      <c r="H1414" s="3">
        <v>5206.59</v>
      </c>
      <c r="I1414" s="61">
        <v>2023</v>
      </c>
    </row>
    <row r="1415" spans="1:9" x14ac:dyDescent="0.3">
      <c r="A1415" s="79">
        <v>714</v>
      </c>
      <c r="B1415" t="s">
        <v>1472</v>
      </c>
      <c r="C1415" t="s">
        <v>1037</v>
      </c>
      <c r="D1415" t="s">
        <v>3817</v>
      </c>
      <c r="E1415" t="s">
        <v>42</v>
      </c>
      <c r="F1415" s="3">
        <v>240592.14</v>
      </c>
      <c r="G1415" s="3">
        <v>2506300</v>
      </c>
      <c r="H1415" s="3">
        <v>93610.304999999993</v>
      </c>
      <c r="I1415" s="61">
        <v>2023</v>
      </c>
    </row>
    <row r="1416" spans="1:9" x14ac:dyDescent="0.3">
      <c r="A1416" s="79">
        <v>714</v>
      </c>
      <c r="B1416" t="s">
        <v>1472</v>
      </c>
      <c r="C1416" t="s">
        <v>1037</v>
      </c>
      <c r="D1416" t="s">
        <v>4971</v>
      </c>
      <c r="E1416" t="s">
        <v>42</v>
      </c>
      <c r="F1416" s="3">
        <v>233349.67</v>
      </c>
      <c r="G1416" s="3">
        <v>360000</v>
      </c>
      <c r="H1416" s="3">
        <v>13446</v>
      </c>
      <c r="I1416" s="61">
        <v>2023</v>
      </c>
    </row>
    <row r="1417" spans="1:9" x14ac:dyDescent="0.3">
      <c r="A1417" s="79">
        <v>714</v>
      </c>
      <c r="B1417" t="s">
        <v>1472</v>
      </c>
      <c r="C1417" t="s">
        <v>1037</v>
      </c>
      <c r="D1417" t="s">
        <v>3818</v>
      </c>
      <c r="E1417" t="s">
        <v>42</v>
      </c>
      <c r="F1417" s="3">
        <v>66913.759999999995</v>
      </c>
      <c r="G1417" s="3">
        <v>2049500</v>
      </c>
      <c r="H1417" s="3">
        <v>76548.824999999997</v>
      </c>
      <c r="I1417" s="61">
        <v>2023</v>
      </c>
    </row>
    <row r="1418" spans="1:9" x14ac:dyDescent="0.3">
      <c r="A1418" s="79">
        <v>714</v>
      </c>
      <c r="B1418" t="s">
        <v>1472</v>
      </c>
      <c r="C1418" t="s">
        <v>1037</v>
      </c>
      <c r="D1418" t="s">
        <v>4972</v>
      </c>
      <c r="E1418" t="s">
        <v>42</v>
      </c>
      <c r="F1418" s="3">
        <v>28549.32</v>
      </c>
      <c r="G1418" s="3">
        <v>91800</v>
      </c>
      <c r="H1418" s="3">
        <v>3428.73</v>
      </c>
      <c r="I1418" s="61">
        <v>2023</v>
      </c>
    </row>
    <row r="1419" spans="1:9" x14ac:dyDescent="0.3">
      <c r="A1419" s="79">
        <v>714</v>
      </c>
      <c r="B1419" t="s">
        <v>1472</v>
      </c>
      <c r="C1419" t="s">
        <v>1037</v>
      </c>
      <c r="D1419" t="s">
        <v>3827</v>
      </c>
      <c r="E1419" t="s">
        <v>42</v>
      </c>
      <c r="F1419" s="3">
        <v>68246.61</v>
      </c>
      <c r="G1419" s="3">
        <v>321300</v>
      </c>
      <c r="H1419" s="3">
        <v>12000.555</v>
      </c>
      <c r="I1419" s="61">
        <v>2023</v>
      </c>
    </row>
    <row r="1420" spans="1:9" x14ac:dyDescent="0.3">
      <c r="A1420" s="79">
        <v>714</v>
      </c>
      <c r="B1420" t="s">
        <v>1472</v>
      </c>
      <c r="C1420" t="s">
        <v>1037</v>
      </c>
      <c r="D1420" t="s">
        <v>3830</v>
      </c>
      <c r="E1420" t="s">
        <v>42</v>
      </c>
      <c r="F1420" s="3">
        <v>21441</v>
      </c>
      <c r="G1420" s="3">
        <v>122600</v>
      </c>
      <c r="H1420" s="3">
        <v>4579.1099999999997</v>
      </c>
      <c r="I1420" s="61">
        <v>2023</v>
      </c>
    </row>
    <row r="1421" spans="1:9" x14ac:dyDescent="0.3">
      <c r="A1421" s="79">
        <v>714</v>
      </c>
      <c r="B1421" t="s">
        <v>1472</v>
      </c>
      <c r="C1421" t="s">
        <v>1037</v>
      </c>
      <c r="D1421" t="s">
        <v>3837</v>
      </c>
      <c r="E1421" t="s">
        <v>7</v>
      </c>
      <c r="F1421" s="3">
        <v>2299.06</v>
      </c>
      <c r="G1421" s="3">
        <v>237700</v>
      </c>
      <c r="H1421" s="3">
        <v>8878.0949999999993</v>
      </c>
      <c r="I1421" s="61">
        <v>2023</v>
      </c>
    </row>
    <row r="1422" spans="1:9" x14ac:dyDescent="0.3">
      <c r="A1422" s="79">
        <v>714</v>
      </c>
      <c r="B1422" t="s">
        <v>1472</v>
      </c>
      <c r="C1422" t="s">
        <v>1037</v>
      </c>
      <c r="D1422" t="s">
        <v>3837</v>
      </c>
      <c r="E1422" t="s">
        <v>7</v>
      </c>
      <c r="F1422" s="3">
        <v>1891.58</v>
      </c>
      <c r="G1422" s="3">
        <v>202200</v>
      </c>
      <c r="H1422" s="3">
        <v>7552.17</v>
      </c>
      <c r="I1422" s="61">
        <v>2023</v>
      </c>
    </row>
    <row r="1423" spans="1:9" x14ac:dyDescent="0.3">
      <c r="A1423" s="79">
        <v>714</v>
      </c>
      <c r="B1423" t="s">
        <v>1472</v>
      </c>
      <c r="C1423" t="s">
        <v>1037</v>
      </c>
      <c r="D1423" t="s">
        <v>3837</v>
      </c>
      <c r="E1423" t="s">
        <v>7</v>
      </c>
      <c r="F1423" s="3">
        <v>1891.58</v>
      </c>
      <c r="G1423" s="3">
        <v>231200</v>
      </c>
      <c r="H1423" s="3">
        <v>8635.32</v>
      </c>
      <c r="I1423" s="61">
        <v>2023</v>
      </c>
    </row>
    <row r="1424" spans="1:9" x14ac:dyDescent="0.3">
      <c r="A1424" s="79">
        <v>714</v>
      </c>
      <c r="B1424" t="s">
        <v>1472</v>
      </c>
      <c r="C1424" t="s">
        <v>1037</v>
      </c>
      <c r="D1424" t="s">
        <v>3837</v>
      </c>
      <c r="E1424" t="s">
        <v>7</v>
      </c>
      <c r="F1424" s="3">
        <v>1891.58</v>
      </c>
      <c r="G1424" s="3">
        <v>208500</v>
      </c>
      <c r="H1424" s="3">
        <v>7787.4749999999995</v>
      </c>
      <c r="I1424" s="61">
        <v>2023</v>
      </c>
    </row>
    <row r="1425" spans="1:9" x14ac:dyDescent="0.3">
      <c r="A1425" s="79">
        <v>714</v>
      </c>
      <c r="B1425" t="s">
        <v>1472</v>
      </c>
      <c r="C1425" t="s">
        <v>1037</v>
      </c>
      <c r="D1425" t="s">
        <v>3837</v>
      </c>
      <c r="E1425" t="s">
        <v>7</v>
      </c>
      <c r="F1425" s="3">
        <v>430.99</v>
      </c>
      <c r="G1425" s="3">
        <v>73000</v>
      </c>
      <c r="H1425" s="3">
        <v>2726.5499999999997</v>
      </c>
      <c r="I1425" s="61">
        <v>2023</v>
      </c>
    </row>
    <row r="1426" spans="1:9" x14ac:dyDescent="0.3">
      <c r="A1426" s="79">
        <v>714</v>
      </c>
      <c r="B1426" t="s">
        <v>1472</v>
      </c>
      <c r="C1426" t="s">
        <v>1037</v>
      </c>
      <c r="D1426" t="s">
        <v>3837</v>
      </c>
      <c r="E1426" t="s">
        <v>7</v>
      </c>
      <c r="F1426" s="3">
        <v>565.66999999999996</v>
      </c>
      <c r="G1426" s="3">
        <v>96200</v>
      </c>
      <c r="H1426" s="3">
        <v>3593.0699999999997</v>
      </c>
      <c r="I1426" s="61">
        <v>2023</v>
      </c>
    </row>
    <row r="1427" spans="1:9" x14ac:dyDescent="0.3">
      <c r="A1427" s="79">
        <v>714</v>
      </c>
      <c r="B1427" t="s">
        <v>1472</v>
      </c>
      <c r="C1427" t="s">
        <v>1037</v>
      </c>
      <c r="D1427" t="s">
        <v>3837</v>
      </c>
      <c r="E1427" t="s">
        <v>7</v>
      </c>
      <c r="F1427" s="3">
        <v>1891.58</v>
      </c>
      <c r="G1427" s="3">
        <v>151200</v>
      </c>
      <c r="H1427" s="3">
        <v>5647.32</v>
      </c>
      <c r="I1427" s="61">
        <v>2023</v>
      </c>
    </row>
    <row r="1428" spans="1:9" x14ac:dyDescent="0.3">
      <c r="A1428" s="79">
        <v>714</v>
      </c>
      <c r="B1428" t="s">
        <v>1472</v>
      </c>
      <c r="C1428" t="s">
        <v>1037</v>
      </c>
      <c r="D1428" t="s">
        <v>3837</v>
      </c>
      <c r="E1428" t="s">
        <v>7</v>
      </c>
      <c r="F1428" s="3">
        <v>2323.08</v>
      </c>
      <c r="G1428" s="3">
        <v>237700</v>
      </c>
      <c r="H1428" s="3">
        <v>8878.0949999999993</v>
      </c>
      <c r="I1428" s="61">
        <v>2023</v>
      </c>
    </row>
    <row r="1429" spans="1:9" x14ac:dyDescent="0.3">
      <c r="A1429" s="79">
        <v>714</v>
      </c>
      <c r="B1429" t="s">
        <v>1472</v>
      </c>
      <c r="C1429" t="s">
        <v>1037</v>
      </c>
      <c r="D1429" t="s">
        <v>3837</v>
      </c>
      <c r="E1429" t="s">
        <v>7</v>
      </c>
      <c r="F1429" s="3">
        <v>1891.58</v>
      </c>
      <c r="G1429" s="3">
        <v>201400</v>
      </c>
      <c r="H1429" s="3">
        <v>7522.29</v>
      </c>
      <c r="I1429" s="61">
        <v>2023</v>
      </c>
    </row>
    <row r="1430" spans="1:9" x14ac:dyDescent="0.3">
      <c r="A1430" s="79">
        <v>714</v>
      </c>
      <c r="B1430" t="s">
        <v>1472</v>
      </c>
      <c r="C1430" t="s">
        <v>1037</v>
      </c>
      <c r="D1430" t="s">
        <v>3837</v>
      </c>
      <c r="E1430" t="s">
        <v>7</v>
      </c>
      <c r="F1430" s="3">
        <v>1891.58</v>
      </c>
      <c r="G1430" s="3">
        <v>231200</v>
      </c>
      <c r="H1430" s="3">
        <v>8635.32</v>
      </c>
      <c r="I1430" s="61">
        <v>2023</v>
      </c>
    </row>
    <row r="1431" spans="1:9" x14ac:dyDescent="0.3">
      <c r="A1431" s="79">
        <v>714</v>
      </c>
      <c r="B1431" t="s">
        <v>1472</v>
      </c>
      <c r="C1431" t="s">
        <v>1037</v>
      </c>
      <c r="D1431" t="s">
        <v>3837</v>
      </c>
      <c r="E1431" t="s">
        <v>7</v>
      </c>
      <c r="F1431" s="3">
        <v>1934.47</v>
      </c>
      <c r="G1431" s="3">
        <v>208500</v>
      </c>
      <c r="H1431" s="3">
        <v>7787.4749999999995</v>
      </c>
      <c r="I1431" s="61">
        <v>2023</v>
      </c>
    </row>
    <row r="1432" spans="1:9" x14ac:dyDescent="0.3">
      <c r="A1432" s="79">
        <v>714</v>
      </c>
      <c r="B1432" t="s">
        <v>1472</v>
      </c>
      <c r="C1432" t="s">
        <v>1037</v>
      </c>
      <c r="D1432" t="s">
        <v>3837</v>
      </c>
      <c r="E1432" t="s">
        <v>7</v>
      </c>
      <c r="F1432" s="3">
        <v>1891.58</v>
      </c>
      <c r="G1432" s="3">
        <v>122000</v>
      </c>
      <c r="H1432" s="3">
        <v>4556.7</v>
      </c>
      <c r="I1432" s="61">
        <v>2023</v>
      </c>
    </row>
    <row r="1433" spans="1:9" x14ac:dyDescent="0.3">
      <c r="A1433" s="79">
        <v>714</v>
      </c>
      <c r="B1433" t="s">
        <v>1472</v>
      </c>
      <c r="C1433" t="s">
        <v>1037</v>
      </c>
      <c r="D1433" t="s">
        <v>3837</v>
      </c>
      <c r="E1433" t="s">
        <v>7</v>
      </c>
      <c r="F1433" s="3">
        <v>1318.03</v>
      </c>
      <c r="G1433" s="3">
        <v>141400</v>
      </c>
      <c r="H1433" s="3">
        <v>5281.29</v>
      </c>
      <c r="I1433" s="61">
        <v>2023</v>
      </c>
    </row>
    <row r="1434" spans="1:9" x14ac:dyDescent="0.3">
      <c r="A1434" s="79">
        <v>714</v>
      </c>
      <c r="B1434" t="s">
        <v>1472</v>
      </c>
      <c r="C1434" t="s">
        <v>1037</v>
      </c>
      <c r="D1434" t="s">
        <v>3837</v>
      </c>
      <c r="E1434" t="s">
        <v>7</v>
      </c>
      <c r="F1434" s="3">
        <v>1891.58</v>
      </c>
      <c r="G1434" s="3">
        <v>104000</v>
      </c>
      <c r="H1434" s="3">
        <v>3884.4</v>
      </c>
      <c r="I1434" s="61">
        <v>2023</v>
      </c>
    </row>
    <row r="1435" spans="1:9" x14ac:dyDescent="0.3">
      <c r="A1435" s="79">
        <v>714</v>
      </c>
      <c r="B1435" t="s">
        <v>1472</v>
      </c>
      <c r="C1435" t="s">
        <v>1037</v>
      </c>
      <c r="D1435" t="s">
        <v>3837</v>
      </c>
      <c r="E1435" t="s">
        <v>7</v>
      </c>
      <c r="F1435" s="3">
        <v>1891.58</v>
      </c>
      <c r="G1435" s="3">
        <v>285200</v>
      </c>
      <c r="H1435" s="3">
        <v>10652.22</v>
      </c>
      <c r="I1435" s="61">
        <v>2023</v>
      </c>
    </row>
    <row r="1436" spans="1:9" x14ac:dyDescent="0.3">
      <c r="A1436" s="79">
        <v>714</v>
      </c>
      <c r="B1436" t="s">
        <v>1472</v>
      </c>
      <c r="C1436" t="s">
        <v>1037</v>
      </c>
      <c r="D1436" t="s">
        <v>3837</v>
      </c>
      <c r="E1436" t="s">
        <v>7</v>
      </c>
      <c r="F1436" s="3">
        <v>1891.58</v>
      </c>
      <c r="G1436" s="3">
        <v>202200</v>
      </c>
      <c r="H1436" s="3">
        <v>7552.17</v>
      </c>
      <c r="I1436" s="61">
        <v>2023</v>
      </c>
    </row>
    <row r="1437" spans="1:9" x14ac:dyDescent="0.3">
      <c r="A1437" s="79">
        <v>714</v>
      </c>
      <c r="B1437" t="s">
        <v>1472</v>
      </c>
      <c r="C1437" t="s">
        <v>1037</v>
      </c>
      <c r="D1437" t="s">
        <v>3837</v>
      </c>
      <c r="E1437" t="s">
        <v>7</v>
      </c>
      <c r="F1437" s="3">
        <v>2268.7600000000002</v>
      </c>
      <c r="G1437" s="3">
        <v>231200</v>
      </c>
      <c r="H1437" s="3">
        <v>8635.32</v>
      </c>
      <c r="I1437" s="61">
        <v>2023</v>
      </c>
    </row>
    <row r="1438" spans="1:9" x14ac:dyDescent="0.3">
      <c r="A1438" s="79">
        <v>714</v>
      </c>
      <c r="B1438" t="s">
        <v>1472</v>
      </c>
      <c r="C1438" t="s">
        <v>1037</v>
      </c>
      <c r="D1438" t="s">
        <v>3837</v>
      </c>
      <c r="E1438" t="s">
        <v>7</v>
      </c>
      <c r="F1438" s="3">
        <v>1934.47</v>
      </c>
      <c r="G1438" s="3">
        <v>208500</v>
      </c>
      <c r="H1438" s="3">
        <v>7787.4749999999995</v>
      </c>
      <c r="I1438" s="61">
        <v>2023</v>
      </c>
    </row>
    <row r="1439" spans="1:9" x14ac:dyDescent="0.3">
      <c r="A1439" s="79">
        <v>714</v>
      </c>
      <c r="B1439" t="s">
        <v>1472</v>
      </c>
      <c r="C1439" t="s">
        <v>1037</v>
      </c>
      <c r="D1439" t="s">
        <v>3837</v>
      </c>
      <c r="E1439" t="s">
        <v>7</v>
      </c>
      <c r="F1439" s="3">
        <v>1318.03</v>
      </c>
      <c r="G1439" s="3">
        <v>141300</v>
      </c>
      <c r="H1439" s="3">
        <v>5277.5549999999994</v>
      </c>
      <c r="I1439" s="61">
        <v>2023</v>
      </c>
    </row>
    <row r="1440" spans="1:9" x14ac:dyDescent="0.3">
      <c r="A1440" s="79">
        <v>714</v>
      </c>
      <c r="B1440" t="s">
        <v>1472</v>
      </c>
      <c r="C1440" t="s">
        <v>1037</v>
      </c>
      <c r="D1440" t="s">
        <v>3837</v>
      </c>
      <c r="E1440" t="s">
        <v>7</v>
      </c>
      <c r="F1440" s="3">
        <v>1318.03</v>
      </c>
      <c r="G1440" s="3">
        <v>141400</v>
      </c>
      <c r="H1440" s="3">
        <v>5281.29</v>
      </c>
      <c r="I1440" s="61">
        <v>2023</v>
      </c>
    </row>
    <row r="1441" spans="1:9" x14ac:dyDescent="0.3">
      <c r="A1441" s="79">
        <v>714</v>
      </c>
      <c r="B1441" t="s">
        <v>1472</v>
      </c>
      <c r="C1441" t="s">
        <v>1037</v>
      </c>
      <c r="D1441" t="s">
        <v>3837</v>
      </c>
      <c r="E1441" t="s">
        <v>7</v>
      </c>
      <c r="F1441" s="3">
        <v>1420.36</v>
      </c>
      <c r="G1441" s="3">
        <v>151200</v>
      </c>
      <c r="H1441" s="3">
        <v>5647.32</v>
      </c>
      <c r="I1441" s="61">
        <v>2023</v>
      </c>
    </row>
    <row r="1442" spans="1:9" x14ac:dyDescent="0.3">
      <c r="A1442" s="79">
        <v>714</v>
      </c>
      <c r="B1442" t="s">
        <v>1472</v>
      </c>
      <c r="C1442" t="s">
        <v>1037</v>
      </c>
      <c r="D1442" t="s">
        <v>3844</v>
      </c>
      <c r="E1442" t="s">
        <v>42</v>
      </c>
      <c r="F1442" s="3">
        <v>15754.3</v>
      </c>
      <c r="G1442" s="3">
        <v>189000</v>
      </c>
      <c r="H1442" s="3">
        <v>7059.15</v>
      </c>
      <c r="I1442" s="61">
        <v>2023</v>
      </c>
    </row>
    <row r="1443" spans="1:9" x14ac:dyDescent="0.3">
      <c r="A1443" s="79">
        <v>714</v>
      </c>
      <c r="B1443" t="s">
        <v>1472</v>
      </c>
      <c r="C1443" t="s">
        <v>1037</v>
      </c>
      <c r="D1443" t="s">
        <v>3849</v>
      </c>
      <c r="E1443" t="s">
        <v>42</v>
      </c>
      <c r="F1443" s="3">
        <v>34911.660000000003</v>
      </c>
      <c r="G1443" s="3">
        <v>413100</v>
      </c>
      <c r="H1443" s="3">
        <v>15429.285</v>
      </c>
      <c r="I1443" s="61">
        <v>2023</v>
      </c>
    </row>
    <row r="1444" spans="1:9" x14ac:dyDescent="0.3">
      <c r="A1444" s="79">
        <v>714</v>
      </c>
      <c r="B1444" t="s">
        <v>1472</v>
      </c>
      <c r="C1444" t="s">
        <v>1037</v>
      </c>
      <c r="D1444" t="s">
        <v>4973</v>
      </c>
      <c r="E1444" t="s">
        <v>42</v>
      </c>
      <c r="F1444" s="3">
        <v>56707.43</v>
      </c>
      <c r="G1444" s="3">
        <v>80400</v>
      </c>
      <c r="H1444" s="3">
        <v>3002.94</v>
      </c>
      <c r="I1444" s="61">
        <v>2023</v>
      </c>
    </row>
    <row r="1445" spans="1:9" x14ac:dyDescent="0.3">
      <c r="A1445" s="79">
        <v>714</v>
      </c>
      <c r="B1445" t="s">
        <v>1472</v>
      </c>
      <c r="C1445" t="s">
        <v>1037</v>
      </c>
      <c r="D1445" t="s">
        <v>3824</v>
      </c>
      <c r="E1445" t="s">
        <v>42</v>
      </c>
      <c r="F1445" s="3">
        <v>38393.18</v>
      </c>
      <c r="G1445" s="3">
        <v>3149600</v>
      </c>
      <c r="H1445" s="3">
        <v>117637.56</v>
      </c>
      <c r="I1445" s="61">
        <v>2023</v>
      </c>
    </row>
    <row r="1446" spans="1:9" x14ac:dyDescent="0.3">
      <c r="A1446" s="79">
        <v>714</v>
      </c>
      <c r="B1446" t="s">
        <v>1472</v>
      </c>
      <c r="C1446" t="s">
        <v>1037</v>
      </c>
      <c r="D1446" t="s">
        <v>4974</v>
      </c>
      <c r="E1446" t="s">
        <v>42</v>
      </c>
      <c r="F1446" s="3">
        <v>120060.29</v>
      </c>
      <c r="G1446" s="3">
        <v>840000</v>
      </c>
      <c r="H1446" s="3">
        <v>31374</v>
      </c>
      <c r="I1446" s="61">
        <v>2023</v>
      </c>
    </row>
    <row r="1447" spans="1:9" x14ac:dyDescent="0.3">
      <c r="A1447" s="79">
        <v>714</v>
      </c>
      <c r="B1447" t="s">
        <v>1472</v>
      </c>
      <c r="C1447" t="s">
        <v>1037</v>
      </c>
      <c r="D1447" t="s">
        <v>4975</v>
      </c>
      <c r="E1447" t="s">
        <v>42</v>
      </c>
      <c r="F1447" s="3">
        <v>119475.3</v>
      </c>
      <c r="G1447" s="3">
        <v>8177300</v>
      </c>
      <c r="H1447" s="3">
        <v>305422.15499999997</v>
      </c>
      <c r="I1447" s="61">
        <v>2023</v>
      </c>
    </row>
    <row r="1448" spans="1:9" x14ac:dyDescent="0.3">
      <c r="A1448" s="79">
        <v>714</v>
      </c>
      <c r="B1448" t="s">
        <v>1472</v>
      </c>
      <c r="C1448" t="s">
        <v>1037</v>
      </c>
      <c r="D1448" t="s">
        <v>3829</v>
      </c>
      <c r="E1448" t="s">
        <v>42</v>
      </c>
      <c r="F1448" s="3">
        <v>32459.14</v>
      </c>
      <c r="G1448" s="3">
        <v>530000</v>
      </c>
      <c r="H1448" s="3">
        <v>19795.5</v>
      </c>
      <c r="I1448" s="61">
        <v>2023</v>
      </c>
    </row>
    <row r="1449" spans="1:9" x14ac:dyDescent="0.3">
      <c r="A1449" s="79">
        <v>714</v>
      </c>
      <c r="B1449" t="s">
        <v>1472</v>
      </c>
      <c r="C1449" t="s">
        <v>1037</v>
      </c>
      <c r="D1449" t="s">
        <v>3831</v>
      </c>
      <c r="E1449" t="s">
        <v>42</v>
      </c>
      <c r="F1449" s="3">
        <v>161077.13</v>
      </c>
      <c r="G1449" s="3">
        <v>859400</v>
      </c>
      <c r="H1449" s="3">
        <v>32098.59</v>
      </c>
      <c r="I1449" s="61">
        <v>2023</v>
      </c>
    </row>
    <row r="1450" spans="1:9" x14ac:dyDescent="0.3">
      <c r="A1450" s="79">
        <v>714</v>
      </c>
      <c r="B1450" t="s">
        <v>1472</v>
      </c>
      <c r="C1450" t="s">
        <v>1037</v>
      </c>
      <c r="D1450" t="s">
        <v>3816</v>
      </c>
      <c r="E1450" t="s">
        <v>42</v>
      </c>
      <c r="F1450" s="3">
        <v>103586.59</v>
      </c>
      <c r="G1450" s="3">
        <v>2373700</v>
      </c>
      <c r="H1450" s="3">
        <v>88657.694999999992</v>
      </c>
      <c r="I1450" s="61">
        <v>2023</v>
      </c>
    </row>
    <row r="1451" spans="1:9" x14ac:dyDescent="0.3">
      <c r="A1451" s="79">
        <v>714</v>
      </c>
      <c r="B1451" t="s">
        <v>1472</v>
      </c>
      <c r="C1451" t="s">
        <v>1037</v>
      </c>
      <c r="D1451" t="s">
        <v>3823</v>
      </c>
      <c r="E1451" t="s">
        <v>42</v>
      </c>
      <c r="F1451" s="3">
        <v>130225.44</v>
      </c>
      <c r="G1451" s="3">
        <v>2600000</v>
      </c>
      <c r="H1451" s="3">
        <v>97110</v>
      </c>
      <c r="I1451" s="61">
        <v>2023</v>
      </c>
    </row>
    <row r="1452" spans="1:9" x14ac:dyDescent="0.3">
      <c r="A1452" s="79">
        <v>714</v>
      </c>
      <c r="B1452" t="s">
        <v>1472</v>
      </c>
      <c r="C1452" t="s">
        <v>1037</v>
      </c>
      <c r="D1452" t="s">
        <v>3821</v>
      </c>
      <c r="E1452" t="s">
        <v>42</v>
      </c>
      <c r="F1452" s="3">
        <v>81311.289999999994</v>
      </c>
      <c r="G1452" s="3">
        <v>575000</v>
      </c>
      <c r="H1452" s="3">
        <v>21476.25</v>
      </c>
      <c r="I1452" s="61">
        <v>2023</v>
      </c>
    </row>
    <row r="1453" spans="1:9" x14ac:dyDescent="0.3">
      <c r="A1453" s="79">
        <v>714</v>
      </c>
      <c r="B1453" t="s">
        <v>1472</v>
      </c>
      <c r="C1453" t="s">
        <v>1037</v>
      </c>
      <c r="D1453" t="s">
        <v>4976</v>
      </c>
      <c r="E1453" t="s">
        <v>42</v>
      </c>
      <c r="F1453" s="3">
        <v>47349.84</v>
      </c>
      <c r="G1453" s="3" t="s">
        <v>3765</v>
      </c>
      <c r="H1453" s="3" t="s">
        <v>3765</v>
      </c>
      <c r="I1453" s="61">
        <v>2023</v>
      </c>
    </row>
    <row r="1454" spans="1:9" x14ac:dyDescent="0.3">
      <c r="A1454" s="79">
        <v>714</v>
      </c>
      <c r="B1454" t="s">
        <v>1472</v>
      </c>
      <c r="C1454" t="s">
        <v>1037</v>
      </c>
      <c r="D1454" t="s">
        <v>4977</v>
      </c>
      <c r="E1454" t="s">
        <v>42</v>
      </c>
      <c r="F1454" s="3">
        <v>332556.90000000002</v>
      </c>
      <c r="G1454" s="3">
        <v>2406700</v>
      </c>
      <c r="H1454" s="3">
        <v>89890.244999999995</v>
      </c>
      <c r="I1454" s="61">
        <v>2023</v>
      </c>
    </row>
    <row r="1455" spans="1:9" x14ac:dyDescent="0.3">
      <c r="A1455" s="79">
        <v>714</v>
      </c>
      <c r="B1455" t="s">
        <v>1472</v>
      </c>
      <c r="C1455" t="s">
        <v>1037</v>
      </c>
      <c r="D1455" t="s">
        <v>4978</v>
      </c>
      <c r="E1455" t="s">
        <v>42</v>
      </c>
      <c r="F1455" s="3">
        <v>382404.24</v>
      </c>
      <c r="G1455" s="3">
        <v>751500</v>
      </c>
      <c r="H1455" s="3">
        <v>28068.524999999998</v>
      </c>
      <c r="I1455" s="61">
        <v>2023</v>
      </c>
    </row>
    <row r="1456" spans="1:9" x14ac:dyDescent="0.3">
      <c r="A1456" s="79">
        <v>714</v>
      </c>
      <c r="B1456" t="s">
        <v>1472</v>
      </c>
      <c r="C1456" t="s">
        <v>1037</v>
      </c>
      <c r="D1456" t="s">
        <v>3860</v>
      </c>
      <c r="E1456" t="s">
        <v>42</v>
      </c>
      <c r="F1456" s="3">
        <v>70110.990000000005</v>
      </c>
      <c r="G1456" s="3">
        <v>493000</v>
      </c>
      <c r="H1456" s="3">
        <v>18413.55</v>
      </c>
      <c r="I1456" s="61">
        <v>2023</v>
      </c>
    </row>
    <row r="1457" spans="1:9" x14ac:dyDescent="0.3">
      <c r="A1457" s="79">
        <v>714</v>
      </c>
      <c r="B1457" t="s">
        <v>1472</v>
      </c>
      <c r="C1457" t="s">
        <v>1037</v>
      </c>
      <c r="D1457" t="s">
        <v>3863</v>
      </c>
      <c r="E1457" t="s">
        <v>42</v>
      </c>
      <c r="F1457" s="3">
        <v>91231.7</v>
      </c>
      <c r="G1457" s="3">
        <v>285500</v>
      </c>
      <c r="H1457" s="3">
        <v>10663.424999999999</v>
      </c>
      <c r="I1457" s="61">
        <v>2023</v>
      </c>
    </row>
    <row r="1458" spans="1:9" x14ac:dyDescent="0.3">
      <c r="A1458" s="79">
        <v>714</v>
      </c>
      <c r="B1458" t="s">
        <v>1472</v>
      </c>
      <c r="C1458" t="s">
        <v>1037</v>
      </c>
      <c r="D1458" t="s">
        <v>4979</v>
      </c>
      <c r="E1458" t="s">
        <v>42</v>
      </c>
      <c r="F1458" s="3">
        <v>138494.20000000001</v>
      </c>
      <c r="G1458" s="3">
        <v>1020800</v>
      </c>
      <c r="H1458" s="3">
        <v>38126.879999999997</v>
      </c>
      <c r="I1458" s="61">
        <v>2023</v>
      </c>
    </row>
    <row r="1459" spans="1:9" x14ac:dyDescent="0.3">
      <c r="A1459" s="79">
        <v>714</v>
      </c>
      <c r="B1459" t="s">
        <v>1472</v>
      </c>
      <c r="C1459" t="s">
        <v>1037</v>
      </c>
      <c r="D1459" t="s">
        <v>4980</v>
      </c>
      <c r="E1459" t="s">
        <v>42</v>
      </c>
      <c r="F1459" s="3">
        <v>446115.76</v>
      </c>
      <c r="G1459" s="3">
        <v>2150000</v>
      </c>
      <c r="H1459" s="3">
        <v>80302.5</v>
      </c>
      <c r="I1459" s="61">
        <v>2023</v>
      </c>
    </row>
    <row r="1460" spans="1:9" x14ac:dyDescent="0.3">
      <c r="A1460" s="79">
        <v>714</v>
      </c>
      <c r="B1460" t="s">
        <v>1472</v>
      </c>
      <c r="C1460" t="s">
        <v>1037</v>
      </c>
      <c r="D1460" t="s">
        <v>3822</v>
      </c>
      <c r="E1460" t="s">
        <v>42</v>
      </c>
      <c r="F1460" s="3">
        <v>103499.4</v>
      </c>
      <c r="G1460" s="3">
        <v>504900</v>
      </c>
      <c r="H1460" s="3">
        <v>18858.014999999999</v>
      </c>
      <c r="I1460" s="61">
        <v>2023</v>
      </c>
    </row>
    <row r="1461" spans="1:9" x14ac:dyDescent="0.3">
      <c r="A1461" s="79">
        <v>714</v>
      </c>
      <c r="B1461" t="s">
        <v>1472</v>
      </c>
      <c r="C1461" t="s">
        <v>1037</v>
      </c>
      <c r="D1461" t="s">
        <v>3861</v>
      </c>
      <c r="E1461" t="s">
        <v>42</v>
      </c>
      <c r="F1461" s="3">
        <v>70832.92</v>
      </c>
      <c r="G1461" s="3">
        <v>404600</v>
      </c>
      <c r="H1461" s="3">
        <v>15111.81</v>
      </c>
      <c r="I1461" s="61">
        <v>2023</v>
      </c>
    </row>
    <row r="1462" spans="1:9" x14ac:dyDescent="0.3">
      <c r="A1462" s="79">
        <v>714</v>
      </c>
      <c r="B1462" t="s">
        <v>1472</v>
      </c>
      <c r="C1462" t="s">
        <v>1037</v>
      </c>
      <c r="D1462" t="s">
        <v>4981</v>
      </c>
      <c r="E1462" t="s">
        <v>42</v>
      </c>
      <c r="F1462" s="3">
        <v>727503.02</v>
      </c>
      <c r="G1462" s="3">
        <v>3500000</v>
      </c>
      <c r="H1462" s="3">
        <v>130725</v>
      </c>
      <c r="I1462" s="61">
        <v>2023</v>
      </c>
    </row>
    <row r="1463" spans="1:9" x14ac:dyDescent="0.3">
      <c r="A1463" s="79">
        <v>714</v>
      </c>
      <c r="B1463" t="s">
        <v>1472</v>
      </c>
      <c r="C1463" t="s">
        <v>1037</v>
      </c>
      <c r="D1463" t="s">
        <v>4982</v>
      </c>
      <c r="E1463" t="s">
        <v>19</v>
      </c>
      <c r="F1463" s="3">
        <v>111070.67</v>
      </c>
      <c r="G1463" s="3">
        <v>852000</v>
      </c>
      <c r="H1463" s="3">
        <v>31822.2</v>
      </c>
      <c r="I1463" s="61">
        <v>2023</v>
      </c>
    </row>
    <row r="1464" spans="1:9" x14ac:dyDescent="0.3">
      <c r="A1464" s="79">
        <v>714</v>
      </c>
      <c r="B1464" t="s">
        <v>1472</v>
      </c>
      <c r="C1464" t="s">
        <v>1037</v>
      </c>
      <c r="D1464" t="s">
        <v>4983</v>
      </c>
      <c r="E1464" t="s">
        <v>19</v>
      </c>
      <c r="F1464" s="3">
        <v>43991.09</v>
      </c>
      <c r="G1464" s="3">
        <v>1059000</v>
      </c>
      <c r="H1464" s="3">
        <v>39553.65</v>
      </c>
      <c r="I1464" s="61">
        <v>2023</v>
      </c>
    </row>
    <row r="1465" spans="1:9" x14ac:dyDescent="0.3">
      <c r="A1465" s="79">
        <v>714</v>
      </c>
      <c r="B1465" t="s">
        <v>1472</v>
      </c>
      <c r="C1465" t="s">
        <v>1037</v>
      </c>
      <c r="D1465" t="s">
        <v>4984</v>
      </c>
      <c r="E1465" t="s">
        <v>42</v>
      </c>
      <c r="F1465" s="3">
        <v>103634.4</v>
      </c>
      <c r="G1465" s="3">
        <v>305000</v>
      </c>
      <c r="H1465" s="3">
        <v>11391.75</v>
      </c>
      <c r="I1465" s="61">
        <v>2023</v>
      </c>
    </row>
    <row r="1466" spans="1:9" x14ac:dyDescent="0.3">
      <c r="A1466" s="79">
        <v>714</v>
      </c>
      <c r="B1466" t="s">
        <v>1472</v>
      </c>
      <c r="C1466" t="s">
        <v>1037</v>
      </c>
      <c r="D1466" t="s">
        <v>4985</v>
      </c>
      <c r="E1466" t="s">
        <v>42</v>
      </c>
      <c r="F1466" s="3">
        <v>17753.7</v>
      </c>
      <c r="G1466" s="3">
        <v>517500</v>
      </c>
      <c r="H1466" s="3">
        <v>19328.625</v>
      </c>
      <c r="I1466" s="61">
        <v>2023</v>
      </c>
    </row>
    <row r="1467" spans="1:9" x14ac:dyDescent="0.3">
      <c r="A1467" s="79">
        <v>714</v>
      </c>
      <c r="B1467" t="s">
        <v>1472</v>
      </c>
      <c r="C1467" t="s">
        <v>1037</v>
      </c>
      <c r="D1467" t="s">
        <v>4986</v>
      </c>
      <c r="E1467" t="s">
        <v>42</v>
      </c>
      <c r="F1467" s="3">
        <v>149753.70000000001</v>
      </c>
      <c r="G1467" s="3">
        <v>257500</v>
      </c>
      <c r="H1467" s="3">
        <v>9617.625</v>
      </c>
      <c r="I1467" s="61">
        <v>2023</v>
      </c>
    </row>
    <row r="1468" spans="1:9" x14ac:dyDescent="0.3">
      <c r="A1468" s="79">
        <v>714</v>
      </c>
      <c r="B1468" t="s">
        <v>1472</v>
      </c>
      <c r="C1468" t="s">
        <v>1037</v>
      </c>
      <c r="D1468" t="s">
        <v>3848</v>
      </c>
      <c r="E1468" t="s">
        <v>42</v>
      </c>
      <c r="F1468" s="3">
        <v>246496.3</v>
      </c>
      <c r="G1468" s="3">
        <v>3571000</v>
      </c>
      <c r="H1468" s="3">
        <v>133376.85</v>
      </c>
      <c r="I1468" s="61">
        <v>2023</v>
      </c>
    </row>
    <row r="1469" spans="1:9" x14ac:dyDescent="0.3">
      <c r="A1469" s="79">
        <v>714</v>
      </c>
      <c r="B1469" t="s">
        <v>1472</v>
      </c>
      <c r="C1469" t="s">
        <v>1037</v>
      </c>
      <c r="D1469" t="s">
        <v>3846</v>
      </c>
      <c r="E1469" t="s">
        <v>42</v>
      </c>
      <c r="F1469" s="3">
        <v>1132629.8799999999</v>
      </c>
      <c r="G1469" s="3">
        <v>5411000</v>
      </c>
      <c r="H1469" s="3">
        <v>202100.85</v>
      </c>
      <c r="I1469" s="61">
        <v>2023</v>
      </c>
    </row>
    <row r="1470" spans="1:9" x14ac:dyDescent="0.3">
      <c r="A1470" s="79">
        <v>714</v>
      </c>
      <c r="B1470" t="s">
        <v>1472</v>
      </c>
      <c r="C1470" t="s">
        <v>1037</v>
      </c>
      <c r="D1470" t="s">
        <v>4987</v>
      </c>
      <c r="E1470" t="s">
        <v>42</v>
      </c>
      <c r="F1470" s="3">
        <v>812872</v>
      </c>
      <c r="G1470" s="3">
        <v>6722100</v>
      </c>
      <c r="H1470" s="3">
        <v>251070.435</v>
      </c>
      <c r="I1470" s="61">
        <v>2023</v>
      </c>
    </row>
    <row r="1471" spans="1:9" x14ac:dyDescent="0.3">
      <c r="A1471" s="79">
        <v>714</v>
      </c>
      <c r="B1471" t="s">
        <v>1472</v>
      </c>
      <c r="C1471" t="s">
        <v>1037</v>
      </c>
      <c r="D1471" t="s">
        <v>4988</v>
      </c>
      <c r="E1471" t="s">
        <v>42</v>
      </c>
      <c r="F1471" s="3">
        <v>25626.15</v>
      </c>
      <c r="G1471" s="3">
        <v>445000</v>
      </c>
      <c r="H1471" s="3">
        <v>16620.75</v>
      </c>
      <c r="I1471" s="61">
        <v>2023</v>
      </c>
    </row>
    <row r="1472" spans="1:9" x14ac:dyDescent="0.3">
      <c r="A1472" s="79">
        <v>714</v>
      </c>
      <c r="B1472" t="s">
        <v>1472</v>
      </c>
      <c r="C1472" t="s">
        <v>1037</v>
      </c>
      <c r="D1472" t="s">
        <v>3840</v>
      </c>
      <c r="E1472" t="s">
        <v>42</v>
      </c>
      <c r="F1472" s="3">
        <v>6348</v>
      </c>
      <c r="G1472" s="3">
        <v>53800</v>
      </c>
      <c r="H1472" s="3">
        <v>2009.4299999999998</v>
      </c>
      <c r="I1472" s="61">
        <v>2023</v>
      </c>
    </row>
    <row r="1473" spans="1:9" x14ac:dyDescent="0.3">
      <c r="A1473" s="79">
        <v>714</v>
      </c>
      <c r="B1473" t="s">
        <v>1472</v>
      </c>
      <c r="C1473" t="s">
        <v>1037</v>
      </c>
      <c r="D1473" t="s">
        <v>4989</v>
      </c>
      <c r="E1473" t="s">
        <v>42</v>
      </c>
      <c r="F1473" s="3">
        <v>6348</v>
      </c>
      <c r="G1473" s="3">
        <v>75100</v>
      </c>
      <c r="H1473" s="3">
        <v>2804.9850000000001</v>
      </c>
      <c r="I1473" s="61">
        <v>2023</v>
      </c>
    </row>
    <row r="1474" spans="1:9" x14ac:dyDescent="0.3">
      <c r="A1474" s="79">
        <v>714</v>
      </c>
      <c r="B1474" t="s">
        <v>1472</v>
      </c>
      <c r="C1474" t="s">
        <v>1037</v>
      </c>
      <c r="D1474" t="s">
        <v>3833</v>
      </c>
      <c r="E1474" t="s">
        <v>42</v>
      </c>
      <c r="F1474" s="3">
        <v>90085.59</v>
      </c>
      <c r="G1474" s="3">
        <v>742500</v>
      </c>
      <c r="H1474" s="3">
        <v>27732.375</v>
      </c>
      <c r="I1474" s="61">
        <v>2023</v>
      </c>
    </row>
    <row r="1475" spans="1:9" x14ac:dyDescent="0.3">
      <c r="A1475" s="79">
        <v>714</v>
      </c>
      <c r="B1475" t="s">
        <v>1472</v>
      </c>
      <c r="C1475" t="s">
        <v>1037</v>
      </c>
      <c r="D1475" t="s">
        <v>3862</v>
      </c>
      <c r="E1475" t="s">
        <v>42</v>
      </c>
      <c r="F1475" s="3">
        <v>35004.82</v>
      </c>
      <c r="G1475" s="3">
        <v>5131900</v>
      </c>
      <c r="H1475" s="3">
        <v>191676.465</v>
      </c>
      <c r="I1475" s="61">
        <v>2023</v>
      </c>
    </row>
    <row r="1476" spans="1:9" x14ac:dyDescent="0.3">
      <c r="A1476" s="79">
        <v>714</v>
      </c>
      <c r="B1476" t="s">
        <v>1472</v>
      </c>
      <c r="C1476" t="s">
        <v>1037</v>
      </c>
      <c r="D1476" t="s">
        <v>4990</v>
      </c>
      <c r="E1476" t="s">
        <v>42</v>
      </c>
      <c r="F1476" s="3">
        <v>26004.77</v>
      </c>
      <c r="G1476" s="3">
        <v>7970500</v>
      </c>
      <c r="H1476" s="3">
        <v>297698.17499999999</v>
      </c>
      <c r="I1476" s="61">
        <v>2023</v>
      </c>
    </row>
    <row r="1477" spans="1:9" x14ac:dyDescent="0.3">
      <c r="A1477" s="79">
        <v>714</v>
      </c>
      <c r="B1477" t="s">
        <v>1472</v>
      </c>
      <c r="C1477" t="s">
        <v>1037</v>
      </c>
      <c r="D1477" t="s">
        <v>4991</v>
      </c>
      <c r="E1477" t="s">
        <v>42</v>
      </c>
      <c r="F1477" s="3">
        <v>41808.74</v>
      </c>
      <c r="G1477" s="3">
        <v>1496000</v>
      </c>
      <c r="H1477" s="3">
        <v>55875.6</v>
      </c>
      <c r="I1477" s="61">
        <v>2023</v>
      </c>
    </row>
    <row r="1478" spans="1:9" x14ac:dyDescent="0.3">
      <c r="A1478" s="79">
        <v>714</v>
      </c>
      <c r="B1478" t="s">
        <v>1472</v>
      </c>
      <c r="C1478" t="s">
        <v>1037</v>
      </c>
      <c r="D1478" t="s">
        <v>3845</v>
      </c>
      <c r="E1478" t="s">
        <v>42</v>
      </c>
      <c r="F1478" s="3">
        <v>65446.77</v>
      </c>
      <c r="G1478" s="3">
        <v>1600000</v>
      </c>
      <c r="H1478" s="3">
        <v>59760</v>
      </c>
      <c r="I1478" s="61">
        <v>2023</v>
      </c>
    </row>
    <row r="1479" spans="1:9" x14ac:dyDescent="0.3">
      <c r="A1479" s="79">
        <v>714</v>
      </c>
      <c r="B1479" t="s">
        <v>1472</v>
      </c>
      <c r="C1479" t="s">
        <v>1037</v>
      </c>
      <c r="D1479" t="s">
        <v>4992</v>
      </c>
      <c r="E1479" t="s">
        <v>42</v>
      </c>
      <c r="F1479" s="3">
        <v>168456.77</v>
      </c>
      <c r="G1479" s="3">
        <v>1680000</v>
      </c>
      <c r="H1479" s="3">
        <v>62748</v>
      </c>
      <c r="I1479" s="61">
        <v>2023</v>
      </c>
    </row>
    <row r="1480" spans="1:9" x14ac:dyDescent="0.3">
      <c r="A1480" s="79">
        <v>714</v>
      </c>
      <c r="B1480" t="s">
        <v>1472</v>
      </c>
      <c r="C1480" t="s">
        <v>1037</v>
      </c>
      <c r="D1480" t="s">
        <v>3866</v>
      </c>
      <c r="E1480" t="s">
        <v>42</v>
      </c>
      <c r="F1480" s="3">
        <v>37929.760000000002</v>
      </c>
      <c r="G1480" s="3">
        <v>3479000</v>
      </c>
      <c r="H1480" s="3">
        <v>129940.65</v>
      </c>
      <c r="I1480" s="61">
        <v>2023</v>
      </c>
    </row>
    <row r="1481" spans="1:9" x14ac:dyDescent="0.3">
      <c r="A1481" s="79">
        <v>714</v>
      </c>
      <c r="B1481" t="s">
        <v>1472</v>
      </c>
      <c r="C1481" t="s">
        <v>1037</v>
      </c>
      <c r="D1481" t="s">
        <v>3865</v>
      </c>
      <c r="E1481" t="s">
        <v>42</v>
      </c>
      <c r="F1481" s="3">
        <v>43010.47</v>
      </c>
      <c r="G1481" s="3">
        <v>189000</v>
      </c>
      <c r="H1481" s="3">
        <v>7059.15</v>
      </c>
      <c r="I1481" s="61">
        <v>2023</v>
      </c>
    </row>
    <row r="1482" spans="1:9" x14ac:dyDescent="0.3">
      <c r="A1482" s="79">
        <v>714</v>
      </c>
      <c r="B1482" t="s">
        <v>1472</v>
      </c>
      <c r="C1482" t="s">
        <v>1037</v>
      </c>
      <c r="D1482" t="s">
        <v>4993</v>
      </c>
      <c r="E1482" t="s">
        <v>42</v>
      </c>
      <c r="F1482" s="3">
        <v>143919.92000000001</v>
      </c>
      <c r="G1482" s="3">
        <v>1250000</v>
      </c>
      <c r="H1482" s="3">
        <v>46687.5</v>
      </c>
      <c r="I1482" s="61">
        <v>2023</v>
      </c>
    </row>
    <row r="1483" spans="1:9" x14ac:dyDescent="0.3">
      <c r="A1483" s="79">
        <v>714</v>
      </c>
      <c r="B1483" t="s">
        <v>1472</v>
      </c>
      <c r="C1483" t="s">
        <v>1037</v>
      </c>
      <c r="D1483" t="s">
        <v>4994</v>
      </c>
      <c r="E1483" t="s">
        <v>42</v>
      </c>
      <c r="F1483" s="3">
        <v>128470.16</v>
      </c>
      <c r="G1483" s="3">
        <v>1426000</v>
      </c>
      <c r="H1483" s="3">
        <v>53261.1</v>
      </c>
      <c r="I1483" s="61">
        <v>2023</v>
      </c>
    </row>
    <row r="1484" spans="1:9" x14ac:dyDescent="0.3">
      <c r="A1484" s="79">
        <v>714</v>
      </c>
      <c r="B1484" t="s">
        <v>1472</v>
      </c>
      <c r="C1484" t="s">
        <v>1037</v>
      </c>
      <c r="D1484" t="s">
        <v>4995</v>
      </c>
      <c r="E1484" t="s">
        <v>42</v>
      </c>
      <c r="F1484" s="3">
        <v>157196.20000000001</v>
      </c>
      <c r="G1484" s="3">
        <v>680000</v>
      </c>
      <c r="H1484" s="3">
        <v>25398</v>
      </c>
      <c r="I1484" s="61">
        <v>2023</v>
      </c>
    </row>
    <row r="1485" spans="1:9" x14ac:dyDescent="0.3">
      <c r="A1485" s="79">
        <v>714</v>
      </c>
      <c r="B1485" t="s">
        <v>1472</v>
      </c>
      <c r="C1485" t="s">
        <v>1037</v>
      </c>
      <c r="D1485" t="s">
        <v>4996</v>
      </c>
      <c r="E1485" t="s">
        <v>42</v>
      </c>
      <c r="F1485" s="3">
        <v>503526</v>
      </c>
      <c r="G1485" s="3">
        <v>2100000</v>
      </c>
      <c r="H1485" s="3">
        <v>78435</v>
      </c>
      <c r="I1485" s="61">
        <v>2023</v>
      </c>
    </row>
    <row r="1486" spans="1:9" x14ac:dyDescent="0.3">
      <c r="A1486" s="79">
        <v>714</v>
      </c>
      <c r="B1486" t="s">
        <v>1472</v>
      </c>
      <c r="C1486" t="s">
        <v>1037</v>
      </c>
      <c r="D1486" t="s">
        <v>4997</v>
      </c>
      <c r="E1486" t="s">
        <v>42</v>
      </c>
      <c r="F1486" s="3">
        <v>74443.34</v>
      </c>
      <c r="G1486" s="3">
        <v>295000</v>
      </c>
      <c r="H1486" s="3">
        <v>11018.25</v>
      </c>
      <c r="I1486" s="61">
        <v>2023</v>
      </c>
    </row>
    <row r="1487" spans="1:9" x14ac:dyDescent="0.3">
      <c r="A1487" s="79">
        <v>714</v>
      </c>
      <c r="B1487" t="s">
        <v>1472</v>
      </c>
      <c r="C1487" t="s">
        <v>1037</v>
      </c>
      <c r="D1487" t="s">
        <v>3838</v>
      </c>
      <c r="E1487" t="s">
        <v>42</v>
      </c>
      <c r="F1487" s="3">
        <v>13645.83</v>
      </c>
      <c r="G1487" s="3">
        <v>180000</v>
      </c>
      <c r="H1487" s="3">
        <v>6723</v>
      </c>
      <c r="I1487" s="61">
        <v>2023</v>
      </c>
    </row>
    <row r="1488" spans="1:9" x14ac:dyDescent="0.3">
      <c r="A1488" s="79">
        <v>714</v>
      </c>
      <c r="B1488" t="s">
        <v>1472</v>
      </c>
      <c r="C1488" t="s">
        <v>1037</v>
      </c>
      <c r="D1488" t="s">
        <v>4998</v>
      </c>
      <c r="E1488" t="s">
        <v>42</v>
      </c>
      <c r="F1488" s="3">
        <v>43881.23</v>
      </c>
      <c r="G1488" s="3">
        <v>900000</v>
      </c>
      <c r="H1488" s="3">
        <v>33615</v>
      </c>
      <c r="I1488" s="61">
        <v>2023</v>
      </c>
    </row>
    <row r="1489" spans="1:9" x14ac:dyDescent="0.3">
      <c r="A1489" s="79">
        <v>714</v>
      </c>
      <c r="B1489" t="s">
        <v>1472</v>
      </c>
      <c r="C1489" t="s">
        <v>1037</v>
      </c>
      <c r="D1489" t="s">
        <v>3825</v>
      </c>
      <c r="E1489" t="s">
        <v>42</v>
      </c>
      <c r="F1489" s="3">
        <v>70879.92</v>
      </c>
      <c r="G1489" s="3">
        <v>872000</v>
      </c>
      <c r="H1489" s="3">
        <v>32569.200000000001</v>
      </c>
      <c r="I1489" s="61">
        <v>2023</v>
      </c>
    </row>
    <row r="1490" spans="1:9" x14ac:dyDescent="0.3">
      <c r="A1490" s="79">
        <v>714</v>
      </c>
      <c r="B1490" t="s">
        <v>1472</v>
      </c>
      <c r="C1490" t="s">
        <v>1037</v>
      </c>
      <c r="D1490" t="s">
        <v>4999</v>
      </c>
      <c r="E1490" t="s">
        <v>42</v>
      </c>
      <c r="F1490" s="3">
        <v>341160</v>
      </c>
      <c r="G1490" s="3">
        <v>765000</v>
      </c>
      <c r="H1490" s="3">
        <v>28572.75</v>
      </c>
      <c r="I1490" s="61">
        <v>2023</v>
      </c>
    </row>
    <row r="1491" spans="1:9" x14ac:dyDescent="0.3">
      <c r="A1491" s="79">
        <v>714</v>
      </c>
      <c r="B1491" t="s">
        <v>1472</v>
      </c>
      <c r="C1491" t="s">
        <v>1037</v>
      </c>
      <c r="D1491" t="s">
        <v>5000</v>
      </c>
      <c r="E1491" t="s">
        <v>42</v>
      </c>
      <c r="F1491" s="3">
        <v>118273.87</v>
      </c>
      <c r="G1491" s="3">
        <v>31000</v>
      </c>
      <c r="H1491" s="3">
        <v>1157.8499999999999</v>
      </c>
      <c r="I1491" s="61">
        <v>2023</v>
      </c>
    </row>
    <row r="1492" spans="1:9" x14ac:dyDescent="0.3">
      <c r="A1492" s="79">
        <v>714</v>
      </c>
      <c r="B1492" t="s">
        <v>1472</v>
      </c>
      <c r="C1492" t="s">
        <v>1037</v>
      </c>
      <c r="D1492" t="s">
        <v>5001</v>
      </c>
      <c r="E1492" t="s">
        <v>7</v>
      </c>
      <c r="F1492" s="3">
        <v>2969.99</v>
      </c>
      <c r="G1492" s="3">
        <v>218700</v>
      </c>
      <c r="H1492" s="3">
        <v>8168.4449999999997</v>
      </c>
      <c r="I1492" s="61">
        <v>2023</v>
      </c>
    </row>
    <row r="1493" spans="1:9" x14ac:dyDescent="0.3">
      <c r="A1493" s="79">
        <v>714</v>
      </c>
      <c r="B1493" t="s">
        <v>1472</v>
      </c>
      <c r="C1493" t="s">
        <v>1037</v>
      </c>
      <c r="D1493" t="s">
        <v>5001</v>
      </c>
      <c r="E1493" t="s">
        <v>7</v>
      </c>
      <c r="F1493" s="3">
        <v>3023.46</v>
      </c>
      <c r="G1493" s="3">
        <v>223500</v>
      </c>
      <c r="H1493" s="3">
        <v>8347.7250000000004</v>
      </c>
      <c r="I1493" s="61">
        <v>2023</v>
      </c>
    </row>
    <row r="1494" spans="1:9" x14ac:dyDescent="0.3">
      <c r="A1494" s="79">
        <v>714</v>
      </c>
      <c r="B1494" t="s">
        <v>1472</v>
      </c>
      <c r="C1494" t="s">
        <v>1037</v>
      </c>
      <c r="D1494" t="s">
        <v>5001</v>
      </c>
      <c r="E1494" t="s">
        <v>7</v>
      </c>
      <c r="F1494" s="3">
        <v>3158.93</v>
      </c>
      <c r="G1494" s="3">
        <v>191000</v>
      </c>
      <c r="H1494" s="3">
        <v>7133.8499999999995</v>
      </c>
      <c r="I1494" s="61">
        <v>2023</v>
      </c>
    </row>
    <row r="1495" spans="1:9" x14ac:dyDescent="0.3">
      <c r="A1495" s="79">
        <v>714</v>
      </c>
      <c r="B1495" t="s">
        <v>1472</v>
      </c>
      <c r="C1495" t="s">
        <v>1037</v>
      </c>
      <c r="D1495" t="s">
        <v>5001</v>
      </c>
      <c r="E1495" t="s">
        <v>7</v>
      </c>
      <c r="F1495" s="3">
        <v>3158.93</v>
      </c>
      <c r="G1495" s="3">
        <v>224700</v>
      </c>
      <c r="H1495" s="3">
        <v>8392.5450000000001</v>
      </c>
      <c r="I1495" s="61">
        <v>2023</v>
      </c>
    </row>
    <row r="1496" spans="1:9" x14ac:dyDescent="0.3">
      <c r="A1496" s="79">
        <v>714</v>
      </c>
      <c r="B1496" t="s">
        <v>1472</v>
      </c>
      <c r="C1496" t="s">
        <v>1037</v>
      </c>
      <c r="D1496" t="s">
        <v>5001</v>
      </c>
      <c r="E1496" t="s">
        <v>7</v>
      </c>
      <c r="F1496" s="3">
        <v>3158.93</v>
      </c>
      <c r="G1496" s="3">
        <v>233500</v>
      </c>
      <c r="H1496" s="3">
        <v>8721.2250000000004</v>
      </c>
      <c r="I1496" s="61">
        <v>2023</v>
      </c>
    </row>
    <row r="1497" spans="1:9" x14ac:dyDescent="0.3">
      <c r="A1497" s="79">
        <v>714</v>
      </c>
      <c r="B1497" t="s">
        <v>1472</v>
      </c>
      <c r="C1497" t="s">
        <v>1037</v>
      </c>
      <c r="D1497" t="s">
        <v>5001</v>
      </c>
      <c r="E1497" t="s">
        <v>7</v>
      </c>
      <c r="F1497" s="3">
        <v>2812.13</v>
      </c>
      <c r="G1497" s="3">
        <v>204600</v>
      </c>
      <c r="H1497" s="3">
        <v>7641.8099999999995</v>
      </c>
      <c r="I1497" s="61">
        <v>2023</v>
      </c>
    </row>
    <row r="1498" spans="1:9" x14ac:dyDescent="0.3">
      <c r="A1498" s="79">
        <v>714</v>
      </c>
      <c r="B1498" t="s">
        <v>1472</v>
      </c>
      <c r="C1498" t="s">
        <v>1037</v>
      </c>
      <c r="D1498" t="s">
        <v>5001</v>
      </c>
      <c r="E1498" t="s">
        <v>7</v>
      </c>
      <c r="F1498" s="3">
        <v>3398.58</v>
      </c>
      <c r="G1498" s="3">
        <v>218700</v>
      </c>
      <c r="H1498" s="3">
        <v>8168.4449999999997</v>
      </c>
      <c r="I1498" s="61">
        <v>2023</v>
      </c>
    </row>
    <row r="1499" spans="1:9" x14ac:dyDescent="0.3">
      <c r="A1499" s="79">
        <v>714</v>
      </c>
      <c r="B1499" t="s">
        <v>1472</v>
      </c>
      <c r="C1499" t="s">
        <v>1037</v>
      </c>
      <c r="D1499" t="s">
        <v>5001</v>
      </c>
      <c r="E1499" t="s">
        <v>7</v>
      </c>
      <c r="F1499" s="3">
        <v>3302.58</v>
      </c>
      <c r="G1499" s="3">
        <v>210700</v>
      </c>
      <c r="H1499" s="3">
        <v>7869.6449999999995</v>
      </c>
      <c r="I1499" s="61">
        <v>2023</v>
      </c>
    </row>
    <row r="1500" spans="1:9" x14ac:dyDescent="0.3">
      <c r="A1500" s="79">
        <v>714</v>
      </c>
      <c r="B1500" t="s">
        <v>1472</v>
      </c>
      <c r="C1500" t="s">
        <v>1037</v>
      </c>
      <c r="D1500" t="s">
        <v>5001</v>
      </c>
      <c r="E1500" t="s">
        <v>7</v>
      </c>
      <c r="F1500" s="3">
        <v>2993.99</v>
      </c>
      <c r="G1500" s="3">
        <v>220700</v>
      </c>
      <c r="H1500" s="3">
        <v>8243.1450000000004</v>
      </c>
      <c r="I1500" s="61">
        <v>2023</v>
      </c>
    </row>
    <row r="1501" spans="1:9" x14ac:dyDescent="0.3">
      <c r="A1501" s="79">
        <v>714</v>
      </c>
      <c r="B1501" t="s">
        <v>1472</v>
      </c>
      <c r="C1501" t="s">
        <v>1037</v>
      </c>
      <c r="D1501" t="s">
        <v>5001</v>
      </c>
      <c r="E1501" t="s">
        <v>7</v>
      </c>
      <c r="F1501" s="3">
        <v>3057.06</v>
      </c>
      <c r="G1501" s="3">
        <v>226300</v>
      </c>
      <c r="H1501" s="3">
        <v>8452.3050000000003</v>
      </c>
      <c r="I1501" s="61">
        <v>2023</v>
      </c>
    </row>
    <row r="1502" spans="1:9" x14ac:dyDescent="0.3">
      <c r="A1502" s="79">
        <v>714</v>
      </c>
      <c r="B1502" t="s">
        <v>1472</v>
      </c>
      <c r="C1502" t="s">
        <v>1037</v>
      </c>
      <c r="D1502" t="s">
        <v>5001</v>
      </c>
      <c r="E1502" t="s">
        <v>7</v>
      </c>
      <c r="F1502" s="3">
        <v>3192.53</v>
      </c>
      <c r="G1502" s="3">
        <v>236300</v>
      </c>
      <c r="H1502" s="3">
        <v>8825.8050000000003</v>
      </c>
      <c r="I1502" s="61">
        <v>2023</v>
      </c>
    </row>
    <row r="1503" spans="1:9" x14ac:dyDescent="0.3">
      <c r="A1503" s="79">
        <v>714</v>
      </c>
      <c r="B1503" t="s">
        <v>1472</v>
      </c>
      <c r="C1503" t="s">
        <v>1037</v>
      </c>
      <c r="D1503" t="s">
        <v>5001</v>
      </c>
      <c r="E1503" t="s">
        <v>7</v>
      </c>
      <c r="F1503" s="3">
        <v>3192.53</v>
      </c>
      <c r="G1503" s="3">
        <v>224700</v>
      </c>
      <c r="H1503" s="3">
        <v>8392.5450000000001</v>
      </c>
      <c r="I1503" s="61">
        <v>2023</v>
      </c>
    </row>
    <row r="1504" spans="1:9" x14ac:dyDescent="0.3">
      <c r="A1504" s="79">
        <v>714</v>
      </c>
      <c r="B1504" t="s">
        <v>1472</v>
      </c>
      <c r="C1504" t="s">
        <v>1037</v>
      </c>
      <c r="D1504" t="s">
        <v>5001</v>
      </c>
      <c r="E1504" t="s">
        <v>7</v>
      </c>
      <c r="F1504" s="3">
        <v>3158.93</v>
      </c>
      <c r="G1504" s="3">
        <v>233500</v>
      </c>
      <c r="H1504" s="3">
        <v>8721.2250000000004</v>
      </c>
      <c r="I1504" s="61">
        <v>2023</v>
      </c>
    </row>
    <row r="1505" spans="1:9" x14ac:dyDescent="0.3">
      <c r="A1505" s="79">
        <v>714</v>
      </c>
      <c r="B1505" t="s">
        <v>1472</v>
      </c>
      <c r="C1505" t="s">
        <v>1037</v>
      </c>
      <c r="D1505" t="s">
        <v>5001</v>
      </c>
      <c r="E1505" t="s">
        <v>7</v>
      </c>
      <c r="F1505" s="3">
        <v>3178.13</v>
      </c>
      <c r="G1505" s="3">
        <v>235100</v>
      </c>
      <c r="H1505" s="3">
        <v>8780.9850000000006</v>
      </c>
      <c r="I1505" s="61">
        <v>2023</v>
      </c>
    </row>
    <row r="1506" spans="1:9" x14ac:dyDescent="0.3">
      <c r="A1506" s="79">
        <v>714</v>
      </c>
      <c r="B1506" t="s">
        <v>1472</v>
      </c>
      <c r="C1506" t="s">
        <v>1037</v>
      </c>
      <c r="D1506" t="s">
        <v>5001</v>
      </c>
      <c r="E1506" t="s">
        <v>7</v>
      </c>
      <c r="F1506" s="3">
        <v>3494.58</v>
      </c>
      <c r="G1506" s="3">
        <v>226800</v>
      </c>
      <c r="H1506" s="3">
        <v>8470.98</v>
      </c>
      <c r="I1506" s="61">
        <v>2023</v>
      </c>
    </row>
    <row r="1507" spans="1:9" x14ac:dyDescent="0.3">
      <c r="A1507" s="79">
        <v>714</v>
      </c>
      <c r="B1507" t="s">
        <v>1472</v>
      </c>
      <c r="C1507" t="s">
        <v>1037</v>
      </c>
      <c r="D1507" t="s">
        <v>5001</v>
      </c>
      <c r="E1507" t="s">
        <v>7</v>
      </c>
      <c r="F1507" s="3">
        <v>3494.58</v>
      </c>
      <c r="G1507" s="3">
        <v>226800</v>
      </c>
      <c r="H1507" s="3">
        <v>8470.98</v>
      </c>
      <c r="I1507" s="61">
        <v>2023</v>
      </c>
    </row>
    <row r="1508" spans="1:9" x14ac:dyDescent="0.3">
      <c r="A1508" s="79">
        <v>714</v>
      </c>
      <c r="B1508" t="s">
        <v>1472</v>
      </c>
      <c r="C1508" t="s">
        <v>1037</v>
      </c>
      <c r="D1508" t="s">
        <v>5001</v>
      </c>
      <c r="E1508" t="s">
        <v>7</v>
      </c>
      <c r="F1508" s="3">
        <v>3023.46</v>
      </c>
      <c r="G1508" s="3">
        <v>223500</v>
      </c>
      <c r="H1508" s="3">
        <v>8347.7250000000004</v>
      </c>
      <c r="I1508" s="61">
        <v>2023</v>
      </c>
    </row>
    <row r="1509" spans="1:9" x14ac:dyDescent="0.3">
      <c r="A1509" s="79">
        <v>714</v>
      </c>
      <c r="B1509" t="s">
        <v>1472</v>
      </c>
      <c r="C1509" t="s">
        <v>1037</v>
      </c>
      <c r="D1509" t="s">
        <v>5001</v>
      </c>
      <c r="E1509" t="s">
        <v>7</v>
      </c>
      <c r="F1509" s="3">
        <v>3057.06</v>
      </c>
      <c r="G1509" s="3">
        <v>226700</v>
      </c>
      <c r="H1509" s="3">
        <v>8467.244999999999</v>
      </c>
      <c r="I1509" s="61">
        <v>2023</v>
      </c>
    </row>
    <row r="1510" spans="1:9" x14ac:dyDescent="0.3">
      <c r="A1510" s="79">
        <v>714</v>
      </c>
      <c r="B1510" t="s">
        <v>1472</v>
      </c>
      <c r="C1510" t="s">
        <v>1037</v>
      </c>
      <c r="D1510" t="s">
        <v>5001</v>
      </c>
      <c r="E1510" t="s">
        <v>7</v>
      </c>
      <c r="F1510" s="3">
        <v>3222.53</v>
      </c>
      <c r="G1510" s="3">
        <v>191000</v>
      </c>
      <c r="H1510" s="3">
        <v>7133.8499999999995</v>
      </c>
      <c r="I1510" s="61">
        <v>2023</v>
      </c>
    </row>
    <row r="1511" spans="1:9" x14ac:dyDescent="0.3">
      <c r="A1511" s="79">
        <v>714</v>
      </c>
      <c r="B1511" t="s">
        <v>1472</v>
      </c>
      <c r="C1511" t="s">
        <v>1037</v>
      </c>
      <c r="D1511" t="s">
        <v>5001</v>
      </c>
      <c r="E1511" t="s">
        <v>7</v>
      </c>
      <c r="F1511" s="3">
        <v>3246.53</v>
      </c>
      <c r="G1511" s="3">
        <v>224700</v>
      </c>
      <c r="H1511" s="3">
        <v>8392.5450000000001</v>
      </c>
      <c r="I1511" s="61">
        <v>2023</v>
      </c>
    </row>
    <row r="1512" spans="1:9" x14ac:dyDescent="0.3">
      <c r="A1512" s="79">
        <v>714</v>
      </c>
      <c r="B1512" t="s">
        <v>1472</v>
      </c>
      <c r="C1512" t="s">
        <v>1037</v>
      </c>
      <c r="D1512" t="s">
        <v>5001</v>
      </c>
      <c r="E1512" t="s">
        <v>7</v>
      </c>
      <c r="F1512" s="3">
        <v>2716.13</v>
      </c>
      <c r="G1512" s="3">
        <v>233500</v>
      </c>
      <c r="H1512" s="3">
        <v>8721.2250000000004</v>
      </c>
      <c r="I1512" s="61">
        <v>2023</v>
      </c>
    </row>
    <row r="1513" spans="1:9" x14ac:dyDescent="0.3">
      <c r="A1513" s="79">
        <v>714</v>
      </c>
      <c r="B1513" t="s">
        <v>1472</v>
      </c>
      <c r="C1513" t="s">
        <v>1037</v>
      </c>
      <c r="D1513" t="s">
        <v>5001</v>
      </c>
      <c r="E1513" t="s">
        <v>7</v>
      </c>
      <c r="F1513" s="3">
        <v>2956.13</v>
      </c>
      <c r="G1513" s="3">
        <v>233500</v>
      </c>
      <c r="H1513" s="3">
        <v>8721.2250000000004</v>
      </c>
      <c r="I1513" s="61">
        <v>2023</v>
      </c>
    </row>
    <row r="1514" spans="1:9" x14ac:dyDescent="0.3">
      <c r="A1514" s="79">
        <v>714</v>
      </c>
      <c r="B1514" t="s">
        <v>1472</v>
      </c>
      <c r="C1514" t="s">
        <v>1037</v>
      </c>
      <c r="D1514" t="s">
        <v>5001</v>
      </c>
      <c r="E1514" t="s">
        <v>7</v>
      </c>
      <c r="F1514" s="3">
        <v>3591.78</v>
      </c>
      <c r="G1514" s="3">
        <v>226700</v>
      </c>
      <c r="H1514" s="3">
        <v>8467.244999999999</v>
      </c>
      <c r="I1514" s="61">
        <v>2023</v>
      </c>
    </row>
    <row r="1515" spans="1:9" x14ac:dyDescent="0.3">
      <c r="A1515" s="79">
        <v>714</v>
      </c>
      <c r="B1515" t="s">
        <v>1472</v>
      </c>
      <c r="C1515" t="s">
        <v>1037</v>
      </c>
      <c r="D1515" t="s">
        <v>5001</v>
      </c>
      <c r="E1515" t="s">
        <v>7</v>
      </c>
      <c r="F1515" s="3">
        <v>3591.78</v>
      </c>
      <c r="G1515" s="3">
        <v>226700</v>
      </c>
      <c r="H1515" s="3">
        <v>8467.244999999999</v>
      </c>
      <c r="I1515" s="61">
        <v>2023</v>
      </c>
    </row>
    <row r="1516" spans="1:9" x14ac:dyDescent="0.3">
      <c r="A1516" s="79">
        <v>714</v>
      </c>
      <c r="B1516" t="s">
        <v>1472</v>
      </c>
      <c r="C1516" t="s">
        <v>1037</v>
      </c>
      <c r="D1516" t="s">
        <v>3828</v>
      </c>
      <c r="E1516" t="s">
        <v>42</v>
      </c>
      <c r="F1516" s="3">
        <v>64362.02</v>
      </c>
      <c r="G1516" s="3">
        <v>474600</v>
      </c>
      <c r="H1516" s="3">
        <v>17726.309999999998</v>
      </c>
      <c r="I1516" s="61">
        <v>2023</v>
      </c>
    </row>
    <row r="1517" spans="1:9" x14ac:dyDescent="0.3">
      <c r="A1517" s="79">
        <v>714</v>
      </c>
      <c r="B1517" t="s">
        <v>1472</v>
      </c>
      <c r="C1517" t="s">
        <v>1037</v>
      </c>
      <c r="D1517" t="s">
        <v>3834</v>
      </c>
      <c r="E1517" t="s">
        <v>42</v>
      </c>
      <c r="F1517" s="3">
        <v>47000</v>
      </c>
      <c r="G1517" s="3">
        <v>31300</v>
      </c>
      <c r="H1517" s="3">
        <v>1169.0550000000001</v>
      </c>
      <c r="I1517" s="61">
        <v>2023</v>
      </c>
    </row>
    <row r="1518" spans="1:9" x14ac:dyDescent="0.3">
      <c r="A1518" s="79">
        <v>714</v>
      </c>
      <c r="B1518" t="s">
        <v>1472</v>
      </c>
      <c r="C1518" t="s">
        <v>1037</v>
      </c>
      <c r="D1518" t="s">
        <v>3839</v>
      </c>
      <c r="E1518" t="s">
        <v>42</v>
      </c>
      <c r="F1518" s="3">
        <v>45104.41</v>
      </c>
      <c r="G1518" s="3">
        <v>1120000</v>
      </c>
      <c r="H1518" s="3">
        <v>41832</v>
      </c>
      <c r="I1518" s="61">
        <v>2023</v>
      </c>
    </row>
    <row r="1519" spans="1:9" x14ac:dyDescent="0.3">
      <c r="A1519" s="79">
        <v>714</v>
      </c>
      <c r="B1519" t="s">
        <v>1472</v>
      </c>
      <c r="C1519" t="s">
        <v>1037</v>
      </c>
      <c r="D1519" t="s">
        <v>5002</v>
      </c>
      <c r="E1519" t="s">
        <v>42</v>
      </c>
      <c r="F1519" s="3">
        <v>327219.46999999997</v>
      </c>
      <c r="G1519" s="3">
        <v>858000</v>
      </c>
      <c r="H1519" s="3">
        <v>32046.3</v>
      </c>
      <c r="I1519" s="61">
        <v>2023</v>
      </c>
    </row>
    <row r="1520" spans="1:9" x14ac:dyDescent="0.3">
      <c r="A1520" s="79">
        <v>714</v>
      </c>
      <c r="B1520" t="s">
        <v>1472</v>
      </c>
      <c r="C1520" t="s">
        <v>1037</v>
      </c>
      <c r="D1520" t="s">
        <v>3832</v>
      </c>
      <c r="E1520" t="s">
        <v>42</v>
      </c>
      <c r="F1520" s="3">
        <v>10748.56</v>
      </c>
      <c r="G1520" s="3">
        <v>145800</v>
      </c>
      <c r="H1520" s="3">
        <v>5445.63</v>
      </c>
      <c r="I1520" s="61">
        <v>2023</v>
      </c>
    </row>
    <row r="1521" spans="1:9" x14ac:dyDescent="0.3">
      <c r="A1521" s="79">
        <v>714</v>
      </c>
      <c r="B1521" t="s">
        <v>1472</v>
      </c>
      <c r="C1521" t="s">
        <v>1037</v>
      </c>
      <c r="D1521" t="s">
        <v>5003</v>
      </c>
      <c r="E1521" t="s">
        <v>19</v>
      </c>
      <c r="F1521" s="3">
        <v>485922</v>
      </c>
      <c r="G1521" s="3">
        <v>11214000</v>
      </c>
      <c r="H1521" s="3">
        <v>418842.89999999997</v>
      </c>
      <c r="I1521" s="61">
        <v>2023</v>
      </c>
    </row>
    <row r="1522" spans="1:9" x14ac:dyDescent="0.3">
      <c r="A1522" s="79">
        <v>715</v>
      </c>
      <c r="B1522" t="s">
        <v>3225</v>
      </c>
      <c r="C1522" t="s">
        <v>1037</v>
      </c>
      <c r="D1522" t="s">
        <v>3226</v>
      </c>
      <c r="E1522" t="s">
        <v>7</v>
      </c>
      <c r="F1522" s="3">
        <v>32233.75</v>
      </c>
      <c r="G1522" s="3" t="s">
        <v>3765</v>
      </c>
      <c r="H1522" s="3" t="s">
        <v>3765</v>
      </c>
      <c r="I1522" s="61">
        <v>2023</v>
      </c>
    </row>
    <row r="1523" spans="1:9" x14ac:dyDescent="0.3">
      <c r="A1523" s="79">
        <v>716</v>
      </c>
      <c r="B1523" t="s">
        <v>795</v>
      </c>
      <c r="C1523" t="s">
        <v>1037</v>
      </c>
      <c r="D1523" t="s">
        <v>3560</v>
      </c>
      <c r="E1523" t="s">
        <v>19</v>
      </c>
      <c r="F1523" s="3">
        <v>334762</v>
      </c>
      <c r="G1523" s="3">
        <v>13423100</v>
      </c>
      <c r="H1523" s="3">
        <v>518668.58399999997</v>
      </c>
      <c r="I1523" s="61">
        <v>2023</v>
      </c>
    </row>
    <row r="1524" spans="1:9" x14ac:dyDescent="0.3">
      <c r="A1524" s="79">
        <v>716</v>
      </c>
      <c r="B1524" t="s">
        <v>795</v>
      </c>
      <c r="C1524" t="s">
        <v>1037</v>
      </c>
      <c r="D1524" t="s">
        <v>3227</v>
      </c>
      <c r="E1524" t="s">
        <v>19</v>
      </c>
      <c r="F1524" s="3">
        <v>506398</v>
      </c>
      <c r="G1524" s="3">
        <v>29616000</v>
      </c>
      <c r="H1524" s="3">
        <v>1144362.24</v>
      </c>
      <c r="I1524" s="61">
        <v>2023</v>
      </c>
    </row>
    <row r="1525" spans="1:9" x14ac:dyDescent="0.3">
      <c r="A1525" s="79">
        <v>716</v>
      </c>
      <c r="B1525" t="s">
        <v>795</v>
      </c>
      <c r="C1525" t="s">
        <v>1037</v>
      </c>
      <c r="D1525" t="s">
        <v>3561</v>
      </c>
      <c r="E1525" t="s">
        <v>19</v>
      </c>
      <c r="F1525" s="3" t="s">
        <v>3765</v>
      </c>
      <c r="G1525" s="3">
        <v>31760000</v>
      </c>
      <c r="H1525" s="3">
        <v>1227206.3999999999</v>
      </c>
      <c r="I1525" s="61">
        <v>2023</v>
      </c>
    </row>
    <row r="1526" spans="1:9" x14ac:dyDescent="0.3">
      <c r="A1526" s="79">
        <v>717</v>
      </c>
      <c r="B1526" t="s">
        <v>3099</v>
      </c>
      <c r="C1526" t="s">
        <v>1037</v>
      </c>
      <c r="D1526" t="s">
        <v>3021</v>
      </c>
      <c r="E1526" t="s">
        <v>7</v>
      </c>
      <c r="F1526" s="3">
        <v>163898</v>
      </c>
      <c r="G1526" s="3">
        <v>12960000</v>
      </c>
      <c r="H1526" s="3">
        <v>449193.6</v>
      </c>
      <c r="I1526" s="61">
        <v>2023</v>
      </c>
    </row>
    <row r="1527" spans="1:9" x14ac:dyDescent="0.3">
      <c r="A1527" s="79">
        <v>717</v>
      </c>
      <c r="B1527" t="s">
        <v>3099</v>
      </c>
      <c r="C1527" t="s">
        <v>1037</v>
      </c>
      <c r="D1527" t="s">
        <v>3228</v>
      </c>
      <c r="E1527" t="s">
        <v>7</v>
      </c>
      <c r="F1527" s="3">
        <v>15917</v>
      </c>
      <c r="G1527" s="3">
        <v>5720000</v>
      </c>
      <c r="H1527" s="3">
        <v>198255.2</v>
      </c>
      <c r="I1527" s="61">
        <v>2023</v>
      </c>
    </row>
    <row r="1528" spans="1:9" x14ac:dyDescent="0.3">
      <c r="A1528" s="79">
        <v>717</v>
      </c>
      <c r="B1528" t="s">
        <v>3099</v>
      </c>
      <c r="C1528" t="s">
        <v>1037</v>
      </c>
      <c r="D1528" t="s">
        <v>3022</v>
      </c>
      <c r="E1528" t="s">
        <v>7</v>
      </c>
      <c r="F1528" s="3">
        <v>89919</v>
      </c>
      <c r="G1528" s="3">
        <v>19476000</v>
      </c>
      <c r="H1528" s="3">
        <v>675038.16</v>
      </c>
      <c r="I1528" s="61">
        <v>2023</v>
      </c>
    </row>
    <row r="1529" spans="1:9" x14ac:dyDescent="0.3">
      <c r="A1529" s="79">
        <v>717</v>
      </c>
      <c r="B1529" t="s">
        <v>3099</v>
      </c>
      <c r="C1529" t="s">
        <v>1037</v>
      </c>
      <c r="D1529" t="s">
        <v>1834</v>
      </c>
      <c r="E1529" t="s">
        <v>7</v>
      </c>
      <c r="F1529" s="3">
        <v>154232</v>
      </c>
      <c r="G1529" s="3">
        <v>14125000</v>
      </c>
      <c r="H1529" s="3">
        <v>489572.5</v>
      </c>
      <c r="I1529" s="61">
        <v>2023</v>
      </c>
    </row>
    <row r="1530" spans="1:9" x14ac:dyDescent="0.3">
      <c r="A1530" s="79">
        <v>717</v>
      </c>
      <c r="B1530" t="s">
        <v>3099</v>
      </c>
      <c r="C1530" t="s">
        <v>1037</v>
      </c>
      <c r="D1530" t="s">
        <v>1835</v>
      </c>
      <c r="E1530" t="s">
        <v>7</v>
      </c>
      <c r="F1530" s="3">
        <v>181344</v>
      </c>
      <c r="G1530" s="3">
        <v>13320000</v>
      </c>
      <c r="H1530" s="3">
        <v>461671.2</v>
      </c>
      <c r="I1530" s="61">
        <v>2023</v>
      </c>
    </row>
    <row r="1531" spans="1:9" x14ac:dyDescent="0.3">
      <c r="A1531" s="79">
        <v>717</v>
      </c>
      <c r="B1531" t="s">
        <v>3099</v>
      </c>
      <c r="C1531" t="s">
        <v>1037</v>
      </c>
      <c r="D1531" t="s">
        <v>1836</v>
      </c>
      <c r="E1531" t="s">
        <v>7</v>
      </c>
      <c r="F1531" s="3">
        <v>242089</v>
      </c>
      <c r="G1531" s="3">
        <v>26070000</v>
      </c>
      <c r="H1531" s="3">
        <v>903586.2</v>
      </c>
      <c r="I1531" s="61">
        <v>2023</v>
      </c>
    </row>
    <row r="1532" spans="1:9" x14ac:dyDescent="0.3">
      <c r="A1532" s="79">
        <v>717</v>
      </c>
      <c r="B1532" t="s">
        <v>3099</v>
      </c>
      <c r="C1532" t="s">
        <v>1037</v>
      </c>
      <c r="D1532" t="s">
        <v>1837</v>
      </c>
      <c r="E1532" t="s">
        <v>42</v>
      </c>
      <c r="F1532" s="3">
        <v>107019</v>
      </c>
      <c r="G1532" s="3" t="s">
        <v>3765</v>
      </c>
      <c r="H1532" s="3" t="s">
        <v>3765</v>
      </c>
      <c r="I1532" s="61">
        <v>2023</v>
      </c>
    </row>
    <row r="1533" spans="1:9" x14ac:dyDescent="0.3">
      <c r="A1533" s="79">
        <v>717</v>
      </c>
      <c r="B1533" t="s">
        <v>3099</v>
      </c>
      <c r="C1533" t="s">
        <v>1037</v>
      </c>
      <c r="D1533" t="s">
        <v>3023</v>
      </c>
      <c r="E1533" t="s">
        <v>7</v>
      </c>
      <c r="F1533" s="3">
        <v>34640</v>
      </c>
      <c r="G1533" s="3">
        <v>5100000</v>
      </c>
      <c r="H1533" s="3">
        <v>176766</v>
      </c>
      <c r="I1533" s="61">
        <v>2023</v>
      </c>
    </row>
    <row r="1534" spans="1:9" x14ac:dyDescent="0.3">
      <c r="A1534" s="79">
        <v>717</v>
      </c>
      <c r="B1534" t="s">
        <v>3099</v>
      </c>
      <c r="C1534" t="s">
        <v>1037</v>
      </c>
      <c r="D1534" t="s">
        <v>1838</v>
      </c>
      <c r="E1534" t="s">
        <v>7</v>
      </c>
      <c r="F1534" s="3">
        <v>4604.3999999999996</v>
      </c>
      <c r="G1534" s="3">
        <v>242300</v>
      </c>
      <c r="H1534" s="3">
        <v>8398.1200000000008</v>
      </c>
      <c r="I1534" s="61">
        <v>2023</v>
      </c>
    </row>
    <row r="1535" spans="1:9" x14ac:dyDescent="0.3">
      <c r="A1535" s="79">
        <v>717</v>
      </c>
      <c r="B1535" t="s">
        <v>3099</v>
      </c>
      <c r="C1535" t="s">
        <v>1037</v>
      </c>
      <c r="D1535" t="s">
        <v>1839</v>
      </c>
      <c r="E1535" t="s">
        <v>7</v>
      </c>
      <c r="F1535" s="3">
        <v>53972</v>
      </c>
      <c r="G1535" s="3">
        <v>10000000</v>
      </c>
      <c r="H1535" s="3">
        <v>346600</v>
      </c>
      <c r="I1535" s="61">
        <v>2023</v>
      </c>
    </row>
    <row r="1536" spans="1:9" x14ac:dyDescent="0.3">
      <c r="A1536" s="79">
        <v>717</v>
      </c>
      <c r="B1536" t="s">
        <v>3099</v>
      </c>
      <c r="C1536" t="s">
        <v>1037</v>
      </c>
      <c r="D1536" t="s">
        <v>1840</v>
      </c>
      <c r="E1536" t="s">
        <v>7</v>
      </c>
      <c r="F1536" s="3">
        <v>43707</v>
      </c>
      <c r="G1536" s="3">
        <v>6630000</v>
      </c>
      <c r="H1536" s="3">
        <v>229795.8</v>
      </c>
      <c r="I1536" s="61">
        <v>2023</v>
      </c>
    </row>
    <row r="1537" spans="1:9" x14ac:dyDescent="0.3">
      <c r="A1537" s="79">
        <v>717</v>
      </c>
      <c r="B1537" t="s">
        <v>3099</v>
      </c>
      <c r="C1537" t="s">
        <v>1037</v>
      </c>
      <c r="D1537" t="s">
        <v>3024</v>
      </c>
      <c r="E1537" t="s">
        <v>7</v>
      </c>
      <c r="F1537" s="3">
        <v>38496</v>
      </c>
      <c r="G1537" s="3">
        <v>10500000</v>
      </c>
      <c r="H1537" s="3">
        <v>363930</v>
      </c>
      <c r="I1537" s="61">
        <v>2023</v>
      </c>
    </row>
    <row r="1538" spans="1:9" x14ac:dyDescent="0.3">
      <c r="A1538" s="79">
        <v>717</v>
      </c>
      <c r="B1538" t="s">
        <v>3099</v>
      </c>
      <c r="C1538" t="s">
        <v>1037</v>
      </c>
      <c r="D1538" t="s">
        <v>1841</v>
      </c>
      <c r="E1538" t="s">
        <v>7</v>
      </c>
      <c r="F1538" s="3">
        <v>30123</v>
      </c>
      <c r="G1538" s="3">
        <v>5529900</v>
      </c>
      <c r="H1538" s="3">
        <v>191666.33</v>
      </c>
      <c r="I1538" s="61">
        <v>2023</v>
      </c>
    </row>
    <row r="1539" spans="1:9" x14ac:dyDescent="0.3">
      <c r="A1539" s="79">
        <v>717</v>
      </c>
      <c r="B1539" t="s">
        <v>3099</v>
      </c>
      <c r="C1539" t="s">
        <v>1037</v>
      </c>
      <c r="D1539" t="s">
        <v>3229</v>
      </c>
      <c r="E1539" t="s">
        <v>7</v>
      </c>
      <c r="F1539" s="3">
        <v>303705</v>
      </c>
      <c r="G1539" s="3">
        <v>30000000</v>
      </c>
      <c r="H1539" s="3">
        <v>1039800</v>
      </c>
      <c r="I1539" s="61">
        <v>2023</v>
      </c>
    </row>
    <row r="1540" spans="1:9" x14ac:dyDescent="0.3">
      <c r="A1540" s="79">
        <v>717</v>
      </c>
      <c r="B1540" t="s">
        <v>3099</v>
      </c>
      <c r="C1540" t="s">
        <v>1037</v>
      </c>
      <c r="D1540" t="s">
        <v>3025</v>
      </c>
      <c r="E1540" t="s">
        <v>7</v>
      </c>
      <c r="F1540" s="3">
        <v>97473</v>
      </c>
      <c r="G1540" s="3">
        <v>6900000</v>
      </c>
      <c r="H1540" s="3">
        <v>239154</v>
      </c>
      <c r="I1540" s="61">
        <v>2023</v>
      </c>
    </row>
    <row r="1541" spans="1:9" x14ac:dyDescent="0.3">
      <c r="A1541" s="79">
        <v>717</v>
      </c>
      <c r="B1541" t="s">
        <v>3099</v>
      </c>
      <c r="C1541" t="s">
        <v>1037</v>
      </c>
      <c r="D1541" t="s">
        <v>3026</v>
      </c>
      <c r="E1541" t="s">
        <v>7</v>
      </c>
      <c r="F1541" s="3">
        <v>101471</v>
      </c>
      <c r="G1541" s="3">
        <v>3600000</v>
      </c>
      <c r="H1541" s="3">
        <v>124776</v>
      </c>
      <c r="I1541" s="61">
        <v>2023</v>
      </c>
    </row>
    <row r="1542" spans="1:9" x14ac:dyDescent="0.3">
      <c r="A1542" s="79">
        <v>717</v>
      </c>
      <c r="B1542" t="s">
        <v>3099</v>
      </c>
      <c r="C1542" t="s">
        <v>1037</v>
      </c>
      <c r="D1542" t="s">
        <v>3027</v>
      </c>
      <c r="E1542" t="s">
        <v>7</v>
      </c>
      <c r="F1542" s="3">
        <v>34642</v>
      </c>
      <c r="G1542" s="3">
        <v>6300000</v>
      </c>
      <c r="H1542" s="3">
        <v>218358</v>
      </c>
      <c r="I1542" s="61">
        <v>2023</v>
      </c>
    </row>
    <row r="1543" spans="1:9" x14ac:dyDescent="0.3">
      <c r="A1543" s="79">
        <v>717</v>
      </c>
      <c r="B1543" t="s">
        <v>3099</v>
      </c>
      <c r="C1543" t="s">
        <v>1037</v>
      </c>
      <c r="D1543" t="s">
        <v>3028</v>
      </c>
      <c r="E1543" t="s">
        <v>42</v>
      </c>
      <c r="F1543" s="3">
        <v>152750</v>
      </c>
      <c r="G1543" s="3">
        <v>11927400</v>
      </c>
      <c r="H1543" s="3">
        <v>413403.68</v>
      </c>
      <c r="I1543" s="61">
        <v>2023</v>
      </c>
    </row>
    <row r="1544" spans="1:9" x14ac:dyDescent="0.3">
      <c r="A1544" s="79">
        <v>717</v>
      </c>
      <c r="B1544" t="s">
        <v>3099</v>
      </c>
      <c r="C1544" t="s">
        <v>1037</v>
      </c>
      <c r="D1544" t="s">
        <v>3029</v>
      </c>
      <c r="E1544" t="s">
        <v>42</v>
      </c>
      <c r="F1544" s="3">
        <v>32605</v>
      </c>
      <c r="G1544" s="3">
        <v>23640000</v>
      </c>
      <c r="H1544" s="3">
        <v>819362.4</v>
      </c>
      <c r="I1544" s="61">
        <v>2023</v>
      </c>
    </row>
    <row r="1545" spans="1:9" x14ac:dyDescent="0.3">
      <c r="A1545" s="79">
        <v>717</v>
      </c>
      <c r="B1545" t="s">
        <v>3099</v>
      </c>
      <c r="C1545" t="s">
        <v>1037</v>
      </c>
      <c r="D1545" t="s">
        <v>3030</v>
      </c>
      <c r="E1545" t="s">
        <v>42</v>
      </c>
      <c r="F1545" s="3">
        <v>64445</v>
      </c>
      <c r="G1545" s="3">
        <v>4000000</v>
      </c>
      <c r="H1545" s="3">
        <v>138640</v>
      </c>
      <c r="I1545" s="61">
        <v>2023</v>
      </c>
    </row>
    <row r="1546" spans="1:9" x14ac:dyDescent="0.3">
      <c r="A1546" s="79">
        <v>717</v>
      </c>
      <c r="B1546" t="s">
        <v>3099</v>
      </c>
      <c r="C1546" t="s">
        <v>1037</v>
      </c>
      <c r="D1546" t="s">
        <v>3031</v>
      </c>
      <c r="E1546" t="s">
        <v>42</v>
      </c>
      <c r="F1546" s="3">
        <v>59730</v>
      </c>
      <c r="G1546" s="3">
        <v>9132300</v>
      </c>
      <c r="H1546" s="3">
        <v>316525.52</v>
      </c>
      <c r="I1546" s="61">
        <v>2023</v>
      </c>
    </row>
    <row r="1547" spans="1:9" x14ac:dyDescent="0.3">
      <c r="A1547" s="79">
        <v>717</v>
      </c>
      <c r="B1547" t="s">
        <v>3099</v>
      </c>
      <c r="C1547" t="s">
        <v>1037</v>
      </c>
      <c r="D1547" t="s">
        <v>3032</v>
      </c>
      <c r="E1547" t="s">
        <v>42</v>
      </c>
      <c r="F1547" s="3">
        <v>25397</v>
      </c>
      <c r="G1547" s="3">
        <v>4774500</v>
      </c>
      <c r="H1547" s="3">
        <v>165484.17000000001</v>
      </c>
      <c r="I1547" s="61">
        <v>2023</v>
      </c>
    </row>
    <row r="1548" spans="1:9" x14ac:dyDescent="0.3">
      <c r="A1548" s="79">
        <v>717</v>
      </c>
      <c r="B1548" t="s">
        <v>3099</v>
      </c>
      <c r="C1548" t="s">
        <v>1037</v>
      </c>
      <c r="D1548" t="s">
        <v>3230</v>
      </c>
      <c r="E1548" t="s">
        <v>7</v>
      </c>
      <c r="F1548" s="3">
        <v>30641</v>
      </c>
      <c r="G1548" s="3">
        <v>13171000</v>
      </c>
      <c r="H1548" s="3">
        <v>456506.86</v>
      </c>
      <c r="I1548" s="61">
        <v>2023</v>
      </c>
    </row>
    <row r="1549" spans="1:9" x14ac:dyDescent="0.3">
      <c r="A1549" s="79">
        <v>718</v>
      </c>
      <c r="B1549" t="s">
        <v>3231</v>
      </c>
      <c r="C1549" t="s">
        <v>1037</v>
      </c>
      <c r="D1549" t="s">
        <v>3232</v>
      </c>
      <c r="E1549" t="s">
        <v>19</v>
      </c>
      <c r="F1549" s="3">
        <v>11986</v>
      </c>
      <c r="G1549" s="3">
        <v>5166000</v>
      </c>
      <c r="H1549" s="3">
        <v>120626.1</v>
      </c>
      <c r="I1549" s="61">
        <v>2023</v>
      </c>
    </row>
    <row r="1550" spans="1:9" x14ac:dyDescent="0.3">
      <c r="A1550" s="79">
        <v>719</v>
      </c>
      <c r="B1550" t="s">
        <v>796</v>
      </c>
      <c r="C1550" t="s">
        <v>1037</v>
      </c>
      <c r="D1550" t="s">
        <v>3233</v>
      </c>
      <c r="E1550" t="s">
        <v>42</v>
      </c>
      <c r="F1550" s="3" t="s">
        <v>3765</v>
      </c>
      <c r="G1550" s="3">
        <v>1174400</v>
      </c>
      <c r="H1550" s="3">
        <v>39753.439999999995</v>
      </c>
      <c r="I1550" s="61">
        <v>2023</v>
      </c>
    </row>
    <row r="1551" spans="1:9" x14ac:dyDescent="0.3">
      <c r="A1551" s="79">
        <v>719</v>
      </c>
      <c r="B1551" t="s">
        <v>796</v>
      </c>
      <c r="C1551" t="s">
        <v>1037</v>
      </c>
      <c r="D1551" t="s">
        <v>3234</v>
      </c>
      <c r="E1551" t="s">
        <v>42</v>
      </c>
      <c r="F1551" s="3" t="s">
        <v>3765</v>
      </c>
      <c r="G1551" s="3">
        <v>22635200</v>
      </c>
      <c r="H1551" s="3">
        <v>766201.52</v>
      </c>
      <c r="I1551" s="61">
        <v>2023</v>
      </c>
    </row>
    <row r="1552" spans="1:9" x14ac:dyDescent="0.3">
      <c r="A1552" s="79">
        <v>719</v>
      </c>
      <c r="B1552" t="s">
        <v>796</v>
      </c>
      <c r="C1552" t="s">
        <v>1037</v>
      </c>
      <c r="D1552" t="s">
        <v>3235</v>
      </c>
      <c r="E1552" t="s">
        <v>42</v>
      </c>
      <c r="F1552" s="3" t="s">
        <v>3765</v>
      </c>
      <c r="G1552" s="3">
        <v>8647300</v>
      </c>
      <c r="H1552" s="3">
        <v>292711.10499999998</v>
      </c>
      <c r="I1552" s="61">
        <v>2023</v>
      </c>
    </row>
    <row r="1553" spans="1:9" x14ac:dyDescent="0.3">
      <c r="A1553" s="79">
        <v>719</v>
      </c>
      <c r="B1553" t="s">
        <v>796</v>
      </c>
      <c r="C1553" t="s">
        <v>1037</v>
      </c>
      <c r="D1553" t="s">
        <v>3236</v>
      </c>
      <c r="E1553" t="s">
        <v>42</v>
      </c>
      <c r="F1553" s="3" t="s">
        <v>3765</v>
      </c>
      <c r="G1553" s="3">
        <v>3246000</v>
      </c>
      <c r="H1553" s="3">
        <v>109877.1</v>
      </c>
      <c r="I1553" s="61">
        <v>2023</v>
      </c>
    </row>
    <row r="1554" spans="1:9" x14ac:dyDescent="0.3">
      <c r="A1554" s="79">
        <v>719</v>
      </c>
      <c r="B1554" t="s">
        <v>796</v>
      </c>
      <c r="C1554" t="s">
        <v>1037</v>
      </c>
      <c r="D1554" t="s">
        <v>3237</v>
      </c>
      <c r="E1554" t="s">
        <v>42</v>
      </c>
      <c r="F1554" s="3" t="s">
        <v>3765</v>
      </c>
      <c r="G1554" s="3">
        <v>723500</v>
      </c>
      <c r="H1554" s="3">
        <v>24490.474999999999</v>
      </c>
      <c r="I1554" s="61">
        <v>2023</v>
      </c>
    </row>
    <row r="1555" spans="1:9" x14ac:dyDescent="0.3">
      <c r="A1555" s="79">
        <v>719</v>
      </c>
      <c r="B1555" t="s">
        <v>796</v>
      </c>
      <c r="C1555" t="s">
        <v>1037</v>
      </c>
      <c r="D1555" t="s">
        <v>3238</v>
      </c>
      <c r="E1555" t="s">
        <v>42</v>
      </c>
      <c r="F1555" s="3" t="s">
        <v>3765</v>
      </c>
      <c r="G1555" s="3">
        <v>448100</v>
      </c>
      <c r="H1555" s="3">
        <v>15168.184999999999</v>
      </c>
      <c r="I1555" s="61">
        <v>2023</v>
      </c>
    </row>
    <row r="1556" spans="1:9" x14ac:dyDescent="0.3">
      <c r="A1556" s="79">
        <v>719</v>
      </c>
      <c r="B1556" t="s">
        <v>796</v>
      </c>
      <c r="C1556" t="s">
        <v>1037</v>
      </c>
      <c r="D1556" t="s">
        <v>3239</v>
      </c>
      <c r="E1556" t="s">
        <v>42</v>
      </c>
      <c r="F1556" s="3" t="s">
        <v>3765</v>
      </c>
      <c r="G1556" s="3">
        <v>16339400</v>
      </c>
      <c r="H1556" s="3">
        <v>553088.68999999994</v>
      </c>
      <c r="I1556" s="61">
        <v>2023</v>
      </c>
    </row>
    <row r="1557" spans="1:9" x14ac:dyDescent="0.3">
      <c r="A1557" s="79">
        <v>719</v>
      </c>
      <c r="B1557" t="s">
        <v>796</v>
      </c>
      <c r="C1557" t="s">
        <v>1037</v>
      </c>
      <c r="D1557" t="s">
        <v>3240</v>
      </c>
      <c r="E1557" t="s">
        <v>42</v>
      </c>
      <c r="F1557" s="3" t="s">
        <v>3765</v>
      </c>
      <c r="G1557" s="3">
        <v>429000</v>
      </c>
      <c r="H1557" s="3">
        <v>14521.65</v>
      </c>
      <c r="I1557" s="61">
        <v>2023</v>
      </c>
    </row>
    <row r="1558" spans="1:9" x14ac:dyDescent="0.3">
      <c r="A1558" s="79">
        <v>719</v>
      </c>
      <c r="B1558" t="s">
        <v>796</v>
      </c>
      <c r="C1558" t="s">
        <v>1037</v>
      </c>
      <c r="D1558" t="s">
        <v>3241</v>
      </c>
      <c r="E1558" t="s">
        <v>42</v>
      </c>
      <c r="F1558" s="3" t="s">
        <v>3765</v>
      </c>
      <c r="G1558" s="3">
        <v>44454800</v>
      </c>
      <c r="H1558" s="3">
        <v>1504794.98</v>
      </c>
      <c r="I1558" s="61">
        <v>2023</v>
      </c>
    </row>
    <row r="1559" spans="1:9" x14ac:dyDescent="0.3">
      <c r="A1559" s="79">
        <v>719</v>
      </c>
      <c r="B1559" t="s">
        <v>796</v>
      </c>
      <c r="C1559" t="s">
        <v>1037</v>
      </c>
      <c r="D1559" t="s">
        <v>3242</v>
      </c>
      <c r="E1559" t="s">
        <v>42</v>
      </c>
      <c r="F1559" s="3" t="s">
        <v>3765</v>
      </c>
      <c r="G1559" s="3">
        <v>664100</v>
      </c>
      <c r="H1559" s="3">
        <v>22479.785</v>
      </c>
      <c r="I1559" s="61">
        <v>2023</v>
      </c>
    </row>
    <row r="1560" spans="1:9" x14ac:dyDescent="0.3">
      <c r="A1560" s="79">
        <v>719</v>
      </c>
      <c r="B1560" t="s">
        <v>796</v>
      </c>
      <c r="C1560" t="s">
        <v>1037</v>
      </c>
      <c r="D1560" t="s">
        <v>3243</v>
      </c>
      <c r="E1560" t="s">
        <v>42</v>
      </c>
      <c r="F1560" s="3" t="s">
        <v>3765</v>
      </c>
      <c r="G1560" s="3">
        <v>3970500</v>
      </c>
      <c r="H1560" s="3">
        <v>134401.42499999999</v>
      </c>
      <c r="I1560" s="61">
        <v>2023</v>
      </c>
    </row>
    <row r="1561" spans="1:9" x14ac:dyDescent="0.3">
      <c r="A1561" s="79">
        <v>719</v>
      </c>
      <c r="B1561" t="s">
        <v>796</v>
      </c>
      <c r="C1561" t="s">
        <v>1037</v>
      </c>
      <c r="D1561" t="s">
        <v>3244</v>
      </c>
      <c r="E1561" t="s">
        <v>42</v>
      </c>
      <c r="F1561" s="3" t="s">
        <v>3765</v>
      </c>
      <c r="G1561" s="3">
        <v>19711500</v>
      </c>
      <c r="H1561" s="3">
        <v>667234.27499999991</v>
      </c>
      <c r="I1561" s="61">
        <v>2023</v>
      </c>
    </row>
    <row r="1562" spans="1:9" x14ac:dyDescent="0.3">
      <c r="A1562" s="79">
        <v>719</v>
      </c>
      <c r="B1562" t="s">
        <v>796</v>
      </c>
      <c r="C1562" t="s">
        <v>1037</v>
      </c>
      <c r="D1562" t="s">
        <v>3245</v>
      </c>
      <c r="E1562" t="s">
        <v>42</v>
      </c>
      <c r="F1562" s="3" t="s">
        <v>3765</v>
      </c>
      <c r="G1562" s="3">
        <v>17717000</v>
      </c>
      <c r="H1562" s="3">
        <v>599720.44999999995</v>
      </c>
      <c r="I1562" s="61">
        <v>2023</v>
      </c>
    </row>
    <row r="1563" spans="1:9" x14ac:dyDescent="0.3">
      <c r="A1563" s="79">
        <v>719</v>
      </c>
      <c r="B1563" t="s">
        <v>796</v>
      </c>
      <c r="C1563" t="s">
        <v>1037</v>
      </c>
      <c r="D1563" t="s">
        <v>3246</v>
      </c>
      <c r="E1563" t="s">
        <v>42</v>
      </c>
      <c r="F1563" s="3" t="s">
        <v>3765</v>
      </c>
      <c r="G1563" s="3">
        <v>46445800</v>
      </c>
      <c r="H1563" s="3">
        <v>1572190.33</v>
      </c>
      <c r="I1563" s="61">
        <v>2023</v>
      </c>
    </row>
    <row r="1564" spans="1:9" x14ac:dyDescent="0.3">
      <c r="A1564" s="79">
        <v>720</v>
      </c>
      <c r="B1564" t="s">
        <v>797</v>
      </c>
      <c r="C1564" t="s">
        <v>1037</v>
      </c>
      <c r="D1564" t="s">
        <v>241</v>
      </c>
      <c r="E1564" t="s">
        <v>42</v>
      </c>
      <c r="F1564" s="3">
        <v>432602.85</v>
      </c>
      <c r="G1564" s="3">
        <v>18119700</v>
      </c>
      <c r="H1564" s="3">
        <v>542322.62099999993</v>
      </c>
      <c r="I1564" s="61">
        <v>2023</v>
      </c>
    </row>
    <row r="1565" spans="1:9" x14ac:dyDescent="0.3">
      <c r="A1565" s="79">
        <v>720</v>
      </c>
      <c r="B1565" t="s">
        <v>797</v>
      </c>
      <c r="C1565" t="s">
        <v>1037</v>
      </c>
      <c r="D1565" t="s">
        <v>242</v>
      </c>
      <c r="E1565" t="s">
        <v>42</v>
      </c>
      <c r="F1565" s="3">
        <v>496438.32</v>
      </c>
      <c r="G1565" s="3">
        <v>26525600</v>
      </c>
      <c r="H1565" s="3">
        <v>793911.20799999998</v>
      </c>
      <c r="I1565" s="61">
        <v>2023</v>
      </c>
    </row>
    <row r="1566" spans="1:9" x14ac:dyDescent="0.3">
      <c r="A1566" s="79">
        <v>720</v>
      </c>
      <c r="B1566" t="s">
        <v>797</v>
      </c>
      <c r="C1566" t="s">
        <v>1037</v>
      </c>
      <c r="D1566" t="s">
        <v>243</v>
      </c>
      <c r="E1566" t="s">
        <v>42</v>
      </c>
      <c r="F1566" s="3">
        <v>17634</v>
      </c>
      <c r="G1566" s="3">
        <v>9509300</v>
      </c>
      <c r="H1566" s="3">
        <v>284613.34899999999</v>
      </c>
      <c r="I1566" s="61">
        <v>2023</v>
      </c>
    </row>
    <row r="1567" spans="1:9" x14ac:dyDescent="0.3">
      <c r="A1567" s="79">
        <v>720</v>
      </c>
      <c r="B1567" t="s">
        <v>797</v>
      </c>
      <c r="C1567" t="s">
        <v>1037</v>
      </c>
      <c r="D1567" t="s">
        <v>244</v>
      </c>
      <c r="E1567" t="s">
        <v>42</v>
      </c>
      <c r="F1567" s="3">
        <v>233721.95</v>
      </c>
      <c r="G1567" s="3">
        <v>22927000</v>
      </c>
      <c r="H1567" s="3">
        <v>686205.11</v>
      </c>
      <c r="I1567" s="61">
        <v>2023</v>
      </c>
    </row>
    <row r="1568" spans="1:9" x14ac:dyDescent="0.3">
      <c r="A1568" s="79">
        <v>720</v>
      </c>
      <c r="B1568" t="s">
        <v>797</v>
      </c>
      <c r="C1568" t="s">
        <v>1037</v>
      </c>
      <c r="D1568" t="s">
        <v>245</v>
      </c>
      <c r="E1568" t="s">
        <v>42</v>
      </c>
      <c r="F1568" s="3">
        <v>60609.79</v>
      </c>
      <c r="G1568" s="3">
        <v>4570100</v>
      </c>
      <c r="H1568" s="3">
        <v>136783.09299999999</v>
      </c>
      <c r="I1568" s="61">
        <v>2023</v>
      </c>
    </row>
    <row r="1569" spans="1:9" x14ac:dyDescent="0.3">
      <c r="A1569" s="79">
        <v>720</v>
      </c>
      <c r="B1569" t="s">
        <v>797</v>
      </c>
      <c r="C1569" t="s">
        <v>1037</v>
      </c>
      <c r="D1569" t="s">
        <v>246</v>
      </c>
      <c r="E1569" t="s">
        <v>42</v>
      </c>
      <c r="F1569" s="3">
        <v>330004.13</v>
      </c>
      <c r="G1569" s="3">
        <v>28425000</v>
      </c>
      <c r="H1569" s="3">
        <v>850760.25</v>
      </c>
      <c r="I1569" s="61">
        <v>2023</v>
      </c>
    </row>
    <row r="1570" spans="1:9" x14ac:dyDescent="0.3">
      <c r="A1570" s="79">
        <v>722</v>
      </c>
      <c r="B1570" t="s">
        <v>798</v>
      </c>
      <c r="C1570" t="s">
        <v>1037</v>
      </c>
      <c r="D1570" t="s">
        <v>3871</v>
      </c>
      <c r="E1570" t="s">
        <v>7</v>
      </c>
      <c r="F1570" s="3">
        <v>117900</v>
      </c>
      <c r="G1570" s="3">
        <v>27069400</v>
      </c>
      <c r="H1570" s="3" t="s">
        <v>3765</v>
      </c>
      <c r="I1570" s="61">
        <v>2023</v>
      </c>
    </row>
    <row r="1571" spans="1:9" x14ac:dyDescent="0.3">
      <c r="A1571" s="79">
        <v>722</v>
      </c>
      <c r="B1571" t="s">
        <v>798</v>
      </c>
      <c r="C1571" t="s">
        <v>1037</v>
      </c>
      <c r="D1571" t="s">
        <v>248</v>
      </c>
      <c r="E1571" t="s">
        <v>7</v>
      </c>
      <c r="F1571" s="3">
        <v>60407</v>
      </c>
      <c r="G1571" s="3">
        <v>23308800</v>
      </c>
      <c r="H1571" s="3" t="s">
        <v>3765</v>
      </c>
      <c r="I1571" s="61">
        <v>2023</v>
      </c>
    </row>
    <row r="1572" spans="1:9" x14ac:dyDescent="0.3">
      <c r="A1572" s="79">
        <v>722</v>
      </c>
      <c r="B1572" t="s">
        <v>798</v>
      </c>
      <c r="C1572" t="s">
        <v>1037</v>
      </c>
      <c r="D1572" t="s">
        <v>3872</v>
      </c>
      <c r="E1572" t="s">
        <v>7</v>
      </c>
      <c r="F1572" s="3">
        <v>136617</v>
      </c>
      <c r="G1572" s="3">
        <v>22881300</v>
      </c>
      <c r="H1572" s="3" t="s">
        <v>3765</v>
      </c>
      <c r="I1572" s="61">
        <v>2023</v>
      </c>
    </row>
    <row r="1573" spans="1:9" x14ac:dyDescent="0.3">
      <c r="A1573" s="79">
        <v>722</v>
      </c>
      <c r="B1573" t="s">
        <v>798</v>
      </c>
      <c r="C1573" t="s">
        <v>1037</v>
      </c>
      <c r="D1573" t="s">
        <v>249</v>
      </c>
      <c r="E1573" t="s">
        <v>7</v>
      </c>
      <c r="F1573" s="3">
        <v>33741.15</v>
      </c>
      <c r="G1573" s="3">
        <v>7668600</v>
      </c>
      <c r="H1573" s="3" t="s">
        <v>3765</v>
      </c>
      <c r="I1573" s="61">
        <v>2023</v>
      </c>
    </row>
    <row r="1574" spans="1:9" x14ac:dyDescent="0.3">
      <c r="A1574" s="79">
        <v>722</v>
      </c>
      <c r="B1574" t="s">
        <v>798</v>
      </c>
      <c r="C1574" t="s">
        <v>1037</v>
      </c>
      <c r="D1574" t="s">
        <v>3562</v>
      </c>
      <c r="E1574" t="s">
        <v>19</v>
      </c>
      <c r="F1574" s="3">
        <v>386422</v>
      </c>
      <c r="G1574" s="3">
        <v>11377000</v>
      </c>
      <c r="H1574" s="3" t="s">
        <v>3765</v>
      </c>
      <c r="I1574" s="61">
        <v>2023</v>
      </c>
    </row>
    <row r="1575" spans="1:9" x14ac:dyDescent="0.3">
      <c r="A1575" s="79">
        <v>722</v>
      </c>
      <c r="B1575" t="s">
        <v>798</v>
      </c>
      <c r="C1575" t="s">
        <v>1037</v>
      </c>
      <c r="D1575" t="s">
        <v>3563</v>
      </c>
      <c r="E1575" t="s">
        <v>42</v>
      </c>
      <c r="F1575" s="3">
        <v>1324852.96</v>
      </c>
      <c r="G1575" s="3">
        <v>2086000</v>
      </c>
      <c r="H1575" s="3" t="s">
        <v>3765</v>
      </c>
      <c r="I1575" s="61">
        <v>2023</v>
      </c>
    </row>
    <row r="1576" spans="1:9" x14ac:dyDescent="0.3">
      <c r="A1576" s="79">
        <v>722</v>
      </c>
      <c r="B1576" t="s">
        <v>798</v>
      </c>
      <c r="C1576" t="s">
        <v>1037</v>
      </c>
      <c r="D1576" t="s">
        <v>3564</v>
      </c>
      <c r="E1576" t="s">
        <v>42</v>
      </c>
      <c r="F1576" s="3">
        <v>150823.01</v>
      </c>
      <c r="G1576" s="3">
        <v>7709400</v>
      </c>
      <c r="H1576" s="3" t="s">
        <v>3765</v>
      </c>
      <c r="I1576" s="61">
        <v>2023</v>
      </c>
    </row>
    <row r="1577" spans="1:9" x14ac:dyDescent="0.3">
      <c r="A1577" s="79">
        <v>801</v>
      </c>
      <c r="B1577" t="s">
        <v>799</v>
      </c>
      <c r="C1577" t="s">
        <v>1051</v>
      </c>
      <c r="D1577" t="s">
        <v>3033</v>
      </c>
      <c r="E1577" t="s">
        <v>42</v>
      </c>
      <c r="F1577" s="3">
        <v>715605.15</v>
      </c>
      <c r="G1577" s="3">
        <v>32131700</v>
      </c>
      <c r="H1577" s="3">
        <v>1284304.0490000001</v>
      </c>
      <c r="I1577" s="61">
        <v>2023</v>
      </c>
    </row>
    <row r="1578" spans="1:9" x14ac:dyDescent="0.3">
      <c r="A1578" s="79">
        <v>801</v>
      </c>
      <c r="B1578" t="s">
        <v>799</v>
      </c>
      <c r="C1578" t="s">
        <v>1051</v>
      </c>
      <c r="D1578" t="s">
        <v>3247</v>
      </c>
      <c r="E1578" t="s">
        <v>42</v>
      </c>
      <c r="F1578" s="3">
        <v>262514.87</v>
      </c>
      <c r="G1578" s="3">
        <v>10324800</v>
      </c>
      <c r="H1578" s="3">
        <v>412682.25599999999</v>
      </c>
      <c r="I1578" s="61">
        <v>2023</v>
      </c>
    </row>
    <row r="1579" spans="1:9" x14ac:dyDescent="0.3">
      <c r="A1579" s="79">
        <v>801</v>
      </c>
      <c r="B1579" t="s">
        <v>799</v>
      </c>
      <c r="C1579" t="s">
        <v>1051</v>
      </c>
      <c r="D1579" t="s">
        <v>251</v>
      </c>
      <c r="E1579" t="s">
        <v>7</v>
      </c>
      <c r="F1579" s="3">
        <v>58825</v>
      </c>
      <c r="G1579" s="3">
        <v>6180000</v>
      </c>
      <c r="H1579" s="3">
        <v>247014.6</v>
      </c>
      <c r="I1579" s="61">
        <v>2023</v>
      </c>
    </row>
    <row r="1580" spans="1:9" x14ac:dyDescent="0.3">
      <c r="A1580" s="79">
        <v>801</v>
      </c>
      <c r="B1580" t="s">
        <v>799</v>
      </c>
      <c r="C1580" t="s">
        <v>1051</v>
      </c>
      <c r="D1580" t="s">
        <v>252</v>
      </c>
      <c r="E1580" t="s">
        <v>7</v>
      </c>
      <c r="F1580" s="3">
        <v>25106.6</v>
      </c>
      <c r="G1580" s="3">
        <v>6850000</v>
      </c>
      <c r="H1580" s="3">
        <v>273794.5</v>
      </c>
      <c r="I1580" s="61">
        <v>2023</v>
      </c>
    </row>
    <row r="1581" spans="1:9" x14ac:dyDescent="0.3">
      <c r="A1581" s="79">
        <v>802</v>
      </c>
      <c r="B1581" t="s">
        <v>800</v>
      </c>
      <c r="C1581" t="s">
        <v>1051</v>
      </c>
      <c r="D1581" t="s">
        <v>254</v>
      </c>
      <c r="E1581" t="s">
        <v>7</v>
      </c>
      <c r="F1581" s="3">
        <v>44720.92</v>
      </c>
      <c r="G1581" s="3">
        <v>4095000</v>
      </c>
      <c r="H1581" s="3">
        <v>141072.75</v>
      </c>
      <c r="I1581" s="61">
        <v>2023</v>
      </c>
    </row>
    <row r="1582" spans="1:9" x14ac:dyDescent="0.3">
      <c r="A1582" s="79">
        <v>802</v>
      </c>
      <c r="B1582" t="s">
        <v>800</v>
      </c>
      <c r="C1582" t="s">
        <v>1051</v>
      </c>
      <c r="D1582" t="s">
        <v>255</v>
      </c>
      <c r="E1582" t="s">
        <v>7</v>
      </c>
      <c r="F1582" s="3">
        <v>7373.4</v>
      </c>
      <c r="G1582" s="3">
        <v>3750000</v>
      </c>
      <c r="H1582" s="3">
        <v>129187.5</v>
      </c>
      <c r="I1582" s="61">
        <v>2023</v>
      </c>
    </row>
    <row r="1583" spans="1:9" x14ac:dyDescent="0.3">
      <c r="A1583" s="79">
        <v>802</v>
      </c>
      <c r="B1583" t="s">
        <v>800</v>
      </c>
      <c r="C1583" t="s">
        <v>1051</v>
      </c>
      <c r="D1583" t="s">
        <v>256</v>
      </c>
      <c r="E1583" t="s">
        <v>7</v>
      </c>
      <c r="F1583" s="3">
        <v>10920.32</v>
      </c>
      <c r="G1583" s="3">
        <v>5113600</v>
      </c>
      <c r="H1583" s="3">
        <v>176163.52</v>
      </c>
      <c r="I1583" s="61">
        <v>2023</v>
      </c>
    </row>
    <row r="1584" spans="1:9" x14ac:dyDescent="0.3">
      <c r="A1584" s="79">
        <v>802</v>
      </c>
      <c r="B1584" t="s">
        <v>800</v>
      </c>
      <c r="C1584" t="s">
        <v>1051</v>
      </c>
      <c r="D1584" t="s">
        <v>257</v>
      </c>
      <c r="E1584" t="s">
        <v>7</v>
      </c>
      <c r="F1584" s="3">
        <v>29523.34</v>
      </c>
      <c r="G1584" s="3">
        <v>4239200</v>
      </c>
      <c r="H1584" s="3">
        <v>146040.44</v>
      </c>
      <c r="I1584" s="61">
        <v>2023</v>
      </c>
    </row>
    <row r="1585" spans="1:9" x14ac:dyDescent="0.3">
      <c r="A1585" s="79">
        <v>802</v>
      </c>
      <c r="B1585" t="s">
        <v>800</v>
      </c>
      <c r="C1585" t="s">
        <v>1051</v>
      </c>
      <c r="D1585" t="s">
        <v>258</v>
      </c>
      <c r="E1585" t="s">
        <v>7</v>
      </c>
      <c r="F1585" s="3">
        <v>30155.02</v>
      </c>
      <c r="G1585" s="3">
        <v>12469100</v>
      </c>
      <c r="H1585" s="3">
        <v>429560.5</v>
      </c>
      <c r="I1585" s="61">
        <v>2023</v>
      </c>
    </row>
    <row r="1586" spans="1:9" x14ac:dyDescent="0.3">
      <c r="A1586" s="79">
        <v>803</v>
      </c>
      <c r="B1586" t="s">
        <v>801</v>
      </c>
      <c r="C1586" t="s">
        <v>1051</v>
      </c>
      <c r="D1586" t="s">
        <v>3248</v>
      </c>
      <c r="E1586" t="s">
        <v>19</v>
      </c>
      <c r="F1586" s="3">
        <v>258052.82</v>
      </c>
      <c r="G1586" s="3">
        <v>11010600</v>
      </c>
      <c r="H1586" s="3">
        <v>329216.94</v>
      </c>
      <c r="I1586" s="61">
        <v>2023</v>
      </c>
    </row>
    <row r="1587" spans="1:9" x14ac:dyDescent="0.3">
      <c r="A1587" s="79">
        <v>803</v>
      </c>
      <c r="B1587" t="s">
        <v>801</v>
      </c>
      <c r="C1587" t="s">
        <v>1051</v>
      </c>
      <c r="D1587" t="s">
        <v>3249</v>
      </c>
      <c r="E1587" t="s">
        <v>7</v>
      </c>
      <c r="F1587" s="3">
        <v>166172.89000000001</v>
      </c>
      <c r="G1587" s="3">
        <v>12470000</v>
      </c>
      <c r="H1587" s="3">
        <v>372853</v>
      </c>
      <c r="I1587" s="61">
        <v>2023</v>
      </c>
    </row>
    <row r="1588" spans="1:9" x14ac:dyDescent="0.3">
      <c r="A1588" s="79">
        <v>803</v>
      </c>
      <c r="B1588" t="s">
        <v>801</v>
      </c>
      <c r="C1588" t="s">
        <v>1051</v>
      </c>
      <c r="D1588" t="s">
        <v>3250</v>
      </c>
      <c r="E1588" t="s">
        <v>7</v>
      </c>
      <c r="F1588" s="3">
        <v>184323.09</v>
      </c>
      <c r="G1588" s="3">
        <v>13970000</v>
      </c>
      <c r="H1588" s="3">
        <v>417703.00000000006</v>
      </c>
      <c r="I1588" s="61">
        <v>2023</v>
      </c>
    </row>
    <row r="1589" spans="1:9" x14ac:dyDescent="0.3">
      <c r="A1589" s="79">
        <v>803</v>
      </c>
      <c r="B1589" t="s">
        <v>801</v>
      </c>
      <c r="C1589" t="s">
        <v>1051</v>
      </c>
      <c r="D1589" t="s">
        <v>3251</v>
      </c>
      <c r="E1589" t="s">
        <v>7</v>
      </c>
      <c r="F1589" s="3">
        <v>15000</v>
      </c>
      <c r="G1589" s="3">
        <v>671500</v>
      </c>
      <c r="H1589" s="3">
        <v>20077.849999999999</v>
      </c>
      <c r="I1589" s="61">
        <v>2023</v>
      </c>
    </row>
    <row r="1590" spans="1:9" x14ac:dyDescent="0.3">
      <c r="A1590" s="79">
        <v>806</v>
      </c>
      <c r="B1590" t="s">
        <v>802</v>
      </c>
      <c r="C1590" t="s">
        <v>1051</v>
      </c>
      <c r="D1590" t="s">
        <v>261</v>
      </c>
      <c r="E1590" t="s">
        <v>19</v>
      </c>
      <c r="F1590" s="3">
        <v>927929</v>
      </c>
      <c r="G1590" s="3">
        <v>26000000</v>
      </c>
      <c r="H1590" s="3">
        <v>923260</v>
      </c>
      <c r="I1590" s="61">
        <v>2023</v>
      </c>
    </row>
    <row r="1591" spans="1:9" x14ac:dyDescent="0.3">
      <c r="A1591" s="79">
        <v>806</v>
      </c>
      <c r="B1591" t="s">
        <v>802</v>
      </c>
      <c r="C1591" t="s">
        <v>1051</v>
      </c>
      <c r="D1591" t="s">
        <v>262</v>
      </c>
      <c r="E1591" t="s">
        <v>19</v>
      </c>
      <c r="F1591" s="3">
        <v>133771</v>
      </c>
      <c r="G1591" s="3">
        <v>4116400</v>
      </c>
      <c r="H1591" s="3">
        <v>146173.364</v>
      </c>
      <c r="I1591" s="61">
        <v>2023</v>
      </c>
    </row>
    <row r="1592" spans="1:9" x14ac:dyDescent="0.3">
      <c r="A1592" s="79">
        <v>806</v>
      </c>
      <c r="B1592" t="s">
        <v>802</v>
      </c>
      <c r="C1592" t="s">
        <v>1051</v>
      </c>
      <c r="D1592" t="s">
        <v>263</v>
      </c>
      <c r="E1592" t="s">
        <v>19</v>
      </c>
      <c r="F1592" s="3">
        <v>460357.01</v>
      </c>
      <c r="G1592" s="3">
        <v>20072400</v>
      </c>
      <c r="H1592" s="3">
        <v>712770.924</v>
      </c>
      <c r="I1592" s="61">
        <v>2023</v>
      </c>
    </row>
    <row r="1593" spans="1:9" x14ac:dyDescent="0.3">
      <c r="A1593" s="79">
        <v>806</v>
      </c>
      <c r="B1593" t="s">
        <v>802</v>
      </c>
      <c r="C1593" t="s">
        <v>1051</v>
      </c>
      <c r="D1593" t="s">
        <v>264</v>
      </c>
      <c r="E1593" t="s">
        <v>19</v>
      </c>
      <c r="F1593" s="3">
        <v>74941.84</v>
      </c>
      <c r="G1593" s="3">
        <v>3267600</v>
      </c>
      <c r="H1593" s="3">
        <v>116032.476</v>
      </c>
      <c r="I1593" s="61">
        <v>2023</v>
      </c>
    </row>
    <row r="1594" spans="1:9" x14ac:dyDescent="0.3">
      <c r="A1594" s="79">
        <v>806</v>
      </c>
      <c r="B1594" t="s">
        <v>802</v>
      </c>
      <c r="C1594" t="s">
        <v>1051</v>
      </c>
      <c r="D1594" t="s">
        <v>265</v>
      </c>
      <c r="E1594" t="s">
        <v>19</v>
      </c>
      <c r="F1594" s="3">
        <v>208959.15</v>
      </c>
      <c r="G1594" s="3">
        <v>10597600</v>
      </c>
      <c r="H1594" s="3">
        <v>376320.77600000001</v>
      </c>
      <c r="I1594" s="61">
        <v>2023</v>
      </c>
    </row>
    <row r="1595" spans="1:9" x14ac:dyDescent="0.3">
      <c r="A1595" s="79">
        <v>806</v>
      </c>
      <c r="B1595" t="s">
        <v>802</v>
      </c>
      <c r="C1595" t="s">
        <v>1051</v>
      </c>
      <c r="D1595" t="s">
        <v>266</v>
      </c>
      <c r="E1595" t="s">
        <v>19</v>
      </c>
      <c r="F1595" s="3">
        <v>327307.46999999997</v>
      </c>
      <c r="G1595" s="3">
        <v>14762160</v>
      </c>
      <c r="H1595" s="3">
        <v>524204.30160000001</v>
      </c>
      <c r="I1595" s="61">
        <v>2023</v>
      </c>
    </row>
    <row r="1596" spans="1:9" x14ac:dyDescent="0.3">
      <c r="A1596" s="79">
        <v>806</v>
      </c>
      <c r="B1596" t="s">
        <v>802</v>
      </c>
      <c r="C1596" t="s">
        <v>1051</v>
      </c>
      <c r="D1596" t="s">
        <v>267</v>
      </c>
      <c r="E1596" t="s">
        <v>19</v>
      </c>
      <c r="F1596" s="3">
        <v>24097.25</v>
      </c>
      <c r="G1596" s="3">
        <v>1640240</v>
      </c>
      <c r="H1596" s="3">
        <v>58244.922400000003</v>
      </c>
      <c r="I1596" s="61">
        <v>2023</v>
      </c>
    </row>
    <row r="1597" spans="1:9" x14ac:dyDescent="0.3">
      <c r="A1597" s="79">
        <v>806</v>
      </c>
      <c r="B1597" t="s">
        <v>802</v>
      </c>
      <c r="C1597" t="s">
        <v>1051</v>
      </c>
      <c r="D1597" t="s">
        <v>268</v>
      </c>
      <c r="E1597" t="s">
        <v>19</v>
      </c>
      <c r="F1597" s="3">
        <v>313421.01</v>
      </c>
      <c r="G1597" s="3">
        <v>16490300</v>
      </c>
      <c r="H1597" s="3">
        <v>585570.55299999996</v>
      </c>
      <c r="I1597" s="61">
        <v>2023</v>
      </c>
    </row>
    <row r="1598" spans="1:9" x14ac:dyDescent="0.3">
      <c r="A1598" s="79">
        <v>806</v>
      </c>
      <c r="B1598" t="s">
        <v>802</v>
      </c>
      <c r="C1598" t="s">
        <v>1051</v>
      </c>
      <c r="D1598" t="s">
        <v>269</v>
      </c>
      <c r="E1598" t="s">
        <v>19</v>
      </c>
      <c r="F1598" s="3">
        <v>669468.23</v>
      </c>
      <c r="G1598" s="3">
        <v>52700000</v>
      </c>
      <c r="H1598" s="3">
        <v>1871377</v>
      </c>
      <c r="I1598" s="61">
        <v>2023</v>
      </c>
    </row>
    <row r="1599" spans="1:9" x14ac:dyDescent="0.3">
      <c r="A1599" s="79">
        <v>806</v>
      </c>
      <c r="B1599" t="s">
        <v>802</v>
      </c>
      <c r="C1599" t="s">
        <v>1051</v>
      </c>
      <c r="D1599" t="s">
        <v>270</v>
      </c>
      <c r="E1599" t="s">
        <v>19</v>
      </c>
      <c r="F1599" s="3">
        <v>70884.87</v>
      </c>
      <c r="G1599" s="3">
        <v>5580000</v>
      </c>
      <c r="H1599" s="3">
        <v>198145.8</v>
      </c>
      <c r="I1599" s="61">
        <v>2023</v>
      </c>
    </row>
    <row r="1600" spans="1:9" x14ac:dyDescent="0.3">
      <c r="A1600" s="79">
        <v>806</v>
      </c>
      <c r="B1600" t="s">
        <v>802</v>
      </c>
      <c r="C1600" t="s">
        <v>1051</v>
      </c>
      <c r="D1600" t="s">
        <v>271</v>
      </c>
      <c r="E1600" t="s">
        <v>19</v>
      </c>
      <c r="F1600" s="3">
        <v>47256.59</v>
      </c>
      <c r="G1600" s="3">
        <v>3720000</v>
      </c>
      <c r="H1600" s="3">
        <v>132097.20000000001</v>
      </c>
      <c r="I1600" s="61">
        <v>2023</v>
      </c>
    </row>
    <row r="1601" spans="1:9" x14ac:dyDescent="0.3">
      <c r="A1601" s="79">
        <v>806</v>
      </c>
      <c r="B1601" t="s">
        <v>802</v>
      </c>
      <c r="C1601" t="s">
        <v>1051</v>
      </c>
      <c r="D1601" t="s">
        <v>3034</v>
      </c>
      <c r="E1601" t="s">
        <v>19</v>
      </c>
      <c r="F1601" s="3">
        <v>699059.55</v>
      </c>
      <c r="G1601" s="3">
        <v>48746880</v>
      </c>
      <c r="H1601" s="3">
        <v>1731001.7087999999</v>
      </c>
      <c r="I1601" s="61">
        <v>2023</v>
      </c>
    </row>
    <row r="1602" spans="1:9" x14ac:dyDescent="0.3">
      <c r="A1602" s="79">
        <v>806</v>
      </c>
      <c r="B1602" t="s">
        <v>802</v>
      </c>
      <c r="C1602" t="s">
        <v>1051</v>
      </c>
      <c r="D1602" t="s">
        <v>272</v>
      </c>
      <c r="E1602" t="s">
        <v>19</v>
      </c>
      <c r="F1602" s="3">
        <v>54534.22</v>
      </c>
      <c r="G1602" s="3">
        <v>10804000</v>
      </c>
      <c r="H1602" s="3">
        <v>383650.04</v>
      </c>
      <c r="I1602" s="61">
        <v>2023</v>
      </c>
    </row>
    <row r="1603" spans="1:9" x14ac:dyDescent="0.3">
      <c r="A1603" s="79">
        <v>806</v>
      </c>
      <c r="B1603" t="s">
        <v>802</v>
      </c>
      <c r="C1603" t="s">
        <v>1051</v>
      </c>
      <c r="D1603" t="s">
        <v>273</v>
      </c>
      <c r="E1603" t="s">
        <v>19</v>
      </c>
      <c r="F1603" s="3">
        <v>88598.48</v>
      </c>
      <c r="G1603" s="3">
        <v>7180800</v>
      </c>
      <c r="H1603" s="3">
        <v>254990.20800000001</v>
      </c>
      <c r="I1603" s="61">
        <v>2023</v>
      </c>
    </row>
    <row r="1604" spans="1:9" x14ac:dyDescent="0.3">
      <c r="A1604" s="79">
        <v>806</v>
      </c>
      <c r="B1604" t="s">
        <v>802</v>
      </c>
      <c r="C1604" t="s">
        <v>1051</v>
      </c>
      <c r="D1604" t="s">
        <v>3035</v>
      </c>
      <c r="E1604" t="s">
        <v>19</v>
      </c>
      <c r="F1604" s="3">
        <v>48520.53</v>
      </c>
      <c r="G1604" s="3">
        <v>3385200</v>
      </c>
      <c r="H1604" s="3">
        <v>120208.452</v>
      </c>
      <c r="I1604" s="61">
        <v>2023</v>
      </c>
    </row>
    <row r="1605" spans="1:9" x14ac:dyDescent="0.3">
      <c r="A1605" s="79">
        <v>806</v>
      </c>
      <c r="B1605" t="s">
        <v>802</v>
      </c>
      <c r="C1605" t="s">
        <v>1051</v>
      </c>
      <c r="D1605" t="s">
        <v>3036</v>
      </c>
      <c r="E1605" t="s">
        <v>19</v>
      </c>
      <c r="F1605" s="3">
        <v>630724.30000000005</v>
      </c>
      <c r="G1605" s="3">
        <v>38966400</v>
      </c>
      <c r="H1605" s="3">
        <v>1383696.8640000001</v>
      </c>
      <c r="I1605" s="61">
        <v>2023</v>
      </c>
    </row>
    <row r="1606" spans="1:9" x14ac:dyDescent="0.3">
      <c r="A1606" s="79">
        <v>806</v>
      </c>
      <c r="B1606" t="s">
        <v>802</v>
      </c>
      <c r="C1606" t="s">
        <v>1051</v>
      </c>
      <c r="D1606" t="s">
        <v>3037</v>
      </c>
      <c r="E1606" t="s">
        <v>19</v>
      </c>
      <c r="F1606" s="3">
        <v>26280.18</v>
      </c>
      <c r="G1606" s="3">
        <v>1623600</v>
      </c>
      <c r="H1606" s="3">
        <v>57654.036</v>
      </c>
      <c r="I1606" s="61">
        <v>2023</v>
      </c>
    </row>
    <row r="1607" spans="1:9" x14ac:dyDescent="0.3">
      <c r="A1607" s="79">
        <v>806</v>
      </c>
      <c r="B1607" t="s">
        <v>802</v>
      </c>
      <c r="C1607" t="s">
        <v>1051</v>
      </c>
      <c r="D1607" t="s">
        <v>3873</v>
      </c>
      <c r="E1607" t="s">
        <v>19</v>
      </c>
      <c r="F1607" s="3">
        <v>84552.08</v>
      </c>
      <c r="G1607" s="3">
        <v>11638000</v>
      </c>
      <c r="H1607" s="3">
        <v>413265.38</v>
      </c>
      <c r="I1607" s="61">
        <v>2023</v>
      </c>
    </row>
    <row r="1608" spans="1:9" x14ac:dyDescent="0.3">
      <c r="A1608" s="79">
        <v>807</v>
      </c>
      <c r="B1608" t="s">
        <v>3100</v>
      </c>
      <c r="C1608" t="s">
        <v>1051</v>
      </c>
      <c r="D1608" t="s">
        <v>3565</v>
      </c>
      <c r="E1608" t="s">
        <v>19</v>
      </c>
      <c r="F1608" s="3">
        <v>300591.13</v>
      </c>
      <c r="G1608" s="3">
        <v>14789369</v>
      </c>
      <c r="H1608" s="3">
        <v>484203.94105999998</v>
      </c>
      <c r="I1608" s="61">
        <v>2023</v>
      </c>
    </row>
    <row r="1609" spans="1:9" x14ac:dyDescent="0.3">
      <c r="A1609" s="79">
        <v>807</v>
      </c>
      <c r="B1609" t="s">
        <v>3100</v>
      </c>
      <c r="C1609" t="s">
        <v>1051</v>
      </c>
      <c r="D1609" t="s">
        <v>3566</v>
      </c>
      <c r="E1609" t="s">
        <v>19</v>
      </c>
      <c r="F1609" s="3">
        <v>515003.28</v>
      </c>
      <c r="G1609" s="3">
        <v>16298000</v>
      </c>
      <c r="H1609" s="3">
        <v>533596.52</v>
      </c>
      <c r="I1609" s="61">
        <v>2023</v>
      </c>
    </row>
    <row r="1610" spans="1:9" x14ac:dyDescent="0.3">
      <c r="A1610" s="79">
        <v>807</v>
      </c>
      <c r="B1610" t="s">
        <v>3100</v>
      </c>
      <c r="C1610" t="s">
        <v>1051</v>
      </c>
      <c r="D1610" t="s">
        <v>3252</v>
      </c>
      <c r="E1610" t="s">
        <v>19</v>
      </c>
      <c r="F1610" s="3">
        <v>1135848.1100000001</v>
      </c>
      <c r="G1610" s="3">
        <v>16573000</v>
      </c>
      <c r="H1610" s="3">
        <v>542600.02</v>
      </c>
      <c r="I1610" s="61">
        <v>2023</v>
      </c>
    </row>
    <row r="1611" spans="1:9" x14ac:dyDescent="0.3">
      <c r="A1611" s="79">
        <v>811</v>
      </c>
      <c r="B1611" t="s">
        <v>277</v>
      </c>
      <c r="C1611" t="s">
        <v>1051</v>
      </c>
      <c r="D1611" t="s">
        <v>3253</v>
      </c>
      <c r="E1611" t="s">
        <v>3254</v>
      </c>
      <c r="F1611" s="3" t="s">
        <v>3765</v>
      </c>
      <c r="G1611" s="3">
        <v>9240000</v>
      </c>
      <c r="H1611" s="3" t="s">
        <v>3765</v>
      </c>
      <c r="I1611" s="61">
        <v>2022</v>
      </c>
    </row>
    <row r="1612" spans="1:9" x14ac:dyDescent="0.3">
      <c r="A1612" s="79">
        <v>811</v>
      </c>
      <c r="B1612" t="s">
        <v>277</v>
      </c>
      <c r="C1612" t="s">
        <v>1051</v>
      </c>
      <c r="D1612" t="s">
        <v>3255</v>
      </c>
      <c r="E1612" t="s">
        <v>3254</v>
      </c>
      <c r="F1612" s="3" t="s">
        <v>3765</v>
      </c>
      <c r="G1612" s="3">
        <v>341500</v>
      </c>
      <c r="H1612" s="3" t="s">
        <v>3765</v>
      </c>
      <c r="I1612" s="61">
        <v>2022</v>
      </c>
    </row>
    <row r="1613" spans="1:9" x14ac:dyDescent="0.3">
      <c r="A1613" s="79">
        <v>811</v>
      </c>
      <c r="B1613" t="s">
        <v>277</v>
      </c>
      <c r="C1613" t="s">
        <v>1051</v>
      </c>
      <c r="D1613" t="s">
        <v>3256</v>
      </c>
      <c r="E1613" t="s">
        <v>3254</v>
      </c>
      <c r="F1613" s="3" t="s">
        <v>3765</v>
      </c>
      <c r="G1613" s="3">
        <v>44800</v>
      </c>
      <c r="H1613" s="3" t="s">
        <v>3765</v>
      </c>
      <c r="I1613" s="61">
        <v>2022</v>
      </c>
    </row>
    <row r="1614" spans="1:9" x14ac:dyDescent="0.3">
      <c r="A1614" s="79">
        <v>818</v>
      </c>
      <c r="B1614" t="s">
        <v>803</v>
      </c>
      <c r="C1614" t="s">
        <v>1051</v>
      </c>
      <c r="D1614" t="s">
        <v>3257</v>
      </c>
      <c r="E1614" t="s">
        <v>19</v>
      </c>
      <c r="F1614" s="3">
        <v>10680</v>
      </c>
      <c r="G1614" s="3">
        <v>8876500</v>
      </c>
      <c r="H1614" s="3">
        <v>300114.46499999997</v>
      </c>
      <c r="I1614" s="61">
        <v>2023</v>
      </c>
    </row>
    <row r="1615" spans="1:9" x14ac:dyDescent="0.3">
      <c r="A1615" s="79">
        <v>818</v>
      </c>
      <c r="B1615" t="s">
        <v>803</v>
      </c>
      <c r="C1615" t="s">
        <v>1051</v>
      </c>
      <c r="D1615" t="s">
        <v>3258</v>
      </c>
      <c r="E1615" t="s">
        <v>7</v>
      </c>
      <c r="F1615" s="3">
        <v>78832.88</v>
      </c>
      <c r="G1615" s="3">
        <v>8823400</v>
      </c>
      <c r="H1615" s="3">
        <v>298319.15399999998</v>
      </c>
      <c r="I1615" s="61">
        <v>2023</v>
      </c>
    </row>
    <row r="1616" spans="1:9" x14ac:dyDescent="0.3">
      <c r="A1616" s="79">
        <v>818</v>
      </c>
      <c r="B1616" t="s">
        <v>803</v>
      </c>
      <c r="C1616" t="s">
        <v>1051</v>
      </c>
      <c r="D1616" t="s">
        <v>3259</v>
      </c>
      <c r="E1616" t="s">
        <v>7</v>
      </c>
      <c r="F1616" s="3">
        <v>2784.42</v>
      </c>
      <c r="G1616" s="3">
        <v>722400</v>
      </c>
      <c r="H1616" s="3">
        <v>24424.343999999997</v>
      </c>
      <c r="I1616" s="61">
        <v>2023</v>
      </c>
    </row>
    <row r="1617" spans="1:9" x14ac:dyDescent="0.3">
      <c r="A1617" s="79">
        <v>818</v>
      </c>
      <c r="B1617" t="s">
        <v>803</v>
      </c>
      <c r="C1617" t="s">
        <v>1051</v>
      </c>
      <c r="D1617" t="s">
        <v>3260</v>
      </c>
      <c r="E1617" t="s">
        <v>19</v>
      </c>
      <c r="F1617" s="3">
        <v>345483.45</v>
      </c>
      <c r="G1617" s="3">
        <v>6217500</v>
      </c>
      <c r="H1617" s="3">
        <v>210213.67499999999</v>
      </c>
      <c r="I1617" s="61">
        <v>2023</v>
      </c>
    </row>
    <row r="1618" spans="1:9" x14ac:dyDescent="0.3">
      <c r="A1618" s="79">
        <v>818</v>
      </c>
      <c r="B1618" t="s">
        <v>803</v>
      </c>
      <c r="C1618" t="s">
        <v>1051</v>
      </c>
      <c r="D1618" t="s">
        <v>3567</v>
      </c>
      <c r="E1618" t="s">
        <v>7</v>
      </c>
      <c r="F1618" s="3">
        <v>7950</v>
      </c>
      <c r="G1618" s="3">
        <v>644800</v>
      </c>
      <c r="H1618" s="3">
        <v>21800.687999999998</v>
      </c>
      <c r="I1618" s="61">
        <v>2023</v>
      </c>
    </row>
    <row r="1619" spans="1:9" x14ac:dyDescent="0.3">
      <c r="A1619" s="79">
        <v>820</v>
      </c>
      <c r="B1619" t="s">
        <v>804</v>
      </c>
      <c r="C1619" t="s">
        <v>1051</v>
      </c>
      <c r="D1619" t="s">
        <v>280</v>
      </c>
      <c r="E1619" t="s">
        <v>19</v>
      </c>
      <c r="F1619" s="3">
        <v>404248.93</v>
      </c>
      <c r="G1619" s="3">
        <v>15849700</v>
      </c>
      <c r="H1619" s="3">
        <v>543803.20700000005</v>
      </c>
      <c r="I1619" s="61">
        <v>2023</v>
      </c>
    </row>
    <row r="1620" spans="1:9" x14ac:dyDescent="0.3">
      <c r="A1620" s="79">
        <v>820</v>
      </c>
      <c r="B1620" t="s">
        <v>804</v>
      </c>
      <c r="C1620" t="s">
        <v>1051</v>
      </c>
      <c r="D1620" t="s">
        <v>281</v>
      </c>
      <c r="E1620" t="s">
        <v>19</v>
      </c>
      <c r="F1620" s="3">
        <v>55233.01</v>
      </c>
      <c r="G1620" s="3">
        <v>5212900</v>
      </c>
      <c r="H1620" s="3">
        <v>178854.59899999999</v>
      </c>
      <c r="I1620" s="61">
        <v>2023</v>
      </c>
    </row>
    <row r="1621" spans="1:9" x14ac:dyDescent="0.3">
      <c r="A1621" s="79">
        <v>820</v>
      </c>
      <c r="B1621" t="s">
        <v>804</v>
      </c>
      <c r="C1621" t="s">
        <v>1051</v>
      </c>
      <c r="D1621" t="s">
        <v>282</v>
      </c>
      <c r="E1621" t="s">
        <v>19</v>
      </c>
      <c r="F1621" s="3">
        <v>2077020.06</v>
      </c>
      <c r="G1621" s="3">
        <v>525000</v>
      </c>
      <c r="H1621" s="3">
        <v>18012.75</v>
      </c>
      <c r="I1621" s="61">
        <v>2023</v>
      </c>
    </row>
    <row r="1622" spans="1:9" x14ac:dyDescent="0.3">
      <c r="A1622" s="79">
        <v>820</v>
      </c>
      <c r="B1622" t="s">
        <v>804</v>
      </c>
      <c r="C1622" t="s">
        <v>1051</v>
      </c>
      <c r="D1622" t="s">
        <v>283</v>
      </c>
      <c r="E1622" t="s">
        <v>7</v>
      </c>
      <c r="F1622" s="3">
        <v>47962.5</v>
      </c>
      <c r="G1622" s="3">
        <v>9957700</v>
      </c>
      <c r="H1622" s="3">
        <v>341648.68699999998</v>
      </c>
      <c r="I1622" s="61">
        <v>2023</v>
      </c>
    </row>
    <row r="1623" spans="1:9" x14ac:dyDescent="0.3">
      <c r="A1623" s="79">
        <v>820</v>
      </c>
      <c r="B1623" t="s">
        <v>804</v>
      </c>
      <c r="C1623" t="s">
        <v>1051</v>
      </c>
      <c r="D1623" t="s">
        <v>284</v>
      </c>
      <c r="E1623" t="s">
        <v>7</v>
      </c>
      <c r="F1623" s="3">
        <v>21692.49</v>
      </c>
      <c r="G1623" s="3">
        <v>3062000</v>
      </c>
      <c r="H1623" s="3">
        <v>105057.22</v>
      </c>
      <c r="I1623" s="61">
        <v>2023</v>
      </c>
    </row>
    <row r="1624" spans="1:9" x14ac:dyDescent="0.3">
      <c r="A1624" s="79">
        <v>820</v>
      </c>
      <c r="B1624" t="s">
        <v>804</v>
      </c>
      <c r="C1624" t="s">
        <v>1051</v>
      </c>
      <c r="D1624" t="s">
        <v>3007</v>
      </c>
      <c r="E1624" t="s">
        <v>42</v>
      </c>
      <c r="F1624" s="3">
        <v>48164000</v>
      </c>
      <c r="G1624" s="3">
        <v>1074129.45</v>
      </c>
      <c r="H1624" s="3">
        <v>1652506.84</v>
      </c>
      <c r="I1624" s="61">
        <v>2023</v>
      </c>
    </row>
    <row r="1625" spans="1:9" x14ac:dyDescent="0.3">
      <c r="A1625" s="79">
        <v>822</v>
      </c>
      <c r="B1625" t="s">
        <v>805</v>
      </c>
      <c r="C1625" t="s">
        <v>1051</v>
      </c>
      <c r="D1625" t="s">
        <v>286</v>
      </c>
      <c r="E1625" t="s">
        <v>7</v>
      </c>
      <c r="F1625" s="3">
        <v>12223.2</v>
      </c>
      <c r="G1625" s="3">
        <v>16832300</v>
      </c>
      <c r="H1625" s="3">
        <v>767216.23400000005</v>
      </c>
      <c r="I1625" s="61">
        <v>2023</v>
      </c>
    </row>
    <row r="1626" spans="1:9" x14ac:dyDescent="0.3">
      <c r="A1626" s="79">
        <v>822</v>
      </c>
      <c r="B1626" t="s">
        <v>805</v>
      </c>
      <c r="C1626" t="s">
        <v>1051</v>
      </c>
      <c r="D1626" t="s">
        <v>3261</v>
      </c>
      <c r="E1626" t="s">
        <v>7</v>
      </c>
      <c r="F1626" s="3">
        <v>18621.509999999998</v>
      </c>
      <c r="G1626" s="3">
        <v>169100</v>
      </c>
      <c r="H1626" s="3">
        <v>7707.5780000000004</v>
      </c>
      <c r="I1626" s="61">
        <v>2023</v>
      </c>
    </row>
    <row r="1627" spans="1:9" x14ac:dyDescent="0.3">
      <c r="A1627" s="79">
        <v>822</v>
      </c>
      <c r="B1627" t="s">
        <v>805</v>
      </c>
      <c r="C1627" t="s">
        <v>1051</v>
      </c>
      <c r="D1627" t="s">
        <v>287</v>
      </c>
      <c r="E1627" t="s">
        <v>7</v>
      </c>
      <c r="F1627" s="3">
        <v>58119</v>
      </c>
      <c r="G1627" s="3">
        <v>3341500</v>
      </c>
      <c r="H1627" s="3">
        <v>152305.57</v>
      </c>
      <c r="I1627" s="61">
        <v>2023</v>
      </c>
    </row>
    <row r="1628" spans="1:9" x14ac:dyDescent="0.3">
      <c r="A1628" s="79">
        <v>822</v>
      </c>
      <c r="B1628" t="s">
        <v>805</v>
      </c>
      <c r="C1628" t="s">
        <v>1051</v>
      </c>
      <c r="D1628" t="s">
        <v>288</v>
      </c>
      <c r="E1628" t="s">
        <v>7</v>
      </c>
      <c r="F1628" s="3">
        <v>278576.03999999998</v>
      </c>
      <c r="G1628" s="3">
        <v>12871300</v>
      </c>
      <c r="H1628" s="3">
        <v>586673.85400000005</v>
      </c>
      <c r="I1628" s="61">
        <v>2023</v>
      </c>
    </row>
    <row r="1629" spans="1:9" x14ac:dyDescent="0.3">
      <c r="A1629" s="79">
        <v>822</v>
      </c>
      <c r="B1629" t="s">
        <v>805</v>
      </c>
      <c r="C1629" t="s">
        <v>1051</v>
      </c>
      <c r="D1629" t="s">
        <v>289</v>
      </c>
      <c r="E1629" t="s">
        <v>7</v>
      </c>
      <c r="F1629" s="3">
        <v>17220.29</v>
      </c>
      <c r="G1629" s="3">
        <v>124500</v>
      </c>
      <c r="H1629" s="3">
        <v>5674.71</v>
      </c>
      <c r="I1629" s="61">
        <v>2023</v>
      </c>
    </row>
    <row r="1630" spans="1:9" x14ac:dyDescent="0.3">
      <c r="A1630" s="79">
        <v>822</v>
      </c>
      <c r="B1630" t="s">
        <v>805</v>
      </c>
      <c r="C1630" t="s">
        <v>1051</v>
      </c>
      <c r="D1630" t="s">
        <v>290</v>
      </c>
      <c r="E1630" t="s">
        <v>7</v>
      </c>
      <c r="F1630" s="3">
        <v>15868.21</v>
      </c>
      <c r="G1630" s="3">
        <v>82400</v>
      </c>
      <c r="H1630" s="3">
        <v>3755.7919999999999</v>
      </c>
      <c r="I1630" s="61">
        <v>2023</v>
      </c>
    </row>
    <row r="1631" spans="1:9" x14ac:dyDescent="0.3">
      <c r="A1631" s="79">
        <v>822</v>
      </c>
      <c r="B1631" t="s">
        <v>805</v>
      </c>
      <c r="C1631" t="s">
        <v>1051</v>
      </c>
      <c r="D1631" t="s">
        <v>291</v>
      </c>
      <c r="E1631" t="s">
        <v>7</v>
      </c>
      <c r="F1631" s="3">
        <v>20418.63</v>
      </c>
      <c r="G1631" s="3">
        <v>246200</v>
      </c>
      <c r="H1631" s="3">
        <v>11221.796</v>
      </c>
      <c r="I1631" s="61">
        <v>2023</v>
      </c>
    </row>
    <row r="1632" spans="1:9" x14ac:dyDescent="0.3">
      <c r="A1632" s="79">
        <v>822</v>
      </c>
      <c r="B1632" t="s">
        <v>805</v>
      </c>
      <c r="C1632" t="s">
        <v>1051</v>
      </c>
      <c r="D1632" t="s">
        <v>292</v>
      </c>
      <c r="E1632" t="s">
        <v>7</v>
      </c>
      <c r="F1632" s="3">
        <v>77439.460000000006</v>
      </c>
      <c r="G1632" s="3">
        <v>5617600</v>
      </c>
      <c r="H1632" s="3">
        <v>256050.20800000001</v>
      </c>
      <c r="I1632" s="61">
        <v>2023</v>
      </c>
    </row>
    <row r="1633" spans="1:9" x14ac:dyDescent="0.3">
      <c r="A1633" s="79">
        <v>822</v>
      </c>
      <c r="B1633" t="s">
        <v>805</v>
      </c>
      <c r="C1633" t="s">
        <v>1051</v>
      </c>
      <c r="D1633" t="s">
        <v>293</v>
      </c>
      <c r="E1633" t="s">
        <v>19</v>
      </c>
      <c r="F1633" s="3">
        <v>31072.37</v>
      </c>
      <c r="G1633" s="3">
        <v>1258700</v>
      </c>
      <c r="H1633" s="3">
        <v>57371.546000000002</v>
      </c>
      <c r="I1633" s="61">
        <v>2023</v>
      </c>
    </row>
    <row r="1634" spans="1:9" x14ac:dyDescent="0.3">
      <c r="A1634" s="79">
        <v>822</v>
      </c>
      <c r="B1634" t="s">
        <v>805</v>
      </c>
      <c r="C1634" t="s">
        <v>1051</v>
      </c>
      <c r="D1634" t="s">
        <v>294</v>
      </c>
      <c r="E1634" t="s">
        <v>19</v>
      </c>
      <c r="F1634" s="3">
        <v>13847.58</v>
      </c>
      <c r="G1634" s="3">
        <v>850000</v>
      </c>
      <c r="H1634" s="3">
        <v>38743</v>
      </c>
      <c r="I1634" s="61">
        <v>2023</v>
      </c>
    </row>
    <row r="1635" spans="1:9" x14ac:dyDescent="0.3">
      <c r="A1635" s="79">
        <v>822</v>
      </c>
      <c r="B1635" t="s">
        <v>805</v>
      </c>
      <c r="C1635" t="s">
        <v>1051</v>
      </c>
      <c r="D1635" t="s">
        <v>295</v>
      </c>
      <c r="E1635" t="s">
        <v>19</v>
      </c>
      <c r="F1635" s="3">
        <v>220062.6</v>
      </c>
      <c r="G1635" s="3">
        <v>11424500</v>
      </c>
      <c r="H1635" s="3">
        <v>520728.71</v>
      </c>
      <c r="I1635" s="61">
        <v>2023</v>
      </c>
    </row>
    <row r="1636" spans="1:9" x14ac:dyDescent="0.3">
      <c r="A1636" s="79">
        <v>822</v>
      </c>
      <c r="B1636" t="s">
        <v>805</v>
      </c>
      <c r="C1636" t="s">
        <v>1051</v>
      </c>
      <c r="D1636" t="s">
        <v>3038</v>
      </c>
      <c r="E1636" t="s">
        <v>19</v>
      </c>
      <c r="F1636" s="3">
        <v>15000</v>
      </c>
      <c r="G1636" s="3">
        <v>1462000</v>
      </c>
      <c r="H1636" s="3">
        <v>66637.960000000006</v>
      </c>
      <c r="I1636" s="61">
        <v>2023</v>
      </c>
    </row>
    <row r="1637" spans="1:9" x14ac:dyDescent="0.3">
      <c r="A1637" s="79">
        <v>824</v>
      </c>
      <c r="B1637" t="s">
        <v>806</v>
      </c>
      <c r="C1637" t="s">
        <v>1051</v>
      </c>
      <c r="D1637" t="s">
        <v>297</v>
      </c>
      <c r="E1637" t="s">
        <v>7</v>
      </c>
      <c r="F1637" s="3">
        <v>40488.019999999997</v>
      </c>
      <c r="G1637" s="3" t="s">
        <v>3765</v>
      </c>
      <c r="H1637" s="3" t="s">
        <v>3765</v>
      </c>
      <c r="I1637" s="61">
        <v>2023</v>
      </c>
    </row>
    <row r="1638" spans="1:9" x14ac:dyDescent="0.3">
      <c r="A1638" s="79">
        <v>824</v>
      </c>
      <c r="B1638" t="s">
        <v>806</v>
      </c>
      <c r="C1638" t="s">
        <v>1051</v>
      </c>
      <c r="D1638" t="s">
        <v>298</v>
      </c>
      <c r="E1638" t="s">
        <v>7</v>
      </c>
      <c r="F1638" s="3">
        <v>27940.560000000001</v>
      </c>
      <c r="G1638" s="3" t="s">
        <v>3765</v>
      </c>
      <c r="H1638" s="3" t="s">
        <v>3765</v>
      </c>
      <c r="I1638" s="61">
        <v>2023</v>
      </c>
    </row>
    <row r="1639" spans="1:9" x14ac:dyDescent="0.3">
      <c r="A1639" s="79">
        <v>824</v>
      </c>
      <c r="B1639" t="s">
        <v>806</v>
      </c>
      <c r="C1639" t="s">
        <v>1051</v>
      </c>
      <c r="D1639" t="s">
        <v>3568</v>
      </c>
      <c r="E1639" t="s">
        <v>42</v>
      </c>
      <c r="F1639" s="3">
        <v>50739.46</v>
      </c>
      <c r="G1639" s="3" t="s">
        <v>3765</v>
      </c>
      <c r="H1639" s="3" t="s">
        <v>3765</v>
      </c>
      <c r="I1639" s="61">
        <v>2023</v>
      </c>
    </row>
    <row r="1640" spans="1:9" x14ac:dyDescent="0.3">
      <c r="A1640" s="79">
        <v>824</v>
      </c>
      <c r="B1640" t="s">
        <v>806</v>
      </c>
      <c r="C1640" t="s">
        <v>1051</v>
      </c>
      <c r="D1640" t="s">
        <v>3569</v>
      </c>
      <c r="E1640" t="s">
        <v>19</v>
      </c>
      <c r="F1640" s="3">
        <v>174994.06</v>
      </c>
      <c r="G1640" s="3" t="s">
        <v>3765</v>
      </c>
      <c r="H1640" s="3" t="s">
        <v>3765</v>
      </c>
      <c r="I1640" s="61">
        <v>2023</v>
      </c>
    </row>
    <row r="1641" spans="1:9" x14ac:dyDescent="0.3">
      <c r="A1641" s="79">
        <v>901</v>
      </c>
      <c r="B1641" t="s">
        <v>807</v>
      </c>
      <c r="C1641" t="s">
        <v>1065</v>
      </c>
      <c r="D1641" t="s">
        <v>300</v>
      </c>
      <c r="E1641" t="s">
        <v>7</v>
      </c>
      <c r="F1641" s="3">
        <v>304529</v>
      </c>
      <c r="G1641" s="3">
        <v>127658300</v>
      </c>
      <c r="H1641" s="3">
        <v>3361243.0389999999</v>
      </c>
      <c r="I1641" s="61">
        <v>2023</v>
      </c>
    </row>
    <row r="1642" spans="1:9" x14ac:dyDescent="0.3">
      <c r="A1642" s="79">
        <v>901</v>
      </c>
      <c r="B1642" t="s">
        <v>807</v>
      </c>
      <c r="C1642" t="s">
        <v>1065</v>
      </c>
      <c r="D1642" t="s">
        <v>3570</v>
      </c>
      <c r="E1642" t="s">
        <v>7</v>
      </c>
      <c r="F1642" s="3">
        <v>50783.85</v>
      </c>
      <c r="G1642" s="3">
        <v>9278100</v>
      </c>
      <c r="H1642" s="3">
        <v>244292.37299999999</v>
      </c>
      <c r="I1642" s="61">
        <v>2023</v>
      </c>
    </row>
    <row r="1643" spans="1:9" x14ac:dyDescent="0.3">
      <c r="A1643" s="79">
        <v>901</v>
      </c>
      <c r="B1643" t="s">
        <v>807</v>
      </c>
      <c r="C1643" t="s">
        <v>1065</v>
      </c>
      <c r="D1643" t="s">
        <v>3262</v>
      </c>
      <c r="E1643" t="s">
        <v>7</v>
      </c>
      <c r="F1643" s="3">
        <v>279381.06</v>
      </c>
      <c r="G1643" s="3">
        <v>19072600</v>
      </c>
      <c r="H1643" s="3">
        <v>502181.55800000002</v>
      </c>
      <c r="I1643" s="61">
        <v>2023</v>
      </c>
    </row>
    <row r="1644" spans="1:9" x14ac:dyDescent="0.3">
      <c r="A1644" s="79">
        <v>901</v>
      </c>
      <c r="B1644" t="s">
        <v>807</v>
      </c>
      <c r="C1644" t="s">
        <v>1065</v>
      </c>
      <c r="D1644" t="s">
        <v>3571</v>
      </c>
      <c r="E1644" t="s">
        <v>19</v>
      </c>
      <c r="F1644" s="3">
        <v>142500</v>
      </c>
      <c r="G1644" s="3">
        <v>25225400</v>
      </c>
      <c r="H1644" s="3">
        <v>664184.78200000001</v>
      </c>
      <c r="I1644" s="61">
        <v>2023</v>
      </c>
    </row>
    <row r="1645" spans="1:9" x14ac:dyDescent="0.3">
      <c r="A1645" s="79">
        <v>901</v>
      </c>
      <c r="B1645" t="s">
        <v>807</v>
      </c>
      <c r="C1645" t="s">
        <v>1065</v>
      </c>
      <c r="D1645" t="s">
        <v>3572</v>
      </c>
      <c r="E1645" t="s">
        <v>19</v>
      </c>
      <c r="F1645" s="3">
        <v>285000</v>
      </c>
      <c r="G1645" s="3">
        <v>10344300</v>
      </c>
      <c r="H1645" s="3">
        <v>272365.41899999999</v>
      </c>
      <c r="I1645" s="61">
        <v>2023</v>
      </c>
    </row>
    <row r="1646" spans="1:9" x14ac:dyDescent="0.3">
      <c r="A1646" s="79">
        <v>901</v>
      </c>
      <c r="B1646" t="s">
        <v>807</v>
      </c>
      <c r="C1646" t="s">
        <v>1065</v>
      </c>
      <c r="D1646" t="s">
        <v>301</v>
      </c>
      <c r="E1646" t="s">
        <v>42</v>
      </c>
      <c r="F1646" s="3">
        <v>1039619.78</v>
      </c>
      <c r="G1646" s="3">
        <v>96639000</v>
      </c>
      <c r="H1646" s="3">
        <v>2544504.87</v>
      </c>
      <c r="I1646" s="61">
        <v>2023</v>
      </c>
    </row>
    <row r="1647" spans="1:9" x14ac:dyDescent="0.3">
      <c r="A1647" s="79">
        <v>901</v>
      </c>
      <c r="B1647" t="s">
        <v>807</v>
      </c>
      <c r="C1647" t="s">
        <v>1065</v>
      </c>
      <c r="D1647" t="s">
        <v>302</v>
      </c>
      <c r="E1647" t="s">
        <v>7</v>
      </c>
      <c r="F1647" s="3">
        <v>236266.37</v>
      </c>
      <c r="G1647" s="3">
        <v>23875500</v>
      </c>
      <c r="H1647" s="3">
        <v>628641.91500000004</v>
      </c>
      <c r="I1647" s="61">
        <v>2023</v>
      </c>
    </row>
    <row r="1648" spans="1:9" x14ac:dyDescent="0.3">
      <c r="A1648" s="79">
        <v>901</v>
      </c>
      <c r="B1648" t="s">
        <v>807</v>
      </c>
      <c r="C1648" t="s">
        <v>1065</v>
      </c>
      <c r="D1648" t="s">
        <v>303</v>
      </c>
      <c r="E1648" t="s">
        <v>7</v>
      </c>
      <c r="F1648" s="3">
        <v>12310.81</v>
      </c>
      <c r="G1648" s="3">
        <v>2452900</v>
      </c>
      <c r="H1648" s="3">
        <v>64584.857000000004</v>
      </c>
      <c r="I1648" s="61">
        <v>2023</v>
      </c>
    </row>
    <row r="1649" spans="1:9" x14ac:dyDescent="0.3">
      <c r="A1649" s="79">
        <v>901</v>
      </c>
      <c r="B1649" t="s">
        <v>807</v>
      </c>
      <c r="C1649" t="s">
        <v>1065</v>
      </c>
      <c r="D1649" t="s">
        <v>3573</v>
      </c>
      <c r="E1649" t="s">
        <v>19</v>
      </c>
      <c r="F1649" s="3">
        <v>1875867.27</v>
      </c>
      <c r="G1649" s="3">
        <v>22800000</v>
      </c>
      <c r="H1649" s="3">
        <v>600324</v>
      </c>
      <c r="I1649" s="61">
        <v>2023</v>
      </c>
    </row>
    <row r="1650" spans="1:9" x14ac:dyDescent="0.3">
      <c r="A1650" s="79">
        <v>901</v>
      </c>
      <c r="B1650" t="s">
        <v>807</v>
      </c>
      <c r="C1650" t="s">
        <v>1065</v>
      </c>
      <c r="D1650" t="s">
        <v>304</v>
      </c>
      <c r="E1650" t="s">
        <v>42</v>
      </c>
      <c r="F1650" s="3">
        <v>294500</v>
      </c>
      <c r="G1650" s="3">
        <v>27044800</v>
      </c>
      <c r="H1650" s="3">
        <v>712089.58400000003</v>
      </c>
      <c r="I1650" s="61">
        <v>2023</v>
      </c>
    </row>
    <row r="1651" spans="1:9" x14ac:dyDescent="0.3">
      <c r="A1651" s="79">
        <v>901</v>
      </c>
      <c r="B1651" t="s">
        <v>807</v>
      </c>
      <c r="C1651" t="s">
        <v>1065</v>
      </c>
      <c r="D1651" t="s">
        <v>3574</v>
      </c>
      <c r="E1651" t="s">
        <v>42</v>
      </c>
      <c r="F1651" s="3">
        <v>81537.8</v>
      </c>
      <c r="G1651" s="3">
        <v>13549700</v>
      </c>
      <c r="H1651" s="3">
        <v>356763.60099999997</v>
      </c>
      <c r="I1651" s="61">
        <v>2023</v>
      </c>
    </row>
    <row r="1652" spans="1:9" x14ac:dyDescent="0.3">
      <c r="A1652" s="79">
        <v>901</v>
      </c>
      <c r="B1652" t="s">
        <v>807</v>
      </c>
      <c r="C1652" t="s">
        <v>1065</v>
      </c>
      <c r="D1652" t="s">
        <v>3575</v>
      </c>
      <c r="E1652" t="s">
        <v>42</v>
      </c>
      <c r="F1652" s="3">
        <v>221409.93</v>
      </c>
      <c r="G1652" s="3">
        <v>22434000</v>
      </c>
      <c r="H1652" s="3">
        <v>590687.22</v>
      </c>
      <c r="I1652" s="61">
        <v>2023</v>
      </c>
    </row>
    <row r="1653" spans="1:9" x14ac:dyDescent="0.3">
      <c r="A1653" s="79">
        <v>901</v>
      </c>
      <c r="B1653" t="s">
        <v>807</v>
      </c>
      <c r="C1653" t="s">
        <v>1065</v>
      </c>
      <c r="D1653" t="s">
        <v>3576</v>
      </c>
      <c r="E1653" t="s">
        <v>42</v>
      </c>
      <c r="F1653" s="3">
        <v>26095.13</v>
      </c>
      <c r="G1653" s="3">
        <v>7552400</v>
      </c>
      <c r="H1653" s="3">
        <v>198854.69200000001</v>
      </c>
      <c r="I1653" s="61">
        <v>2023</v>
      </c>
    </row>
    <row r="1654" spans="1:9" x14ac:dyDescent="0.3">
      <c r="A1654" s="79">
        <v>901</v>
      </c>
      <c r="B1654" t="s">
        <v>807</v>
      </c>
      <c r="C1654" t="s">
        <v>1065</v>
      </c>
      <c r="D1654" t="s">
        <v>3577</v>
      </c>
      <c r="E1654" t="s">
        <v>19</v>
      </c>
      <c r="F1654" s="3">
        <v>98577.7</v>
      </c>
      <c r="G1654" s="3">
        <v>29781600</v>
      </c>
      <c r="H1654" s="3">
        <v>784149.52800000005</v>
      </c>
      <c r="I1654" s="61">
        <v>2023</v>
      </c>
    </row>
    <row r="1655" spans="1:9" x14ac:dyDescent="0.3">
      <c r="A1655" s="79">
        <v>901</v>
      </c>
      <c r="B1655" t="s">
        <v>807</v>
      </c>
      <c r="C1655" t="s">
        <v>1065</v>
      </c>
      <c r="D1655" t="s">
        <v>3578</v>
      </c>
      <c r="E1655" t="s">
        <v>19</v>
      </c>
      <c r="F1655" s="3">
        <v>382128</v>
      </c>
      <c r="G1655" s="3">
        <v>27056500</v>
      </c>
      <c r="H1655" s="3">
        <v>712397.64500000002</v>
      </c>
      <c r="I1655" s="61">
        <v>2023</v>
      </c>
    </row>
    <row r="1656" spans="1:9" x14ac:dyDescent="0.3">
      <c r="A1656" s="79">
        <v>901</v>
      </c>
      <c r="B1656" t="s">
        <v>807</v>
      </c>
      <c r="C1656" t="s">
        <v>1065</v>
      </c>
      <c r="D1656" t="s">
        <v>3579</v>
      </c>
      <c r="E1656" t="s">
        <v>19</v>
      </c>
      <c r="F1656" s="3">
        <v>1051145.07</v>
      </c>
      <c r="G1656" s="3">
        <v>30271400</v>
      </c>
      <c r="H1656" s="3">
        <v>797045.96200000006</v>
      </c>
      <c r="I1656" s="61">
        <v>2023</v>
      </c>
    </row>
    <row r="1657" spans="1:9" x14ac:dyDescent="0.3">
      <c r="A1657" s="79">
        <v>901</v>
      </c>
      <c r="B1657" t="s">
        <v>807</v>
      </c>
      <c r="C1657" t="s">
        <v>1065</v>
      </c>
      <c r="D1657" t="s">
        <v>3580</v>
      </c>
      <c r="E1657" t="s">
        <v>19</v>
      </c>
      <c r="F1657" s="3">
        <v>350220.02</v>
      </c>
      <c r="G1657" s="3">
        <v>23752700</v>
      </c>
      <c r="H1657" s="3">
        <v>625408.59100000001</v>
      </c>
      <c r="I1657" s="61">
        <v>2023</v>
      </c>
    </row>
    <row r="1658" spans="1:9" x14ac:dyDescent="0.3">
      <c r="A1658" s="79">
        <v>901</v>
      </c>
      <c r="B1658" t="s">
        <v>807</v>
      </c>
      <c r="C1658" t="s">
        <v>1065</v>
      </c>
      <c r="D1658" t="s">
        <v>3581</v>
      </c>
      <c r="E1658" t="s">
        <v>42</v>
      </c>
      <c r="F1658" s="3">
        <v>975241.15</v>
      </c>
      <c r="G1658" s="3">
        <v>122240000</v>
      </c>
      <c r="H1658" s="3">
        <v>3218579.1999999997</v>
      </c>
      <c r="I1658" s="61">
        <v>2023</v>
      </c>
    </row>
    <row r="1659" spans="1:9" x14ac:dyDescent="0.3">
      <c r="A1659" s="79">
        <v>901</v>
      </c>
      <c r="B1659" t="s">
        <v>807</v>
      </c>
      <c r="C1659" t="s">
        <v>1065</v>
      </c>
      <c r="D1659" t="s">
        <v>3263</v>
      </c>
      <c r="E1659" t="s">
        <v>42</v>
      </c>
      <c r="F1659" s="3">
        <v>159656.6</v>
      </c>
      <c r="G1659" s="3">
        <v>24165000</v>
      </c>
      <c r="H1659" s="3">
        <v>636264.44999999995</v>
      </c>
      <c r="I1659" s="61">
        <v>2023</v>
      </c>
    </row>
    <row r="1660" spans="1:9" x14ac:dyDescent="0.3">
      <c r="A1660" s="79">
        <v>901</v>
      </c>
      <c r="B1660" t="s">
        <v>807</v>
      </c>
      <c r="C1660" t="s">
        <v>1065</v>
      </c>
      <c r="D1660" t="s">
        <v>3582</v>
      </c>
      <c r="E1660" t="s">
        <v>42</v>
      </c>
      <c r="F1660" s="3">
        <v>166206.31</v>
      </c>
      <c r="G1660" s="3">
        <v>15120000</v>
      </c>
      <c r="H1660" s="3">
        <v>398109.6</v>
      </c>
      <c r="I1660" s="61">
        <v>2023</v>
      </c>
    </row>
    <row r="1661" spans="1:9" x14ac:dyDescent="0.3">
      <c r="A1661" s="79">
        <v>901</v>
      </c>
      <c r="B1661" t="s">
        <v>807</v>
      </c>
      <c r="C1661" t="s">
        <v>1065</v>
      </c>
      <c r="D1661" t="s">
        <v>3264</v>
      </c>
      <c r="E1661" t="s">
        <v>42</v>
      </c>
      <c r="F1661" s="3">
        <v>169562.78</v>
      </c>
      <c r="G1661" s="3">
        <v>16956100</v>
      </c>
      <c r="H1661" s="3">
        <v>446454.11300000001</v>
      </c>
      <c r="I1661" s="61">
        <v>2023</v>
      </c>
    </row>
    <row r="1662" spans="1:9" x14ac:dyDescent="0.3">
      <c r="A1662" s="79">
        <v>901</v>
      </c>
      <c r="B1662" t="s">
        <v>807</v>
      </c>
      <c r="C1662" t="s">
        <v>1065</v>
      </c>
      <c r="D1662" t="s">
        <v>3583</v>
      </c>
      <c r="E1662" t="s">
        <v>42</v>
      </c>
      <c r="F1662" s="3">
        <v>272828.61</v>
      </c>
      <c r="G1662" s="3">
        <v>28980000</v>
      </c>
      <c r="H1662" s="3">
        <v>763043.4</v>
      </c>
      <c r="I1662" s="61">
        <v>2023</v>
      </c>
    </row>
    <row r="1663" spans="1:9" x14ac:dyDescent="0.3">
      <c r="A1663" s="79">
        <v>901</v>
      </c>
      <c r="B1663" t="s">
        <v>807</v>
      </c>
      <c r="C1663" t="s">
        <v>1065</v>
      </c>
      <c r="D1663" t="s">
        <v>3584</v>
      </c>
      <c r="E1663" t="s">
        <v>42</v>
      </c>
      <c r="F1663" s="3">
        <v>58838.36</v>
      </c>
      <c r="G1663" s="3">
        <v>6719700</v>
      </c>
      <c r="H1663" s="3">
        <v>176929.701</v>
      </c>
      <c r="I1663" s="61">
        <v>2023</v>
      </c>
    </row>
    <row r="1664" spans="1:9" x14ac:dyDescent="0.3">
      <c r="A1664" s="79">
        <v>901</v>
      </c>
      <c r="B1664" t="s">
        <v>807</v>
      </c>
      <c r="C1664" t="s">
        <v>1065</v>
      </c>
      <c r="D1664" t="s">
        <v>3265</v>
      </c>
      <c r="E1664" t="s">
        <v>19</v>
      </c>
      <c r="F1664" s="3">
        <v>104500</v>
      </c>
      <c r="G1664" s="3">
        <v>15633000</v>
      </c>
      <c r="H1664" s="3">
        <v>411616.89</v>
      </c>
      <c r="I1664" s="61">
        <v>2023</v>
      </c>
    </row>
    <row r="1665" spans="1:9" x14ac:dyDescent="0.3">
      <c r="A1665" s="79">
        <v>901</v>
      </c>
      <c r="B1665" t="s">
        <v>807</v>
      </c>
      <c r="C1665" t="s">
        <v>1065</v>
      </c>
      <c r="D1665" t="s">
        <v>3266</v>
      </c>
      <c r="E1665" t="s">
        <v>42</v>
      </c>
      <c r="F1665" s="3">
        <v>277332.84000000003</v>
      </c>
      <c r="G1665" s="3">
        <v>49416900</v>
      </c>
      <c r="H1665" s="3">
        <v>1301146.977</v>
      </c>
      <c r="I1665" s="61">
        <v>2023</v>
      </c>
    </row>
    <row r="1666" spans="1:9" x14ac:dyDescent="0.3">
      <c r="A1666" s="79">
        <v>901</v>
      </c>
      <c r="B1666" t="s">
        <v>807</v>
      </c>
      <c r="C1666" t="s">
        <v>1065</v>
      </c>
      <c r="D1666" t="s">
        <v>3585</v>
      </c>
      <c r="E1666" t="s">
        <v>7</v>
      </c>
      <c r="F1666" s="3">
        <v>12361.92</v>
      </c>
      <c r="G1666" s="3">
        <v>1332100</v>
      </c>
      <c r="H1666" s="3">
        <v>35074.192999999999</v>
      </c>
      <c r="I1666" s="61">
        <v>2023</v>
      </c>
    </row>
    <row r="1667" spans="1:9" x14ac:dyDescent="0.3">
      <c r="A1667" s="79">
        <v>901</v>
      </c>
      <c r="B1667" t="s">
        <v>807</v>
      </c>
      <c r="C1667" t="s">
        <v>1065</v>
      </c>
      <c r="D1667" t="s">
        <v>3586</v>
      </c>
      <c r="E1667" t="s">
        <v>42</v>
      </c>
      <c r="F1667" s="3">
        <v>92837.86</v>
      </c>
      <c r="G1667" s="3">
        <v>14253900</v>
      </c>
      <c r="H1667" s="3">
        <v>375305.18699999998</v>
      </c>
      <c r="I1667" s="61">
        <v>2023</v>
      </c>
    </row>
    <row r="1668" spans="1:9" x14ac:dyDescent="0.3">
      <c r="A1668" s="79">
        <v>901</v>
      </c>
      <c r="B1668" t="s">
        <v>807</v>
      </c>
      <c r="C1668" t="s">
        <v>1065</v>
      </c>
      <c r="D1668" t="s">
        <v>3874</v>
      </c>
      <c r="E1668" t="s">
        <v>42</v>
      </c>
      <c r="F1668" s="3">
        <v>177537.65</v>
      </c>
      <c r="G1668" s="3">
        <v>30452600</v>
      </c>
      <c r="H1668" s="3">
        <v>801816.95799999998</v>
      </c>
      <c r="I1668" s="61">
        <v>2023</v>
      </c>
    </row>
    <row r="1669" spans="1:9" x14ac:dyDescent="0.3">
      <c r="A1669" s="79">
        <v>901</v>
      </c>
      <c r="B1669" t="s">
        <v>807</v>
      </c>
      <c r="C1669" t="s">
        <v>1065</v>
      </c>
      <c r="D1669" t="s">
        <v>3985</v>
      </c>
      <c r="E1669" t="s">
        <v>42</v>
      </c>
      <c r="F1669" s="3">
        <v>45997.760000000002</v>
      </c>
      <c r="G1669" s="3">
        <v>19120000</v>
      </c>
      <c r="H1669" s="3">
        <v>503429.6</v>
      </c>
      <c r="I1669" s="61">
        <v>2023</v>
      </c>
    </row>
    <row r="1670" spans="1:9" x14ac:dyDescent="0.3">
      <c r="A1670" s="79">
        <v>901</v>
      </c>
      <c r="B1670" t="s">
        <v>807</v>
      </c>
      <c r="C1670" t="s">
        <v>1065</v>
      </c>
      <c r="D1670" t="s">
        <v>3986</v>
      </c>
      <c r="E1670" t="s">
        <v>42</v>
      </c>
      <c r="F1670" s="3">
        <v>197556.88</v>
      </c>
      <c r="G1670" s="3">
        <v>30360000</v>
      </c>
      <c r="H1670" s="3">
        <v>799378.8</v>
      </c>
      <c r="I1670" s="61">
        <v>2023</v>
      </c>
    </row>
    <row r="1671" spans="1:9" x14ac:dyDescent="0.3">
      <c r="A1671" s="79">
        <v>901</v>
      </c>
      <c r="B1671" t="s">
        <v>807</v>
      </c>
      <c r="C1671" t="s">
        <v>1065</v>
      </c>
      <c r="D1671" t="s">
        <v>3987</v>
      </c>
      <c r="E1671" t="s">
        <v>42</v>
      </c>
      <c r="F1671" s="3">
        <v>179849.06</v>
      </c>
      <c r="G1671" s="3">
        <v>87746700</v>
      </c>
      <c r="H1671" s="3">
        <v>2310370.611</v>
      </c>
      <c r="I1671" s="61">
        <v>2023</v>
      </c>
    </row>
    <row r="1672" spans="1:9" x14ac:dyDescent="0.3">
      <c r="A1672" s="79">
        <v>901</v>
      </c>
      <c r="B1672" t="s">
        <v>807</v>
      </c>
      <c r="C1672" t="s">
        <v>1065</v>
      </c>
      <c r="D1672" t="s">
        <v>3988</v>
      </c>
      <c r="E1672" t="s">
        <v>7</v>
      </c>
      <c r="F1672" s="3">
        <v>31344</v>
      </c>
      <c r="G1672" s="3">
        <v>15317400</v>
      </c>
      <c r="H1672" s="3">
        <v>403307.14199999999</v>
      </c>
      <c r="I1672" s="61">
        <v>2023</v>
      </c>
    </row>
    <row r="1673" spans="1:9" x14ac:dyDescent="0.3">
      <c r="A1673" s="79">
        <v>901</v>
      </c>
      <c r="B1673" t="s">
        <v>807</v>
      </c>
      <c r="C1673" t="s">
        <v>1065</v>
      </c>
      <c r="D1673" t="s">
        <v>3989</v>
      </c>
      <c r="E1673" t="s">
        <v>42</v>
      </c>
      <c r="F1673" s="3">
        <v>127013.19</v>
      </c>
      <c r="G1673" s="3">
        <v>46175400</v>
      </c>
      <c r="H1673" s="3">
        <v>1215798.2819999999</v>
      </c>
      <c r="I1673" s="61">
        <v>2023</v>
      </c>
    </row>
    <row r="1674" spans="1:9" x14ac:dyDescent="0.3">
      <c r="A1674" s="79">
        <v>901</v>
      </c>
      <c r="B1674" t="s">
        <v>807</v>
      </c>
      <c r="C1674" t="s">
        <v>1065</v>
      </c>
      <c r="D1674" t="s">
        <v>3990</v>
      </c>
      <c r="E1674" t="s">
        <v>19</v>
      </c>
      <c r="F1674" s="3">
        <v>170960.33</v>
      </c>
      <c r="G1674" s="3">
        <v>7871200</v>
      </c>
      <c r="H1674" s="3">
        <v>207248.696</v>
      </c>
      <c r="I1674" s="61">
        <v>2023</v>
      </c>
    </row>
    <row r="1675" spans="1:9" x14ac:dyDescent="0.3">
      <c r="A1675" s="79">
        <v>901</v>
      </c>
      <c r="B1675" t="s">
        <v>807</v>
      </c>
      <c r="C1675" t="s">
        <v>1065</v>
      </c>
      <c r="D1675" t="s">
        <v>3991</v>
      </c>
      <c r="E1675" t="s">
        <v>42</v>
      </c>
      <c r="F1675" s="3">
        <v>31160.86</v>
      </c>
      <c r="G1675" s="3">
        <v>6182500</v>
      </c>
      <c r="H1675" s="3">
        <v>162785.22500000001</v>
      </c>
      <c r="I1675" s="61">
        <v>2023</v>
      </c>
    </row>
    <row r="1676" spans="1:9" x14ac:dyDescent="0.3">
      <c r="A1676" s="79">
        <v>901</v>
      </c>
      <c r="B1676" t="s">
        <v>807</v>
      </c>
      <c r="C1676" t="s">
        <v>1065</v>
      </c>
      <c r="D1676" t="s">
        <v>3992</v>
      </c>
      <c r="E1676" t="s">
        <v>42</v>
      </c>
      <c r="F1676" s="3">
        <v>283544</v>
      </c>
      <c r="G1676" s="3">
        <v>27020000</v>
      </c>
      <c r="H1676" s="3">
        <v>711436.6</v>
      </c>
      <c r="I1676" s="61">
        <v>2023</v>
      </c>
    </row>
    <row r="1677" spans="1:9" x14ac:dyDescent="0.3">
      <c r="A1677" s="79">
        <v>901</v>
      </c>
      <c r="B1677" t="s">
        <v>807</v>
      </c>
      <c r="C1677" t="s">
        <v>1065</v>
      </c>
      <c r="D1677" t="s">
        <v>3993</v>
      </c>
      <c r="E1677" t="s">
        <v>42</v>
      </c>
      <c r="F1677" s="3">
        <v>42944.72</v>
      </c>
      <c r="G1677" s="3">
        <v>24580000</v>
      </c>
      <c r="H1677" s="3">
        <v>647191.4</v>
      </c>
      <c r="I1677" s="61">
        <v>2023</v>
      </c>
    </row>
    <row r="1678" spans="1:9" x14ac:dyDescent="0.3">
      <c r="A1678" s="79">
        <v>901</v>
      </c>
      <c r="B1678" t="s">
        <v>807</v>
      </c>
      <c r="C1678" t="s">
        <v>1065</v>
      </c>
      <c r="D1678" t="s">
        <v>3994</v>
      </c>
      <c r="E1678" t="s">
        <v>42</v>
      </c>
      <c r="F1678" s="3">
        <v>37959.040000000001</v>
      </c>
      <c r="G1678" s="3">
        <v>17187500</v>
      </c>
      <c r="H1678" s="3">
        <v>452546.875</v>
      </c>
      <c r="I1678" s="61">
        <v>2023</v>
      </c>
    </row>
    <row r="1679" spans="1:9" x14ac:dyDescent="0.3">
      <c r="A1679" s="79">
        <v>901</v>
      </c>
      <c r="B1679" t="s">
        <v>807</v>
      </c>
      <c r="C1679" t="s">
        <v>1065</v>
      </c>
      <c r="D1679" t="s">
        <v>3995</v>
      </c>
      <c r="E1679" t="s">
        <v>42</v>
      </c>
      <c r="F1679" s="3">
        <v>103754</v>
      </c>
      <c r="G1679" s="3">
        <v>23840700</v>
      </c>
      <c r="H1679" s="3">
        <v>627725.63099999994</v>
      </c>
      <c r="I1679" s="61">
        <v>2023</v>
      </c>
    </row>
    <row r="1680" spans="1:9" x14ac:dyDescent="0.3">
      <c r="A1680" s="79">
        <v>901</v>
      </c>
      <c r="B1680" t="s">
        <v>807</v>
      </c>
      <c r="C1680" t="s">
        <v>1065</v>
      </c>
      <c r="D1680" t="s">
        <v>3996</v>
      </c>
      <c r="E1680" t="s">
        <v>42</v>
      </c>
      <c r="F1680" s="3">
        <v>182612</v>
      </c>
      <c r="G1680" s="3">
        <v>18120000</v>
      </c>
      <c r="H1680" s="3">
        <v>477099.6</v>
      </c>
      <c r="I1680" s="61">
        <v>2023</v>
      </c>
    </row>
    <row r="1681" spans="1:9" x14ac:dyDescent="0.3">
      <c r="A1681" s="79">
        <v>901</v>
      </c>
      <c r="B1681" t="s">
        <v>807</v>
      </c>
      <c r="C1681" t="s">
        <v>1065</v>
      </c>
      <c r="D1681" t="s">
        <v>3997</v>
      </c>
      <c r="E1681" t="s">
        <v>19</v>
      </c>
      <c r="F1681" s="3">
        <v>14718</v>
      </c>
      <c r="G1681" s="3">
        <v>3194000</v>
      </c>
      <c r="H1681" s="3">
        <v>84098.02</v>
      </c>
      <c r="I1681" s="61">
        <v>2023</v>
      </c>
    </row>
    <row r="1682" spans="1:9" x14ac:dyDescent="0.3">
      <c r="A1682" s="79">
        <v>904</v>
      </c>
      <c r="B1682" t="s">
        <v>808</v>
      </c>
      <c r="C1682" t="s">
        <v>1065</v>
      </c>
      <c r="D1682" t="s">
        <v>306</v>
      </c>
      <c r="E1682" t="s">
        <v>42</v>
      </c>
      <c r="F1682" s="3">
        <v>84392</v>
      </c>
      <c r="G1682" s="3" t="s">
        <v>3765</v>
      </c>
      <c r="H1682" s="3" t="s">
        <v>3765</v>
      </c>
      <c r="I1682" s="61">
        <v>2023</v>
      </c>
    </row>
    <row r="1683" spans="1:9" x14ac:dyDescent="0.3">
      <c r="A1683" s="79">
        <v>904</v>
      </c>
      <c r="B1683" t="s">
        <v>808</v>
      </c>
      <c r="C1683" t="s">
        <v>1065</v>
      </c>
      <c r="D1683" t="s">
        <v>3039</v>
      </c>
      <c r="E1683" t="s">
        <v>19</v>
      </c>
      <c r="F1683" s="3">
        <v>173001.22</v>
      </c>
      <c r="G1683" s="3">
        <v>24664000</v>
      </c>
      <c r="H1683" s="3">
        <v>562585.84</v>
      </c>
      <c r="I1683" s="61">
        <v>2023</v>
      </c>
    </row>
    <row r="1684" spans="1:9" x14ac:dyDescent="0.3">
      <c r="A1684" s="79">
        <v>904</v>
      </c>
      <c r="B1684" t="s">
        <v>808</v>
      </c>
      <c r="C1684" t="s">
        <v>1065</v>
      </c>
      <c r="D1684" t="s">
        <v>307</v>
      </c>
      <c r="E1684" t="s">
        <v>42</v>
      </c>
      <c r="F1684" s="3">
        <v>1172069</v>
      </c>
      <c r="G1684" s="3">
        <v>72274800</v>
      </c>
      <c r="H1684" s="3">
        <v>1648588.1880000001</v>
      </c>
      <c r="I1684" s="61">
        <v>2023</v>
      </c>
    </row>
    <row r="1685" spans="1:9" x14ac:dyDescent="0.3">
      <c r="A1685" s="79">
        <v>904</v>
      </c>
      <c r="B1685" t="s">
        <v>808</v>
      </c>
      <c r="C1685" t="s">
        <v>1065</v>
      </c>
      <c r="D1685" t="s">
        <v>3040</v>
      </c>
      <c r="E1685" t="s">
        <v>42</v>
      </c>
      <c r="F1685" s="3">
        <v>672808.15</v>
      </c>
      <c r="G1685" s="3">
        <v>41412800</v>
      </c>
      <c r="H1685" s="3">
        <v>944625.96799999999</v>
      </c>
      <c r="I1685" s="61">
        <v>2023</v>
      </c>
    </row>
    <row r="1686" spans="1:9" x14ac:dyDescent="0.3">
      <c r="A1686" s="79">
        <v>904</v>
      </c>
      <c r="B1686" t="s">
        <v>808</v>
      </c>
      <c r="C1686" t="s">
        <v>1065</v>
      </c>
      <c r="D1686" t="s">
        <v>3041</v>
      </c>
      <c r="E1686" t="s">
        <v>19</v>
      </c>
      <c r="F1686" s="3">
        <v>172535.72</v>
      </c>
      <c r="G1686" s="3">
        <v>7241600</v>
      </c>
      <c r="H1686" s="3">
        <v>165180.89600000001</v>
      </c>
      <c r="I1686" s="61">
        <v>2023</v>
      </c>
    </row>
    <row r="1687" spans="1:9" x14ac:dyDescent="0.3">
      <c r="A1687" s="79">
        <v>904</v>
      </c>
      <c r="B1687" t="s">
        <v>808</v>
      </c>
      <c r="C1687" t="s">
        <v>1065</v>
      </c>
      <c r="D1687" t="s">
        <v>3042</v>
      </c>
      <c r="E1687" t="s">
        <v>19</v>
      </c>
      <c r="F1687" s="3">
        <v>175510.2</v>
      </c>
      <c r="G1687" s="3">
        <v>31304000</v>
      </c>
      <c r="H1687" s="3">
        <v>714044.24</v>
      </c>
      <c r="I1687" s="61">
        <v>2023</v>
      </c>
    </row>
    <row r="1688" spans="1:9" x14ac:dyDescent="0.3">
      <c r="A1688" s="79">
        <v>904</v>
      </c>
      <c r="B1688" t="s">
        <v>808</v>
      </c>
      <c r="C1688" t="s">
        <v>1065</v>
      </c>
      <c r="D1688" t="s">
        <v>3043</v>
      </c>
      <c r="E1688" t="s">
        <v>42</v>
      </c>
      <c r="F1688" s="3">
        <v>562206.4</v>
      </c>
      <c r="G1688" s="3">
        <v>31026800</v>
      </c>
      <c r="H1688" s="3">
        <v>707721.30799999996</v>
      </c>
      <c r="I1688" s="61">
        <v>2023</v>
      </c>
    </row>
    <row r="1689" spans="1:9" x14ac:dyDescent="0.3">
      <c r="A1689" s="79">
        <v>904</v>
      </c>
      <c r="B1689" t="s">
        <v>808</v>
      </c>
      <c r="C1689" t="s">
        <v>1065</v>
      </c>
      <c r="D1689" t="s">
        <v>3044</v>
      </c>
      <c r="E1689" t="s">
        <v>42</v>
      </c>
      <c r="F1689" s="3">
        <v>1154642.24</v>
      </c>
      <c r="G1689" s="3">
        <v>51940000</v>
      </c>
      <c r="H1689" s="3">
        <v>1184751.3999999999</v>
      </c>
      <c r="I1689" s="61">
        <v>2023</v>
      </c>
    </row>
    <row r="1690" spans="1:9" x14ac:dyDescent="0.3">
      <c r="A1690" s="79">
        <v>904</v>
      </c>
      <c r="B1690" t="s">
        <v>808</v>
      </c>
      <c r="C1690" t="s">
        <v>1065</v>
      </c>
      <c r="D1690" t="s">
        <v>3875</v>
      </c>
      <c r="E1690" t="s">
        <v>42</v>
      </c>
      <c r="F1690" s="3">
        <v>1013716.56</v>
      </c>
      <c r="G1690" s="3">
        <v>60825000</v>
      </c>
      <c r="H1690" s="3">
        <v>1387418.25</v>
      </c>
      <c r="I1690" s="61">
        <v>2023</v>
      </c>
    </row>
    <row r="1691" spans="1:9" x14ac:dyDescent="0.3">
      <c r="A1691" s="79">
        <v>904</v>
      </c>
      <c r="B1691" t="s">
        <v>808</v>
      </c>
      <c r="C1691" t="s">
        <v>1065</v>
      </c>
      <c r="D1691" t="s">
        <v>3045</v>
      </c>
      <c r="E1691" t="s">
        <v>42</v>
      </c>
      <c r="F1691" s="3">
        <v>424984.8</v>
      </c>
      <c r="G1691" s="3">
        <v>20000000</v>
      </c>
      <c r="H1691" s="3">
        <v>456200</v>
      </c>
      <c r="I1691" s="61">
        <v>2023</v>
      </c>
    </row>
    <row r="1692" spans="1:9" x14ac:dyDescent="0.3">
      <c r="A1692" s="79">
        <v>904</v>
      </c>
      <c r="B1692" t="s">
        <v>808</v>
      </c>
      <c r="C1692" t="s">
        <v>1065</v>
      </c>
      <c r="D1692" t="s">
        <v>308</v>
      </c>
      <c r="E1692" t="s">
        <v>7</v>
      </c>
      <c r="F1692" s="3">
        <v>7813.39</v>
      </c>
      <c r="G1692" s="3">
        <v>2810000</v>
      </c>
      <c r="H1692" s="3">
        <v>64096.1</v>
      </c>
      <c r="I1692" s="61">
        <v>2023</v>
      </c>
    </row>
    <row r="1693" spans="1:9" x14ac:dyDescent="0.3">
      <c r="A1693" s="79">
        <v>904</v>
      </c>
      <c r="B1693" t="s">
        <v>808</v>
      </c>
      <c r="C1693" t="s">
        <v>1065</v>
      </c>
      <c r="D1693" t="s">
        <v>3046</v>
      </c>
      <c r="E1693" t="s">
        <v>42</v>
      </c>
      <c r="F1693" s="3">
        <v>974985.44</v>
      </c>
      <c r="G1693" s="3">
        <v>54997200</v>
      </c>
      <c r="H1693" s="3">
        <v>1254486.132</v>
      </c>
      <c r="I1693" s="61">
        <v>2023</v>
      </c>
    </row>
    <row r="1694" spans="1:9" x14ac:dyDescent="0.3">
      <c r="A1694" s="79">
        <v>904</v>
      </c>
      <c r="B1694" t="s">
        <v>808</v>
      </c>
      <c r="C1694" t="s">
        <v>1065</v>
      </c>
      <c r="D1694" t="s">
        <v>3047</v>
      </c>
      <c r="E1694" t="s">
        <v>42</v>
      </c>
      <c r="F1694" s="3">
        <v>1465509.12</v>
      </c>
      <c r="G1694" s="3">
        <v>62388000</v>
      </c>
      <c r="H1694" s="3">
        <v>1423070.28</v>
      </c>
      <c r="I1694" s="61">
        <v>2023</v>
      </c>
    </row>
    <row r="1695" spans="1:9" x14ac:dyDescent="0.3">
      <c r="A1695" s="79">
        <v>904</v>
      </c>
      <c r="B1695" t="s">
        <v>808</v>
      </c>
      <c r="C1695" t="s">
        <v>1065</v>
      </c>
      <c r="D1695" t="s">
        <v>3048</v>
      </c>
      <c r="E1695" t="s">
        <v>42</v>
      </c>
      <c r="F1695" s="3">
        <v>1062105.8799999999</v>
      </c>
      <c r="G1695" s="3">
        <v>60400000</v>
      </c>
      <c r="H1695" s="3">
        <v>1377724</v>
      </c>
      <c r="I1695" s="61">
        <v>2023</v>
      </c>
    </row>
    <row r="1696" spans="1:9" x14ac:dyDescent="0.3">
      <c r="A1696" s="79">
        <v>904</v>
      </c>
      <c r="B1696" t="s">
        <v>808</v>
      </c>
      <c r="C1696" t="s">
        <v>1065</v>
      </c>
      <c r="D1696" t="s">
        <v>3049</v>
      </c>
      <c r="E1696" t="s">
        <v>42</v>
      </c>
      <c r="F1696" s="3">
        <v>954531.2</v>
      </c>
      <c r="G1696" s="3">
        <v>55600000</v>
      </c>
      <c r="H1696" s="3">
        <v>1268236</v>
      </c>
      <c r="I1696" s="61">
        <v>2023</v>
      </c>
    </row>
    <row r="1697" spans="1:9" x14ac:dyDescent="0.3">
      <c r="A1697" s="79">
        <v>904</v>
      </c>
      <c r="B1697" t="s">
        <v>808</v>
      </c>
      <c r="C1697" t="s">
        <v>1065</v>
      </c>
      <c r="D1697" t="s">
        <v>3050</v>
      </c>
      <c r="E1697" t="s">
        <v>42</v>
      </c>
      <c r="F1697" s="3">
        <v>1041784.68</v>
      </c>
      <c r="G1697" s="3">
        <v>52800000</v>
      </c>
      <c r="H1697" s="3">
        <v>1204368</v>
      </c>
      <c r="I1697" s="61">
        <v>2023</v>
      </c>
    </row>
    <row r="1698" spans="1:9" x14ac:dyDescent="0.3">
      <c r="A1698" s="79">
        <v>904</v>
      </c>
      <c r="B1698" t="s">
        <v>808</v>
      </c>
      <c r="C1698" t="s">
        <v>1065</v>
      </c>
      <c r="D1698" t="s">
        <v>3267</v>
      </c>
      <c r="E1698" t="s">
        <v>42</v>
      </c>
      <c r="F1698" s="3">
        <v>1249632.56</v>
      </c>
      <c r="G1698" s="3">
        <v>79473572</v>
      </c>
      <c r="H1698" s="3">
        <v>1812792.17732</v>
      </c>
      <c r="I1698" s="61">
        <v>2023</v>
      </c>
    </row>
    <row r="1699" spans="1:9" x14ac:dyDescent="0.3">
      <c r="A1699" s="79">
        <v>904</v>
      </c>
      <c r="B1699" t="s">
        <v>808</v>
      </c>
      <c r="C1699" t="s">
        <v>1065</v>
      </c>
      <c r="D1699" t="s">
        <v>3268</v>
      </c>
      <c r="E1699" t="s">
        <v>42</v>
      </c>
      <c r="F1699" s="3">
        <v>990648.68</v>
      </c>
      <c r="G1699" s="3">
        <v>65547048</v>
      </c>
      <c r="H1699" s="3">
        <v>1495128.1648800001</v>
      </c>
      <c r="I1699" s="61">
        <v>2023</v>
      </c>
    </row>
    <row r="1700" spans="1:9" x14ac:dyDescent="0.3">
      <c r="A1700" s="79">
        <v>904</v>
      </c>
      <c r="B1700" t="s">
        <v>808</v>
      </c>
      <c r="C1700" t="s">
        <v>1065</v>
      </c>
      <c r="D1700" t="s">
        <v>3587</v>
      </c>
      <c r="E1700" t="s">
        <v>42</v>
      </c>
      <c r="F1700" s="3">
        <v>267730.53000000003</v>
      </c>
      <c r="G1700" s="3" t="s">
        <v>3765</v>
      </c>
      <c r="H1700" s="3" t="s">
        <v>3765</v>
      </c>
      <c r="I1700" s="61">
        <v>2023</v>
      </c>
    </row>
    <row r="1701" spans="1:9" x14ac:dyDescent="0.3">
      <c r="A1701" s="79">
        <v>904</v>
      </c>
      <c r="B1701" t="s">
        <v>808</v>
      </c>
      <c r="C1701" t="s">
        <v>1065</v>
      </c>
      <c r="D1701" t="s">
        <v>3588</v>
      </c>
      <c r="E1701" t="s">
        <v>42</v>
      </c>
      <c r="F1701" s="3">
        <v>1397967.32</v>
      </c>
      <c r="G1701" s="3">
        <v>96471000</v>
      </c>
      <c r="H1701" s="3">
        <v>2200503.5099999998</v>
      </c>
      <c r="I1701" s="61">
        <v>2023</v>
      </c>
    </row>
    <row r="1702" spans="1:9" x14ac:dyDescent="0.3">
      <c r="A1702" s="79">
        <v>905</v>
      </c>
      <c r="B1702" t="s">
        <v>809</v>
      </c>
      <c r="C1702" t="s">
        <v>1065</v>
      </c>
      <c r="D1702" t="s">
        <v>310</v>
      </c>
      <c r="E1702" t="s">
        <v>7</v>
      </c>
      <c r="F1702" s="3">
        <v>1096863.3799999999</v>
      </c>
      <c r="G1702" s="3">
        <v>50000000</v>
      </c>
      <c r="H1702" s="3">
        <v>800500</v>
      </c>
      <c r="I1702" s="61">
        <v>2023</v>
      </c>
    </row>
    <row r="1703" spans="1:9" x14ac:dyDescent="0.3">
      <c r="A1703" s="79">
        <v>905</v>
      </c>
      <c r="B1703" t="s">
        <v>809</v>
      </c>
      <c r="C1703" t="s">
        <v>1065</v>
      </c>
      <c r="D1703" t="s">
        <v>311</v>
      </c>
      <c r="E1703" t="s">
        <v>7</v>
      </c>
      <c r="F1703" s="3">
        <v>171637.92300000001</v>
      </c>
      <c r="G1703" s="3">
        <v>35135700</v>
      </c>
      <c r="H1703" s="3">
        <v>562522.55700000003</v>
      </c>
      <c r="I1703" s="61">
        <v>2023</v>
      </c>
    </row>
    <row r="1704" spans="1:9" x14ac:dyDescent="0.3">
      <c r="A1704" s="79">
        <v>905</v>
      </c>
      <c r="B1704" t="s">
        <v>809</v>
      </c>
      <c r="C1704" t="s">
        <v>1065</v>
      </c>
      <c r="D1704" t="s">
        <v>312</v>
      </c>
      <c r="E1704" t="s">
        <v>7</v>
      </c>
      <c r="F1704" s="3">
        <v>328525.26</v>
      </c>
      <c r="G1704" s="3">
        <v>40916000</v>
      </c>
      <c r="H1704" s="3">
        <v>655065.16</v>
      </c>
      <c r="I1704" s="61">
        <v>2023</v>
      </c>
    </row>
    <row r="1705" spans="1:9" x14ac:dyDescent="0.3">
      <c r="A1705" s="79">
        <v>905</v>
      </c>
      <c r="B1705" t="s">
        <v>809</v>
      </c>
      <c r="C1705" t="s">
        <v>1065</v>
      </c>
      <c r="D1705" t="s">
        <v>313</v>
      </c>
      <c r="E1705" t="s">
        <v>7</v>
      </c>
      <c r="F1705" s="3">
        <v>138066.28</v>
      </c>
      <c r="G1705" s="3">
        <v>15320700</v>
      </c>
      <c r="H1705" s="3">
        <v>245284.40700000001</v>
      </c>
      <c r="I1705" s="61">
        <v>2023</v>
      </c>
    </row>
    <row r="1706" spans="1:9" x14ac:dyDescent="0.3">
      <c r="A1706" s="79">
        <v>905</v>
      </c>
      <c r="B1706" t="s">
        <v>809</v>
      </c>
      <c r="C1706" t="s">
        <v>1065</v>
      </c>
      <c r="D1706" t="s">
        <v>314</v>
      </c>
      <c r="E1706" t="s">
        <v>7</v>
      </c>
      <c r="F1706" s="3">
        <v>53297.29</v>
      </c>
      <c r="G1706" s="3">
        <v>18265700</v>
      </c>
      <c r="H1706" s="3">
        <v>292433.85700000002</v>
      </c>
      <c r="I1706" s="61">
        <v>2023</v>
      </c>
    </row>
    <row r="1707" spans="1:9" x14ac:dyDescent="0.3">
      <c r="A1707" s="79">
        <v>905</v>
      </c>
      <c r="B1707" t="s">
        <v>809</v>
      </c>
      <c r="C1707" t="s">
        <v>1065</v>
      </c>
      <c r="D1707" t="s">
        <v>315</v>
      </c>
      <c r="E1707" t="s">
        <v>7</v>
      </c>
      <c r="F1707" s="3">
        <v>124504.54</v>
      </c>
      <c r="G1707" s="3">
        <v>30751700</v>
      </c>
      <c r="H1707" s="3">
        <v>492334.717</v>
      </c>
      <c r="I1707" s="61">
        <v>2023</v>
      </c>
    </row>
    <row r="1708" spans="1:9" x14ac:dyDescent="0.3">
      <c r="A1708" s="79">
        <v>905</v>
      </c>
      <c r="B1708" t="s">
        <v>809</v>
      </c>
      <c r="C1708" t="s">
        <v>1065</v>
      </c>
      <c r="D1708" t="s">
        <v>316</v>
      </c>
      <c r="E1708" t="s">
        <v>7</v>
      </c>
      <c r="F1708" s="3">
        <v>74942.63</v>
      </c>
      <c r="G1708" s="3">
        <v>10394000</v>
      </c>
      <c r="H1708" s="3">
        <v>166407.94</v>
      </c>
      <c r="I1708" s="61">
        <v>2023</v>
      </c>
    </row>
    <row r="1709" spans="1:9" x14ac:dyDescent="0.3">
      <c r="A1709" s="79">
        <v>905</v>
      </c>
      <c r="B1709" t="s">
        <v>809</v>
      </c>
      <c r="C1709" t="s">
        <v>1065</v>
      </c>
      <c r="D1709" t="s">
        <v>317</v>
      </c>
      <c r="E1709" t="s">
        <v>7</v>
      </c>
      <c r="F1709" s="3">
        <v>197505.04</v>
      </c>
      <c r="G1709" s="3">
        <v>32056000</v>
      </c>
      <c r="H1709" s="3">
        <v>513216.56</v>
      </c>
      <c r="I1709" s="61">
        <v>2023</v>
      </c>
    </row>
    <row r="1710" spans="1:9" x14ac:dyDescent="0.3">
      <c r="A1710" s="79">
        <v>905</v>
      </c>
      <c r="B1710" t="s">
        <v>809</v>
      </c>
      <c r="C1710" t="s">
        <v>1065</v>
      </c>
      <c r="D1710" t="s">
        <v>318</v>
      </c>
      <c r="E1710" t="s">
        <v>7</v>
      </c>
      <c r="F1710" s="3">
        <v>264575.52</v>
      </c>
      <c r="G1710" s="3">
        <v>21007000</v>
      </c>
      <c r="H1710" s="3">
        <v>336322.07</v>
      </c>
      <c r="I1710" s="61">
        <v>2023</v>
      </c>
    </row>
    <row r="1711" spans="1:9" x14ac:dyDescent="0.3">
      <c r="A1711" s="79">
        <v>905</v>
      </c>
      <c r="B1711" t="s">
        <v>809</v>
      </c>
      <c r="C1711" t="s">
        <v>1065</v>
      </c>
      <c r="D1711" t="s">
        <v>319</v>
      </c>
      <c r="E1711" t="s">
        <v>7</v>
      </c>
      <c r="F1711" s="3">
        <v>261553.37</v>
      </c>
      <c r="G1711" s="3">
        <v>27699000</v>
      </c>
      <c r="H1711" s="3">
        <v>443460.99</v>
      </c>
      <c r="I1711" s="61">
        <v>2023</v>
      </c>
    </row>
    <row r="1712" spans="1:9" x14ac:dyDescent="0.3">
      <c r="A1712" s="79">
        <v>905</v>
      </c>
      <c r="B1712" t="s">
        <v>809</v>
      </c>
      <c r="C1712" t="s">
        <v>1065</v>
      </c>
      <c r="D1712" t="s">
        <v>320</v>
      </c>
      <c r="E1712" t="s">
        <v>7</v>
      </c>
      <c r="F1712" s="3">
        <v>265989.90999999997</v>
      </c>
      <c r="G1712" s="3">
        <v>21692000</v>
      </c>
      <c r="H1712" s="3">
        <v>347288.92</v>
      </c>
      <c r="I1712" s="61">
        <v>2023</v>
      </c>
    </row>
    <row r="1713" spans="1:9" x14ac:dyDescent="0.3">
      <c r="A1713" s="79">
        <v>905</v>
      </c>
      <c r="B1713" t="s">
        <v>809</v>
      </c>
      <c r="C1713" t="s">
        <v>1065</v>
      </c>
      <c r="D1713" t="s">
        <v>321</v>
      </c>
      <c r="E1713" t="s">
        <v>7</v>
      </c>
      <c r="F1713" s="3">
        <v>137220.45000000001</v>
      </c>
      <c r="G1713" s="3">
        <v>15076900</v>
      </c>
      <c r="H1713" s="3">
        <v>241381.16899999999</v>
      </c>
      <c r="I1713" s="61">
        <v>2023</v>
      </c>
    </row>
    <row r="1714" spans="1:9" x14ac:dyDescent="0.3">
      <c r="A1714" s="79">
        <v>905</v>
      </c>
      <c r="B1714" t="s">
        <v>809</v>
      </c>
      <c r="C1714" t="s">
        <v>1065</v>
      </c>
      <c r="D1714" t="s">
        <v>322</v>
      </c>
      <c r="E1714" t="s">
        <v>7</v>
      </c>
      <c r="F1714" s="3">
        <v>193406.95</v>
      </c>
      <c r="G1714" s="3">
        <v>18822600</v>
      </c>
      <c r="H1714" s="3">
        <v>301349.826</v>
      </c>
      <c r="I1714" s="61">
        <v>2023</v>
      </c>
    </row>
    <row r="1715" spans="1:9" x14ac:dyDescent="0.3">
      <c r="A1715" s="79">
        <v>905</v>
      </c>
      <c r="B1715" t="s">
        <v>809</v>
      </c>
      <c r="C1715" t="s">
        <v>1065</v>
      </c>
      <c r="D1715" t="s">
        <v>323</v>
      </c>
      <c r="E1715" t="s">
        <v>7</v>
      </c>
      <c r="F1715" s="3">
        <v>25045.43</v>
      </c>
      <c r="G1715" s="3">
        <v>3084400</v>
      </c>
      <c r="H1715" s="3">
        <v>49381.243999999999</v>
      </c>
      <c r="I1715" s="61">
        <v>2023</v>
      </c>
    </row>
    <row r="1716" spans="1:9" x14ac:dyDescent="0.3">
      <c r="A1716" s="79">
        <v>905</v>
      </c>
      <c r="B1716" t="s">
        <v>809</v>
      </c>
      <c r="C1716" t="s">
        <v>1065</v>
      </c>
      <c r="D1716" t="s">
        <v>324</v>
      </c>
      <c r="E1716" t="s">
        <v>7</v>
      </c>
      <c r="F1716" s="3">
        <v>297429.38</v>
      </c>
      <c r="G1716" s="3">
        <v>27325700</v>
      </c>
      <c r="H1716" s="3">
        <v>437484.45699999999</v>
      </c>
      <c r="I1716" s="61">
        <v>2023</v>
      </c>
    </row>
    <row r="1717" spans="1:9" x14ac:dyDescent="0.3">
      <c r="A1717" s="79">
        <v>905</v>
      </c>
      <c r="B1717" t="s">
        <v>809</v>
      </c>
      <c r="C1717" t="s">
        <v>1065</v>
      </c>
      <c r="D1717" t="s">
        <v>325</v>
      </c>
      <c r="E1717" t="s">
        <v>7</v>
      </c>
      <c r="F1717" s="3">
        <v>200225.2</v>
      </c>
      <c r="G1717" s="3">
        <v>23152000</v>
      </c>
      <c r="H1717" s="3">
        <v>370663.52</v>
      </c>
      <c r="I1717" s="61">
        <v>2023</v>
      </c>
    </row>
    <row r="1718" spans="1:9" x14ac:dyDescent="0.3">
      <c r="A1718" s="79">
        <v>905</v>
      </c>
      <c r="B1718" t="s">
        <v>809</v>
      </c>
      <c r="C1718" t="s">
        <v>1065</v>
      </c>
      <c r="D1718" t="s">
        <v>326</v>
      </c>
      <c r="E1718" t="s">
        <v>7</v>
      </c>
      <c r="F1718" s="3">
        <v>148123.22</v>
      </c>
      <c r="G1718" s="3">
        <v>13242000</v>
      </c>
      <c r="H1718" s="3">
        <v>212004.42</v>
      </c>
      <c r="I1718" s="61">
        <v>2023</v>
      </c>
    </row>
    <row r="1719" spans="1:9" x14ac:dyDescent="0.3">
      <c r="A1719" s="79">
        <v>905</v>
      </c>
      <c r="B1719" t="s">
        <v>809</v>
      </c>
      <c r="C1719" t="s">
        <v>1065</v>
      </c>
      <c r="D1719" t="s">
        <v>327</v>
      </c>
      <c r="E1719" t="s">
        <v>7</v>
      </c>
      <c r="F1719" s="3">
        <v>104336.03</v>
      </c>
      <c r="G1719" s="3">
        <v>10699000</v>
      </c>
      <c r="H1719" s="3">
        <v>171290.99</v>
      </c>
      <c r="I1719" s="61">
        <v>2023</v>
      </c>
    </row>
    <row r="1720" spans="1:9" x14ac:dyDescent="0.3">
      <c r="A1720" s="79">
        <v>905</v>
      </c>
      <c r="B1720" t="s">
        <v>809</v>
      </c>
      <c r="C1720" t="s">
        <v>1065</v>
      </c>
      <c r="D1720" t="s">
        <v>328</v>
      </c>
      <c r="E1720" t="s">
        <v>7</v>
      </c>
      <c r="F1720" s="3">
        <v>172700.16</v>
      </c>
      <c r="G1720" s="3">
        <v>19394600</v>
      </c>
      <c r="H1720" s="3">
        <v>310507.54599999997</v>
      </c>
      <c r="I1720" s="61">
        <v>2023</v>
      </c>
    </row>
    <row r="1721" spans="1:9" x14ac:dyDescent="0.3">
      <c r="A1721" s="79">
        <v>905</v>
      </c>
      <c r="B1721" t="s">
        <v>809</v>
      </c>
      <c r="C1721" t="s">
        <v>1065</v>
      </c>
      <c r="D1721" t="s">
        <v>329</v>
      </c>
      <c r="E1721" t="s">
        <v>7</v>
      </c>
      <c r="F1721" s="3">
        <v>50663.18</v>
      </c>
      <c r="G1721" s="3">
        <v>13725700</v>
      </c>
      <c r="H1721" s="3">
        <v>219748.45699999999</v>
      </c>
      <c r="I1721" s="61">
        <v>2023</v>
      </c>
    </row>
    <row r="1722" spans="1:9" x14ac:dyDescent="0.3">
      <c r="A1722" s="79">
        <v>905</v>
      </c>
      <c r="B1722" t="s">
        <v>809</v>
      </c>
      <c r="C1722" t="s">
        <v>1065</v>
      </c>
      <c r="D1722" t="s">
        <v>330</v>
      </c>
      <c r="E1722" t="s">
        <v>19</v>
      </c>
      <c r="F1722" s="3">
        <v>1451837.3</v>
      </c>
      <c r="G1722" s="3">
        <v>138643000</v>
      </c>
      <c r="H1722" s="3">
        <v>2219674.4300000002</v>
      </c>
      <c r="I1722" s="61">
        <v>2023</v>
      </c>
    </row>
    <row r="1723" spans="1:9" x14ac:dyDescent="0.3">
      <c r="A1723" s="79">
        <v>905</v>
      </c>
      <c r="B1723" t="s">
        <v>809</v>
      </c>
      <c r="C1723" t="s">
        <v>1065</v>
      </c>
      <c r="D1723" t="s">
        <v>331</v>
      </c>
      <c r="E1723" t="s">
        <v>19</v>
      </c>
      <c r="F1723" s="3">
        <v>1318950</v>
      </c>
      <c r="G1723" s="3">
        <v>138643000</v>
      </c>
      <c r="H1723" s="3">
        <v>2219674.4300000002</v>
      </c>
      <c r="I1723" s="61">
        <v>2023</v>
      </c>
    </row>
    <row r="1724" spans="1:9" x14ac:dyDescent="0.3">
      <c r="A1724" s="79">
        <v>905</v>
      </c>
      <c r="B1724" t="s">
        <v>809</v>
      </c>
      <c r="C1724" t="s">
        <v>1065</v>
      </c>
      <c r="D1724" t="s">
        <v>332</v>
      </c>
      <c r="E1724" t="s">
        <v>19</v>
      </c>
      <c r="F1724" s="3">
        <v>2439811.04</v>
      </c>
      <c r="G1724" s="3">
        <v>182627000</v>
      </c>
      <c r="H1724" s="3">
        <v>2923858.27</v>
      </c>
      <c r="I1724" s="61">
        <v>2023</v>
      </c>
    </row>
    <row r="1725" spans="1:9" x14ac:dyDescent="0.3">
      <c r="A1725" s="79">
        <v>905</v>
      </c>
      <c r="B1725" t="s">
        <v>809</v>
      </c>
      <c r="C1725" t="s">
        <v>1065</v>
      </c>
      <c r="D1725" t="s">
        <v>333</v>
      </c>
      <c r="E1725" t="s">
        <v>7</v>
      </c>
      <c r="F1725" s="3">
        <v>53332.81</v>
      </c>
      <c r="G1725" s="3">
        <v>32166500</v>
      </c>
      <c r="H1725" s="3">
        <v>514985.66499999998</v>
      </c>
      <c r="I1725" s="61">
        <v>2023</v>
      </c>
    </row>
    <row r="1726" spans="1:9" x14ac:dyDescent="0.3">
      <c r="A1726" s="79">
        <v>905</v>
      </c>
      <c r="B1726" t="s">
        <v>809</v>
      </c>
      <c r="C1726" t="s">
        <v>1065</v>
      </c>
      <c r="D1726" t="s">
        <v>334</v>
      </c>
      <c r="E1726" t="s">
        <v>7</v>
      </c>
      <c r="F1726" s="3">
        <v>799627.48</v>
      </c>
      <c r="G1726" s="3">
        <v>81146000</v>
      </c>
      <c r="H1726" s="3">
        <v>1299147.46</v>
      </c>
      <c r="I1726" s="61">
        <v>2023</v>
      </c>
    </row>
    <row r="1727" spans="1:9" x14ac:dyDescent="0.3">
      <c r="A1727" s="79">
        <v>905</v>
      </c>
      <c r="B1727" t="s">
        <v>809</v>
      </c>
      <c r="C1727" t="s">
        <v>1065</v>
      </c>
      <c r="D1727" t="s">
        <v>335</v>
      </c>
      <c r="E1727" t="s">
        <v>19</v>
      </c>
      <c r="F1727" s="3">
        <v>705678.52</v>
      </c>
      <c r="G1727" s="3">
        <v>192000000</v>
      </c>
      <c r="H1727" s="3">
        <v>3073920</v>
      </c>
      <c r="I1727" s="61">
        <v>2023</v>
      </c>
    </row>
    <row r="1728" spans="1:9" x14ac:dyDescent="0.3">
      <c r="A1728" s="79">
        <v>905</v>
      </c>
      <c r="B1728" t="s">
        <v>809</v>
      </c>
      <c r="C1728" t="s">
        <v>1065</v>
      </c>
      <c r="D1728" t="s">
        <v>336</v>
      </c>
      <c r="E1728" t="s">
        <v>19</v>
      </c>
      <c r="F1728" s="3">
        <v>1318950</v>
      </c>
      <c r="G1728" s="3">
        <v>148903200</v>
      </c>
      <c r="H1728" s="3">
        <v>2383940.2319999998</v>
      </c>
      <c r="I1728" s="61">
        <v>2023</v>
      </c>
    </row>
    <row r="1729" spans="1:9" x14ac:dyDescent="0.3">
      <c r="A1729" s="79">
        <v>905</v>
      </c>
      <c r="B1729" t="s">
        <v>809</v>
      </c>
      <c r="C1729" t="s">
        <v>1065</v>
      </c>
      <c r="D1729" t="s">
        <v>3051</v>
      </c>
      <c r="E1729" t="s">
        <v>42</v>
      </c>
      <c r="F1729" s="3">
        <v>1773144.24</v>
      </c>
      <c r="G1729" s="3">
        <v>120635300</v>
      </c>
      <c r="H1729" s="3">
        <v>1931371.1529999999</v>
      </c>
      <c r="I1729" s="61">
        <v>2023</v>
      </c>
    </row>
    <row r="1730" spans="1:9" x14ac:dyDescent="0.3">
      <c r="A1730" s="79">
        <v>905</v>
      </c>
      <c r="B1730" t="s">
        <v>809</v>
      </c>
      <c r="C1730" t="s">
        <v>1065</v>
      </c>
      <c r="D1730" t="s">
        <v>3998</v>
      </c>
      <c r="E1730" t="s">
        <v>7</v>
      </c>
      <c r="F1730" s="3">
        <v>3165.96</v>
      </c>
      <c r="G1730" s="3">
        <v>10151400</v>
      </c>
      <c r="H1730" s="3">
        <v>162523.91399999999</v>
      </c>
      <c r="I1730" s="61">
        <v>2023</v>
      </c>
    </row>
    <row r="1731" spans="1:9" x14ac:dyDescent="0.3">
      <c r="A1731" s="79">
        <v>905</v>
      </c>
      <c r="B1731" t="s">
        <v>809</v>
      </c>
      <c r="C1731" t="s">
        <v>1065</v>
      </c>
      <c r="D1731" t="s">
        <v>3999</v>
      </c>
      <c r="E1731" t="s">
        <v>42</v>
      </c>
      <c r="F1731" s="3">
        <v>754769.95</v>
      </c>
      <c r="G1731" s="3">
        <v>56814500</v>
      </c>
      <c r="H1731" s="3">
        <v>909600.14500000002</v>
      </c>
      <c r="I1731" s="61">
        <v>2023</v>
      </c>
    </row>
    <row r="1732" spans="1:9" x14ac:dyDescent="0.3">
      <c r="A1732" s="79">
        <v>905</v>
      </c>
      <c r="B1732" t="s">
        <v>809</v>
      </c>
      <c r="C1732" t="s">
        <v>1065</v>
      </c>
      <c r="D1732" t="s">
        <v>4000</v>
      </c>
      <c r="E1732" t="s">
        <v>42</v>
      </c>
      <c r="F1732" s="3">
        <v>924989.81</v>
      </c>
      <c r="G1732" s="3">
        <v>84276700</v>
      </c>
      <c r="H1732" s="3">
        <v>1349269.9669999999</v>
      </c>
      <c r="I1732" s="61">
        <v>2023</v>
      </c>
    </row>
    <row r="1733" spans="1:9" x14ac:dyDescent="0.3">
      <c r="A1733" s="79">
        <v>905</v>
      </c>
      <c r="B1733" t="s">
        <v>809</v>
      </c>
      <c r="C1733" t="s">
        <v>1065</v>
      </c>
      <c r="D1733" t="s">
        <v>4001</v>
      </c>
      <c r="E1733" t="s">
        <v>42</v>
      </c>
      <c r="F1733" s="3">
        <v>706867.3</v>
      </c>
      <c r="G1733" s="3">
        <v>67066000</v>
      </c>
      <c r="H1733" s="3">
        <v>1073726.6599999999</v>
      </c>
      <c r="I1733" s="61">
        <v>2023</v>
      </c>
    </row>
    <row r="1734" spans="1:9" x14ac:dyDescent="0.3">
      <c r="A1734" s="79">
        <v>905</v>
      </c>
      <c r="B1734" t="s">
        <v>809</v>
      </c>
      <c r="C1734" t="s">
        <v>1065</v>
      </c>
      <c r="D1734" t="s">
        <v>4002</v>
      </c>
      <c r="E1734" t="s">
        <v>42</v>
      </c>
      <c r="F1734" s="3">
        <v>558389.22</v>
      </c>
      <c r="G1734" s="3">
        <v>43904600</v>
      </c>
      <c r="H1734" s="3">
        <v>702912.64599999995</v>
      </c>
      <c r="I1734" s="61">
        <v>2023</v>
      </c>
    </row>
    <row r="1735" spans="1:9" x14ac:dyDescent="0.3">
      <c r="A1735" s="79">
        <v>906</v>
      </c>
      <c r="B1735" t="s">
        <v>338</v>
      </c>
      <c r="C1735" t="s">
        <v>1065</v>
      </c>
      <c r="D1735" t="s">
        <v>3876</v>
      </c>
      <c r="E1735" t="s">
        <v>42</v>
      </c>
      <c r="F1735" s="3">
        <v>32265</v>
      </c>
      <c r="G1735" s="3">
        <v>7982200</v>
      </c>
      <c r="H1735" s="3">
        <v>169062.99600000001</v>
      </c>
      <c r="I1735" s="61">
        <v>2023</v>
      </c>
    </row>
    <row r="1736" spans="1:9" x14ac:dyDescent="0.3">
      <c r="A1736" s="79">
        <v>906</v>
      </c>
      <c r="B1736" t="s">
        <v>338</v>
      </c>
      <c r="C1736" t="s">
        <v>1065</v>
      </c>
      <c r="D1736" t="s">
        <v>3877</v>
      </c>
      <c r="E1736" t="s">
        <v>42</v>
      </c>
      <c r="F1736" s="3">
        <v>218438.2</v>
      </c>
      <c r="G1736" s="3">
        <v>64584600</v>
      </c>
      <c r="H1736" s="3">
        <v>1367901.828</v>
      </c>
      <c r="I1736" s="61">
        <v>2023</v>
      </c>
    </row>
    <row r="1737" spans="1:9" x14ac:dyDescent="0.3">
      <c r="A1737" s="79">
        <v>906</v>
      </c>
      <c r="B1737" t="s">
        <v>338</v>
      </c>
      <c r="C1737" t="s">
        <v>1065</v>
      </c>
      <c r="D1737" t="s">
        <v>3878</v>
      </c>
      <c r="E1737" t="s">
        <v>42</v>
      </c>
      <c r="F1737" s="3">
        <v>1999695.12</v>
      </c>
      <c r="G1737" s="3">
        <v>264510000</v>
      </c>
      <c r="H1737" s="3">
        <v>5602321.7999999998</v>
      </c>
      <c r="I1737" s="61">
        <v>2023</v>
      </c>
    </row>
    <row r="1738" spans="1:9" x14ac:dyDescent="0.3">
      <c r="A1738" s="79">
        <v>906</v>
      </c>
      <c r="B1738" t="s">
        <v>338</v>
      </c>
      <c r="C1738" t="s">
        <v>1065</v>
      </c>
      <c r="D1738" t="s">
        <v>3879</v>
      </c>
      <c r="E1738" t="s">
        <v>7</v>
      </c>
      <c r="F1738" s="3">
        <v>2915.27</v>
      </c>
      <c r="G1738" s="3">
        <v>1423500</v>
      </c>
      <c r="H1738" s="3">
        <v>30149.73</v>
      </c>
      <c r="I1738" s="61">
        <v>2023</v>
      </c>
    </row>
    <row r="1739" spans="1:9" x14ac:dyDescent="0.3">
      <c r="A1739" s="79">
        <v>906</v>
      </c>
      <c r="B1739" t="s">
        <v>338</v>
      </c>
      <c r="C1739" t="s">
        <v>1065</v>
      </c>
      <c r="D1739" t="s">
        <v>3589</v>
      </c>
      <c r="E1739" t="s">
        <v>42</v>
      </c>
      <c r="F1739" s="3">
        <v>56989.34</v>
      </c>
      <c r="G1739" s="3">
        <v>2371400</v>
      </c>
      <c r="H1739" s="3">
        <v>50226.252</v>
      </c>
      <c r="I1739" s="61">
        <v>2023</v>
      </c>
    </row>
    <row r="1740" spans="1:9" x14ac:dyDescent="0.3">
      <c r="A1740" s="79">
        <v>906</v>
      </c>
      <c r="B1740" t="s">
        <v>338</v>
      </c>
      <c r="C1740" t="s">
        <v>1065</v>
      </c>
      <c r="D1740" t="s">
        <v>3880</v>
      </c>
      <c r="E1740" t="s">
        <v>42</v>
      </c>
      <c r="F1740" s="3">
        <v>40360.6</v>
      </c>
      <c r="G1740" s="3">
        <v>2439900</v>
      </c>
      <c r="H1740" s="3">
        <v>51677.082000000002</v>
      </c>
      <c r="I1740" s="61">
        <v>2023</v>
      </c>
    </row>
    <row r="1741" spans="1:9" x14ac:dyDescent="0.3">
      <c r="A1741" s="79">
        <v>906</v>
      </c>
      <c r="B1741" t="s">
        <v>338</v>
      </c>
      <c r="C1741" t="s">
        <v>1065</v>
      </c>
      <c r="D1741" t="s">
        <v>3881</v>
      </c>
      <c r="E1741" t="s">
        <v>42</v>
      </c>
      <c r="F1741" s="3">
        <v>699443.68</v>
      </c>
      <c r="G1741" s="3">
        <v>109212500</v>
      </c>
      <c r="H1741" s="3">
        <v>2313120.75</v>
      </c>
      <c r="I1741" s="61">
        <v>2023</v>
      </c>
    </row>
    <row r="1742" spans="1:9" x14ac:dyDescent="0.3">
      <c r="A1742" s="79">
        <v>906</v>
      </c>
      <c r="B1742" t="s">
        <v>338</v>
      </c>
      <c r="C1742" t="s">
        <v>1065</v>
      </c>
      <c r="D1742" t="s">
        <v>3882</v>
      </c>
      <c r="E1742" t="s">
        <v>42</v>
      </c>
      <c r="F1742" s="3">
        <v>326542.02</v>
      </c>
      <c r="G1742" s="3">
        <v>40313800</v>
      </c>
      <c r="H1742" s="3">
        <v>853846.28399999999</v>
      </c>
      <c r="I1742" s="61">
        <v>2023</v>
      </c>
    </row>
    <row r="1743" spans="1:9" x14ac:dyDescent="0.3">
      <c r="A1743" s="79">
        <v>906</v>
      </c>
      <c r="B1743" t="s">
        <v>338</v>
      </c>
      <c r="C1743" t="s">
        <v>1065</v>
      </c>
      <c r="D1743" t="s">
        <v>3883</v>
      </c>
      <c r="E1743" t="s">
        <v>42</v>
      </c>
      <c r="F1743" s="3">
        <v>382452.79</v>
      </c>
      <c r="G1743" s="3">
        <v>48000000</v>
      </c>
      <c r="H1743" s="3">
        <v>1016640</v>
      </c>
      <c r="I1743" s="61">
        <v>2023</v>
      </c>
    </row>
    <row r="1744" spans="1:9" x14ac:dyDescent="0.3">
      <c r="A1744" s="79">
        <v>906</v>
      </c>
      <c r="B1744" t="s">
        <v>338</v>
      </c>
      <c r="C1744" t="s">
        <v>1065</v>
      </c>
      <c r="D1744" t="s">
        <v>3884</v>
      </c>
      <c r="E1744" t="s">
        <v>42</v>
      </c>
      <c r="F1744" s="3">
        <v>443243.81</v>
      </c>
      <c r="G1744" s="3">
        <v>56133100</v>
      </c>
      <c r="H1744" s="3">
        <v>1188899.058</v>
      </c>
      <c r="I1744" s="61">
        <v>2023</v>
      </c>
    </row>
    <row r="1745" spans="1:9" x14ac:dyDescent="0.3">
      <c r="A1745" s="79">
        <v>906</v>
      </c>
      <c r="B1745" t="s">
        <v>338</v>
      </c>
      <c r="C1745" t="s">
        <v>1065</v>
      </c>
      <c r="D1745" t="s">
        <v>3885</v>
      </c>
      <c r="E1745" t="s">
        <v>7</v>
      </c>
      <c r="F1745" s="3">
        <v>80093.600000000006</v>
      </c>
      <c r="G1745" s="3">
        <v>4051700</v>
      </c>
      <c r="H1745" s="3">
        <v>85815.005999999994</v>
      </c>
      <c r="I1745" s="61">
        <v>2023</v>
      </c>
    </row>
    <row r="1746" spans="1:9" x14ac:dyDescent="0.3">
      <c r="A1746" s="79">
        <v>906</v>
      </c>
      <c r="B1746" t="s">
        <v>338</v>
      </c>
      <c r="C1746" t="s">
        <v>1065</v>
      </c>
      <c r="D1746" t="s">
        <v>3886</v>
      </c>
      <c r="E1746" t="s">
        <v>42</v>
      </c>
      <c r="F1746" s="3">
        <v>55569.06</v>
      </c>
      <c r="G1746" s="3">
        <v>10834000</v>
      </c>
      <c r="H1746" s="3">
        <v>229464.12</v>
      </c>
      <c r="I1746" s="61">
        <v>2023</v>
      </c>
    </row>
    <row r="1747" spans="1:9" x14ac:dyDescent="0.3">
      <c r="A1747" s="79">
        <v>906</v>
      </c>
      <c r="B1747" t="s">
        <v>338</v>
      </c>
      <c r="C1747" t="s">
        <v>1065</v>
      </c>
      <c r="D1747" t="s">
        <v>3887</v>
      </c>
      <c r="E1747" t="s">
        <v>42</v>
      </c>
      <c r="F1747" s="3">
        <v>221133.17</v>
      </c>
      <c r="G1747" s="3">
        <v>28530800</v>
      </c>
      <c r="H1747" s="3">
        <v>604282.34400000004</v>
      </c>
      <c r="I1747" s="61">
        <v>2023</v>
      </c>
    </row>
    <row r="1748" spans="1:9" x14ac:dyDescent="0.3">
      <c r="A1748" s="79">
        <v>906</v>
      </c>
      <c r="B1748" t="s">
        <v>338</v>
      </c>
      <c r="C1748" t="s">
        <v>1065</v>
      </c>
      <c r="D1748" t="s">
        <v>3888</v>
      </c>
      <c r="E1748" t="s">
        <v>42</v>
      </c>
      <c r="F1748" s="3">
        <v>2681812.0699999998</v>
      </c>
      <c r="G1748" s="3">
        <v>219530000</v>
      </c>
      <c r="H1748" s="3">
        <v>4649645.4000000004</v>
      </c>
      <c r="I1748" s="61">
        <v>2023</v>
      </c>
    </row>
    <row r="1749" spans="1:9" x14ac:dyDescent="0.3">
      <c r="A1749" s="79">
        <v>906</v>
      </c>
      <c r="B1749" t="s">
        <v>338</v>
      </c>
      <c r="C1749" t="s">
        <v>1065</v>
      </c>
      <c r="D1749" t="s">
        <v>3889</v>
      </c>
      <c r="E1749" t="s">
        <v>7</v>
      </c>
      <c r="F1749" s="3">
        <v>25970.52</v>
      </c>
      <c r="G1749" s="3">
        <v>8648900</v>
      </c>
      <c r="H1749" s="3">
        <v>183183.70199999999</v>
      </c>
      <c r="I1749" s="61">
        <v>2023</v>
      </c>
    </row>
    <row r="1750" spans="1:9" x14ac:dyDescent="0.3">
      <c r="A1750" s="79">
        <v>906</v>
      </c>
      <c r="B1750" t="s">
        <v>338</v>
      </c>
      <c r="C1750" t="s">
        <v>1065</v>
      </c>
      <c r="D1750" t="s">
        <v>3890</v>
      </c>
      <c r="E1750" t="s">
        <v>7</v>
      </c>
      <c r="F1750" s="3">
        <v>18792.169999999998</v>
      </c>
      <c r="G1750" s="3">
        <v>6321600</v>
      </c>
      <c r="H1750" s="3">
        <v>133891.48800000001</v>
      </c>
      <c r="I1750" s="61">
        <v>2023</v>
      </c>
    </row>
    <row r="1751" spans="1:9" x14ac:dyDescent="0.3">
      <c r="A1751" s="79">
        <v>906</v>
      </c>
      <c r="B1751" t="s">
        <v>338</v>
      </c>
      <c r="C1751" t="s">
        <v>1065</v>
      </c>
      <c r="D1751" t="s">
        <v>3590</v>
      </c>
      <c r="E1751" t="s">
        <v>7</v>
      </c>
      <c r="F1751" s="3">
        <v>49063.32</v>
      </c>
      <c r="G1751" s="3">
        <v>2447600</v>
      </c>
      <c r="H1751" s="3">
        <v>51840.168000000005</v>
      </c>
      <c r="I1751" s="61">
        <v>2023</v>
      </c>
    </row>
    <row r="1752" spans="1:9" x14ac:dyDescent="0.3">
      <c r="A1752" s="79">
        <v>906</v>
      </c>
      <c r="B1752" t="s">
        <v>338</v>
      </c>
      <c r="C1752" t="s">
        <v>1065</v>
      </c>
      <c r="D1752" t="s">
        <v>3891</v>
      </c>
      <c r="E1752" t="s">
        <v>19</v>
      </c>
      <c r="F1752" s="3">
        <v>1360030.16</v>
      </c>
      <c r="G1752" s="3">
        <v>34831200</v>
      </c>
      <c r="H1752" s="3">
        <v>737724.81599999999</v>
      </c>
      <c r="I1752" s="61">
        <v>2023</v>
      </c>
    </row>
    <row r="1753" spans="1:9" x14ac:dyDescent="0.3">
      <c r="A1753" s="79">
        <v>906</v>
      </c>
      <c r="B1753" t="s">
        <v>338</v>
      </c>
      <c r="C1753" t="s">
        <v>1065</v>
      </c>
      <c r="D1753" t="s">
        <v>3892</v>
      </c>
      <c r="E1753" t="s">
        <v>7</v>
      </c>
      <c r="F1753" s="3">
        <v>27622.77</v>
      </c>
      <c r="G1753" s="3">
        <v>5733600</v>
      </c>
      <c r="H1753" s="3">
        <v>121437.648</v>
      </c>
      <c r="I1753" s="61">
        <v>2023</v>
      </c>
    </row>
    <row r="1754" spans="1:9" x14ac:dyDescent="0.3">
      <c r="A1754" s="79">
        <v>906</v>
      </c>
      <c r="B1754" t="s">
        <v>338</v>
      </c>
      <c r="C1754" t="s">
        <v>1065</v>
      </c>
      <c r="D1754" t="s">
        <v>3893</v>
      </c>
      <c r="E1754" t="s">
        <v>7</v>
      </c>
      <c r="F1754" s="3">
        <v>62636</v>
      </c>
      <c r="G1754" s="3">
        <v>11292600</v>
      </c>
      <c r="H1754" s="3">
        <v>239177.26800000001</v>
      </c>
      <c r="I1754" s="61">
        <v>2023</v>
      </c>
    </row>
    <row r="1755" spans="1:9" x14ac:dyDescent="0.3">
      <c r="A1755" s="79">
        <v>906</v>
      </c>
      <c r="B1755" t="s">
        <v>338</v>
      </c>
      <c r="C1755" t="s">
        <v>1065</v>
      </c>
      <c r="D1755" t="s">
        <v>3894</v>
      </c>
      <c r="E1755" t="s">
        <v>42</v>
      </c>
      <c r="F1755" s="3">
        <v>1426612.08</v>
      </c>
      <c r="G1755" s="3">
        <v>165783800</v>
      </c>
      <c r="H1755" s="3">
        <v>3511300.8840000001</v>
      </c>
      <c r="I1755" s="61">
        <v>2023</v>
      </c>
    </row>
    <row r="1756" spans="1:9" x14ac:dyDescent="0.3">
      <c r="A1756" s="79">
        <v>906</v>
      </c>
      <c r="B1756" t="s">
        <v>338</v>
      </c>
      <c r="C1756" t="s">
        <v>1065</v>
      </c>
      <c r="D1756" t="s">
        <v>3895</v>
      </c>
      <c r="E1756" t="s">
        <v>42</v>
      </c>
      <c r="F1756" s="3">
        <v>121508.6</v>
      </c>
      <c r="G1756" s="3">
        <v>8376000</v>
      </c>
      <c r="H1756" s="3">
        <v>177403.68000000002</v>
      </c>
      <c r="I1756" s="61">
        <v>2023</v>
      </c>
    </row>
    <row r="1757" spans="1:9" x14ac:dyDescent="0.3">
      <c r="A1757" s="79">
        <v>906</v>
      </c>
      <c r="B1757" t="s">
        <v>338</v>
      </c>
      <c r="C1757" t="s">
        <v>1065</v>
      </c>
      <c r="D1757" t="s">
        <v>3896</v>
      </c>
      <c r="E1757" t="s">
        <v>42</v>
      </c>
      <c r="F1757" s="3">
        <v>2499785</v>
      </c>
      <c r="G1757" s="3">
        <v>286000000</v>
      </c>
      <c r="H1757" s="3">
        <v>6057480</v>
      </c>
      <c r="I1757" s="61">
        <v>2023</v>
      </c>
    </row>
    <row r="1758" spans="1:9" x14ac:dyDescent="0.3">
      <c r="A1758" s="79">
        <v>906</v>
      </c>
      <c r="B1758" t="s">
        <v>338</v>
      </c>
      <c r="C1758" t="s">
        <v>1065</v>
      </c>
      <c r="D1758" t="s">
        <v>3897</v>
      </c>
      <c r="E1758" t="s">
        <v>42</v>
      </c>
      <c r="F1758" s="3">
        <v>1321747.68</v>
      </c>
      <c r="G1758" s="3">
        <v>177100000</v>
      </c>
      <c r="H1758" s="3">
        <v>3750978</v>
      </c>
      <c r="I1758" s="61">
        <v>2023</v>
      </c>
    </row>
    <row r="1759" spans="1:9" x14ac:dyDescent="0.3">
      <c r="A1759" s="79">
        <v>906</v>
      </c>
      <c r="B1759" t="s">
        <v>338</v>
      </c>
      <c r="C1759" t="s">
        <v>1065</v>
      </c>
      <c r="D1759" t="s">
        <v>3898</v>
      </c>
      <c r="E1759" t="s">
        <v>42</v>
      </c>
      <c r="F1759" s="3">
        <v>1153568.04</v>
      </c>
      <c r="G1759" s="3">
        <v>128600000</v>
      </c>
      <c r="H1759" s="3">
        <v>2723748</v>
      </c>
      <c r="I1759" s="61">
        <v>2023</v>
      </c>
    </row>
    <row r="1760" spans="1:9" x14ac:dyDescent="0.3">
      <c r="A1760" s="79">
        <v>906</v>
      </c>
      <c r="B1760" t="s">
        <v>338</v>
      </c>
      <c r="C1760" t="s">
        <v>1065</v>
      </c>
      <c r="D1760" t="s">
        <v>3899</v>
      </c>
      <c r="E1760" t="s">
        <v>7</v>
      </c>
      <c r="F1760" s="3">
        <v>46081.52</v>
      </c>
      <c r="G1760" s="3">
        <v>2835000</v>
      </c>
      <c r="H1760" s="3">
        <v>60045.3</v>
      </c>
      <c r="I1760" s="61">
        <v>2023</v>
      </c>
    </row>
    <row r="1761" spans="1:9" x14ac:dyDescent="0.3">
      <c r="A1761" s="79">
        <v>906</v>
      </c>
      <c r="B1761" t="s">
        <v>338</v>
      </c>
      <c r="C1761" t="s">
        <v>1065</v>
      </c>
      <c r="D1761" t="s">
        <v>3900</v>
      </c>
      <c r="E1761" t="s">
        <v>42</v>
      </c>
      <c r="F1761" s="3">
        <v>2500.1</v>
      </c>
      <c r="G1761" s="3">
        <v>2512200</v>
      </c>
      <c r="H1761" s="3">
        <v>53208.396000000001</v>
      </c>
      <c r="I1761" s="61">
        <v>2023</v>
      </c>
    </row>
    <row r="1762" spans="1:9" x14ac:dyDescent="0.3">
      <c r="A1762" s="79">
        <v>906</v>
      </c>
      <c r="B1762" t="s">
        <v>338</v>
      </c>
      <c r="C1762" t="s">
        <v>1065</v>
      </c>
      <c r="D1762" t="s">
        <v>3901</v>
      </c>
      <c r="E1762" t="s">
        <v>42</v>
      </c>
      <c r="F1762" s="3">
        <v>369875.79</v>
      </c>
      <c r="G1762" s="3">
        <v>46551400</v>
      </c>
      <c r="H1762" s="3">
        <v>985958.652</v>
      </c>
      <c r="I1762" s="61">
        <v>2023</v>
      </c>
    </row>
    <row r="1763" spans="1:9" x14ac:dyDescent="0.3">
      <c r="A1763" s="79">
        <v>906</v>
      </c>
      <c r="B1763" t="s">
        <v>338</v>
      </c>
      <c r="C1763" t="s">
        <v>1065</v>
      </c>
      <c r="D1763" t="s">
        <v>4003</v>
      </c>
      <c r="E1763" t="s">
        <v>7</v>
      </c>
      <c r="F1763" s="3">
        <v>47332.800000000003</v>
      </c>
      <c r="G1763" s="3">
        <v>3768300</v>
      </c>
      <c r="H1763" s="3">
        <v>79812.593999999997</v>
      </c>
      <c r="I1763" s="61">
        <v>2023</v>
      </c>
    </row>
    <row r="1764" spans="1:9" x14ac:dyDescent="0.3">
      <c r="A1764" s="79">
        <v>906</v>
      </c>
      <c r="B1764" t="s">
        <v>338</v>
      </c>
      <c r="C1764" t="s">
        <v>1065</v>
      </c>
      <c r="D1764" t="s">
        <v>4004</v>
      </c>
      <c r="E1764" t="s">
        <v>7</v>
      </c>
      <c r="F1764" s="3">
        <v>102826</v>
      </c>
      <c r="G1764" s="3">
        <v>6985600</v>
      </c>
      <c r="H1764" s="3">
        <v>147955.008</v>
      </c>
      <c r="I1764" s="61">
        <v>2023</v>
      </c>
    </row>
    <row r="1765" spans="1:9" x14ac:dyDescent="0.3">
      <c r="A1765" s="79">
        <v>906</v>
      </c>
      <c r="B1765" t="s">
        <v>338</v>
      </c>
      <c r="C1765" t="s">
        <v>1065</v>
      </c>
      <c r="D1765" t="s">
        <v>4005</v>
      </c>
      <c r="E1765" t="s">
        <v>42</v>
      </c>
      <c r="F1765" s="3">
        <v>338256.88</v>
      </c>
      <c r="G1765" s="3">
        <v>38582800</v>
      </c>
      <c r="H1765" s="3">
        <v>817183.70400000003</v>
      </c>
      <c r="I1765" s="61">
        <v>2023</v>
      </c>
    </row>
    <row r="1766" spans="1:9" x14ac:dyDescent="0.3">
      <c r="A1766" s="79">
        <v>906</v>
      </c>
      <c r="B1766" t="s">
        <v>338</v>
      </c>
      <c r="C1766" t="s">
        <v>1065</v>
      </c>
      <c r="D1766" t="s">
        <v>4006</v>
      </c>
      <c r="E1766" t="s">
        <v>7</v>
      </c>
      <c r="F1766" s="3">
        <v>46085.05</v>
      </c>
      <c r="G1766" s="3">
        <v>2835000</v>
      </c>
      <c r="H1766" s="3">
        <v>60045.3</v>
      </c>
      <c r="I1766" s="61">
        <v>2023</v>
      </c>
    </row>
    <row r="1767" spans="1:9" x14ac:dyDescent="0.3">
      <c r="A1767" s="79">
        <v>906</v>
      </c>
      <c r="B1767" t="s">
        <v>338</v>
      </c>
      <c r="C1767" t="s">
        <v>1065</v>
      </c>
      <c r="D1767" t="s">
        <v>4007</v>
      </c>
      <c r="E1767" t="s">
        <v>7</v>
      </c>
      <c r="F1767" s="3">
        <v>15526</v>
      </c>
      <c r="G1767" s="3">
        <v>7418900</v>
      </c>
      <c r="H1767" s="3">
        <v>157132.302</v>
      </c>
      <c r="I1767" s="61">
        <v>2023</v>
      </c>
    </row>
    <row r="1768" spans="1:9" x14ac:dyDescent="0.3">
      <c r="A1768" s="79">
        <v>906</v>
      </c>
      <c r="B1768" t="s">
        <v>338</v>
      </c>
      <c r="C1768" t="s">
        <v>1065</v>
      </c>
      <c r="D1768" t="s">
        <v>4008</v>
      </c>
      <c r="E1768" t="s">
        <v>42</v>
      </c>
      <c r="F1768" s="3">
        <v>9744</v>
      </c>
      <c r="G1768" s="3">
        <v>5534800</v>
      </c>
      <c r="H1768" s="3">
        <v>117227.064</v>
      </c>
      <c r="I1768" s="61">
        <v>2023</v>
      </c>
    </row>
    <row r="1769" spans="1:9" x14ac:dyDescent="0.3">
      <c r="A1769" s="79">
        <v>906</v>
      </c>
      <c r="B1769" t="s">
        <v>338</v>
      </c>
      <c r="C1769" t="s">
        <v>1065</v>
      </c>
      <c r="D1769" t="s">
        <v>4009</v>
      </c>
      <c r="E1769" t="s">
        <v>7</v>
      </c>
      <c r="F1769" s="3">
        <v>631577.84</v>
      </c>
      <c r="G1769" s="3">
        <v>381700</v>
      </c>
      <c r="H1769" s="3">
        <v>8084.4059999999999</v>
      </c>
      <c r="I1769" s="61">
        <v>2023</v>
      </c>
    </row>
    <row r="1770" spans="1:9" x14ac:dyDescent="0.3">
      <c r="A1770" s="79">
        <v>906</v>
      </c>
      <c r="B1770" t="s">
        <v>338</v>
      </c>
      <c r="C1770" t="s">
        <v>1065</v>
      </c>
      <c r="D1770" t="s">
        <v>4010</v>
      </c>
      <c r="E1770" t="s">
        <v>7</v>
      </c>
      <c r="F1770" s="3">
        <v>341593.04</v>
      </c>
      <c r="G1770" s="3">
        <v>31335800</v>
      </c>
      <c r="H1770" s="3">
        <v>663692.24400000006</v>
      </c>
      <c r="I1770" s="61">
        <v>2023</v>
      </c>
    </row>
    <row r="1771" spans="1:9" x14ac:dyDescent="0.3">
      <c r="A1771" s="79">
        <v>906</v>
      </c>
      <c r="B1771" t="s">
        <v>338</v>
      </c>
      <c r="C1771" t="s">
        <v>1065</v>
      </c>
      <c r="D1771" t="s">
        <v>4011</v>
      </c>
      <c r="E1771" t="s">
        <v>7</v>
      </c>
      <c r="F1771" s="3">
        <v>137656</v>
      </c>
      <c r="G1771" s="3">
        <v>10950700</v>
      </c>
      <c r="H1771" s="3">
        <v>231935.826</v>
      </c>
      <c r="I1771" s="61">
        <v>2023</v>
      </c>
    </row>
    <row r="1772" spans="1:9" x14ac:dyDescent="0.3">
      <c r="A1772" s="79">
        <v>906</v>
      </c>
      <c r="B1772" t="s">
        <v>338</v>
      </c>
      <c r="C1772" t="s">
        <v>1065</v>
      </c>
      <c r="D1772" t="s">
        <v>4012</v>
      </c>
      <c r="E1772" t="s">
        <v>7</v>
      </c>
      <c r="F1772" s="3">
        <v>621554.46</v>
      </c>
      <c r="G1772" s="3">
        <v>88151600</v>
      </c>
      <c r="H1772" s="3">
        <v>1867050.888</v>
      </c>
      <c r="I1772" s="61">
        <v>2023</v>
      </c>
    </row>
    <row r="1773" spans="1:9" x14ac:dyDescent="0.3">
      <c r="A1773" s="79">
        <v>906</v>
      </c>
      <c r="B1773" t="s">
        <v>338</v>
      </c>
      <c r="C1773" t="s">
        <v>1065</v>
      </c>
      <c r="D1773" t="s">
        <v>4013</v>
      </c>
      <c r="E1773" t="s">
        <v>42</v>
      </c>
      <c r="F1773" s="3">
        <v>61062.84</v>
      </c>
      <c r="G1773" s="3">
        <v>93438000</v>
      </c>
      <c r="H1773" s="3">
        <v>1979016.84</v>
      </c>
      <c r="I1773" s="61">
        <v>2023</v>
      </c>
    </row>
    <row r="1774" spans="1:9" x14ac:dyDescent="0.3">
      <c r="A1774" s="79">
        <v>906</v>
      </c>
      <c r="B1774" t="s">
        <v>338</v>
      </c>
      <c r="C1774" t="s">
        <v>1065</v>
      </c>
      <c r="D1774" t="s">
        <v>4014</v>
      </c>
      <c r="E1774" t="s">
        <v>42</v>
      </c>
      <c r="F1774" s="3">
        <v>86729.27</v>
      </c>
      <c r="G1774" s="3">
        <v>531172500</v>
      </c>
      <c r="H1774" s="3">
        <v>11250233.550000001</v>
      </c>
      <c r="I1774" s="61">
        <v>2023</v>
      </c>
    </row>
    <row r="1775" spans="1:9" x14ac:dyDescent="0.3">
      <c r="A1775" s="79">
        <v>906</v>
      </c>
      <c r="B1775" t="s">
        <v>338</v>
      </c>
      <c r="C1775" t="s">
        <v>1065</v>
      </c>
      <c r="D1775" t="s">
        <v>4015</v>
      </c>
      <c r="E1775" t="s">
        <v>7</v>
      </c>
      <c r="F1775" s="3">
        <v>115046.86</v>
      </c>
      <c r="G1775" s="3">
        <v>8277100</v>
      </c>
      <c r="H1775" s="3">
        <v>175308.978</v>
      </c>
      <c r="I1775" s="61">
        <v>2023</v>
      </c>
    </row>
    <row r="1776" spans="1:9" x14ac:dyDescent="0.3">
      <c r="A1776" s="79">
        <v>906</v>
      </c>
      <c r="B1776" t="s">
        <v>338</v>
      </c>
      <c r="C1776" t="s">
        <v>1065</v>
      </c>
      <c r="D1776" t="s">
        <v>4016</v>
      </c>
      <c r="E1776" t="s">
        <v>19</v>
      </c>
      <c r="F1776" s="3">
        <v>736304.79</v>
      </c>
      <c r="G1776" s="3">
        <v>200018100</v>
      </c>
      <c r="H1776" s="3">
        <v>4236383.358</v>
      </c>
      <c r="I1776" s="61">
        <v>2023</v>
      </c>
    </row>
    <row r="1777" spans="1:9" x14ac:dyDescent="0.3">
      <c r="A1777" s="79">
        <v>906</v>
      </c>
      <c r="B1777" t="s">
        <v>338</v>
      </c>
      <c r="C1777" t="s">
        <v>1065</v>
      </c>
      <c r="D1777" t="s">
        <v>4017</v>
      </c>
      <c r="E1777" t="s">
        <v>7</v>
      </c>
      <c r="F1777" s="3">
        <v>122606.28</v>
      </c>
      <c r="G1777" s="3">
        <v>15305400</v>
      </c>
      <c r="H1777" s="3">
        <v>324168.37200000003</v>
      </c>
      <c r="I1777" s="61">
        <v>2023</v>
      </c>
    </row>
    <row r="1778" spans="1:9" x14ac:dyDescent="0.3">
      <c r="A1778" s="79">
        <v>906</v>
      </c>
      <c r="B1778" t="s">
        <v>338</v>
      </c>
      <c r="C1778" t="s">
        <v>1065</v>
      </c>
      <c r="D1778" t="s">
        <v>4018</v>
      </c>
      <c r="E1778" t="s">
        <v>7</v>
      </c>
      <c r="F1778" s="3">
        <v>66247.039999999994</v>
      </c>
      <c r="G1778" s="3">
        <v>4710400</v>
      </c>
      <c r="H1778" s="3">
        <v>99766.271999999997</v>
      </c>
      <c r="I1778" s="61">
        <v>2023</v>
      </c>
    </row>
    <row r="1779" spans="1:9" x14ac:dyDescent="0.3">
      <c r="A1779" s="79">
        <v>906</v>
      </c>
      <c r="B1779" t="s">
        <v>338</v>
      </c>
      <c r="C1779" t="s">
        <v>1065</v>
      </c>
      <c r="D1779" t="s">
        <v>4019</v>
      </c>
      <c r="E1779" t="s">
        <v>7</v>
      </c>
      <c r="F1779" s="3">
        <v>31809.83</v>
      </c>
      <c r="G1779" s="3">
        <v>3434700</v>
      </c>
      <c r="H1779" s="3">
        <v>72746.945999999996</v>
      </c>
      <c r="I1779" s="61">
        <v>2023</v>
      </c>
    </row>
    <row r="1780" spans="1:9" x14ac:dyDescent="0.3">
      <c r="A1780" s="79">
        <v>906</v>
      </c>
      <c r="B1780" t="s">
        <v>338</v>
      </c>
      <c r="C1780" t="s">
        <v>1065</v>
      </c>
      <c r="D1780" t="s">
        <v>4020</v>
      </c>
      <c r="E1780" t="s">
        <v>7</v>
      </c>
      <c r="F1780" s="3">
        <v>274128.76</v>
      </c>
      <c r="G1780" s="3">
        <v>3330500</v>
      </c>
      <c r="H1780" s="3">
        <v>70539.990000000005</v>
      </c>
      <c r="I1780" s="61">
        <v>2023</v>
      </c>
    </row>
    <row r="1781" spans="1:9" x14ac:dyDescent="0.3">
      <c r="A1781" s="79">
        <v>906</v>
      </c>
      <c r="B1781" t="s">
        <v>338</v>
      </c>
      <c r="C1781" t="s">
        <v>1065</v>
      </c>
      <c r="D1781" t="s">
        <v>4021</v>
      </c>
      <c r="E1781" t="s">
        <v>7</v>
      </c>
      <c r="F1781" s="3">
        <v>170479.04</v>
      </c>
      <c r="G1781" s="3">
        <v>21120900</v>
      </c>
      <c r="H1781" s="3">
        <v>447340.66200000001</v>
      </c>
      <c r="I1781" s="61">
        <v>2023</v>
      </c>
    </row>
    <row r="1782" spans="1:9" x14ac:dyDescent="0.3">
      <c r="A1782" s="79">
        <v>906</v>
      </c>
      <c r="B1782" t="s">
        <v>338</v>
      </c>
      <c r="C1782" t="s">
        <v>1065</v>
      </c>
      <c r="D1782" t="s">
        <v>4022</v>
      </c>
      <c r="E1782" t="s">
        <v>7</v>
      </c>
      <c r="F1782" s="3">
        <v>289666.28000000003</v>
      </c>
      <c r="G1782" s="3">
        <v>6807100</v>
      </c>
      <c r="H1782" s="3">
        <v>144174.378</v>
      </c>
      <c r="I1782" s="61">
        <v>2023</v>
      </c>
    </row>
    <row r="1783" spans="1:9" x14ac:dyDescent="0.3">
      <c r="A1783" s="79">
        <v>906</v>
      </c>
      <c r="B1783" t="s">
        <v>338</v>
      </c>
      <c r="C1783" t="s">
        <v>1065</v>
      </c>
      <c r="D1783" t="s">
        <v>4023</v>
      </c>
      <c r="E1783" t="s">
        <v>42</v>
      </c>
      <c r="F1783" s="3">
        <v>150121.44</v>
      </c>
      <c r="G1783" s="3">
        <v>48007300</v>
      </c>
      <c r="H1783" s="3">
        <v>1016794.6139999999</v>
      </c>
      <c r="I1783" s="61">
        <v>2023</v>
      </c>
    </row>
    <row r="1784" spans="1:9" x14ac:dyDescent="0.3">
      <c r="A1784" s="79">
        <v>906</v>
      </c>
      <c r="B1784" t="s">
        <v>338</v>
      </c>
      <c r="C1784" t="s">
        <v>1065</v>
      </c>
      <c r="D1784" t="s">
        <v>4024</v>
      </c>
      <c r="E1784" t="s">
        <v>7</v>
      </c>
      <c r="F1784" s="3">
        <v>35214.239999999998</v>
      </c>
      <c r="G1784" s="3">
        <v>2632600</v>
      </c>
      <c r="H1784" s="3">
        <v>55758.468000000001</v>
      </c>
      <c r="I1784" s="61">
        <v>2023</v>
      </c>
    </row>
    <row r="1785" spans="1:9" x14ac:dyDescent="0.3">
      <c r="A1785" s="79">
        <v>906</v>
      </c>
      <c r="B1785" t="s">
        <v>338</v>
      </c>
      <c r="C1785" t="s">
        <v>1065</v>
      </c>
      <c r="D1785" t="s">
        <v>4025</v>
      </c>
      <c r="E1785" t="s">
        <v>42</v>
      </c>
      <c r="F1785" s="3">
        <v>16511.93</v>
      </c>
      <c r="G1785" s="3">
        <v>3209000</v>
      </c>
      <c r="H1785" s="3">
        <v>67966.62000000001</v>
      </c>
      <c r="I1785" s="61">
        <v>2023</v>
      </c>
    </row>
    <row r="1786" spans="1:9" x14ac:dyDescent="0.3">
      <c r="A1786" s="79">
        <v>906</v>
      </c>
      <c r="B1786" t="s">
        <v>338</v>
      </c>
      <c r="C1786" t="s">
        <v>1065</v>
      </c>
      <c r="D1786" t="s">
        <v>4026</v>
      </c>
      <c r="E1786" t="s">
        <v>7</v>
      </c>
      <c r="F1786" s="3">
        <v>41424.199999999997</v>
      </c>
      <c r="G1786" s="3">
        <v>2447600</v>
      </c>
      <c r="H1786" s="3">
        <v>51840.168000000005</v>
      </c>
      <c r="I1786" s="61">
        <v>2023</v>
      </c>
    </row>
    <row r="1787" spans="1:9" x14ac:dyDescent="0.3">
      <c r="A1787" s="79">
        <v>906</v>
      </c>
      <c r="B1787" t="s">
        <v>338</v>
      </c>
      <c r="C1787" t="s">
        <v>1065</v>
      </c>
      <c r="D1787" t="s">
        <v>4027</v>
      </c>
      <c r="E1787" t="s">
        <v>7</v>
      </c>
      <c r="F1787" s="3">
        <v>1085166</v>
      </c>
      <c r="G1787" s="3">
        <v>230000000</v>
      </c>
      <c r="H1787" s="3">
        <v>4871400</v>
      </c>
      <c r="I1787" s="61">
        <v>2023</v>
      </c>
    </row>
    <row r="1788" spans="1:9" x14ac:dyDescent="0.3">
      <c r="A1788" s="79">
        <v>906</v>
      </c>
      <c r="B1788" t="s">
        <v>338</v>
      </c>
      <c r="C1788" t="s">
        <v>1065</v>
      </c>
      <c r="D1788" t="s">
        <v>4028</v>
      </c>
      <c r="E1788" t="s">
        <v>7</v>
      </c>
      <c r="F1788" s="3">
        <v>1575904.92</v>
      </c>
      <c r="G1788" s="3">
        <v>271000000</v>
      </c>
      <c r="H1788" s="3">
        <v>5739780</v>
      </c>
      <c r="I1788" s="61">
        <v>2023</v>
      </c>
    </row>
    <row r="1789" spans="1:9" x14ac:dyDescent="0.3">
      <c r="A1789" s="79">
        <v>906</v>
      </c>
      <c r="B1789" t="s">
        <v>338</v>
      </c>
      <c r="C1789" t="s">
        <v>1065</v>
      </c>
      <c r="D1789" t="s">
        <v>4029</v>
      </c>
      <c r="E1789" t="s">
        <v>19</v>
      </c>
      <c r="F1789" s="3">
        <v>2233943.9900000002</v>
      </c>
      <c r="G1789" s="3">
        <v>239024000</v>
      </c>
      <c r="H1789" s="3">
        <v>5062528.32</v>
      </c>
      <c r="I1789" s="61">
        <v>2023</v>
      </c>
    </row>
    <row r="1790" spans="1:9" x14ac:dyDescent="0.3">
      <c r="A1790" s="79">
        <v>906</v>
      </c>
      <c r="B1790" t="s">
        <v>338</v>
      </c>
      <c r="C1790" t="s">
        <v>1065</v>
      </c>
      <c r="D1790" t="s">
        <v>4131</v>
      </c>
      <c r="E1790" t="s">
        <v>42</v>
      </c>
      <c r="F1790" s="3">
        <v>1497014.16</v>
      </c>
      <c r="G1790" s="3">
        <v>150000000</v>
      </c>
      <c r="H1790" s="3">
        <v>3177000</v>
      </c>
      <c r="I1790" s="61">
        <v>2023</v>
      </c>
    </row>
    <row r="1791" spans="1:9" x14ac:dyDescent="0.3">
      <c r="A1791" s="79">
        <v>906</v>
      </c>
      <c r="B1791" t="s">
        <v>338</v>
      </c>
      <c r="C1791" t="s">
        <v>1065</v>
      </c>
      <c r="D1791" t="s">
        <v>4132</v>
      </c>
      <c r="E1791" t="s">
        <v>19</v>
      </c>
      <c r="F1791" s="3">
        <v>544233.98</v>
      </c>
      <c r="G1791" s="3">
        <v>63056000</v>
      </c>
      <c r="H1791" s="3">
        <v>1335526.08</v>
      </c>
      <c r="I1791" s="61">
        <v>2023</v>
      </c>
    </row>
    <row r="1792" spans="1:9" x14ac:dyDescent="0.3">
      <c r="A1792" s="79">
        <v>906</v>
      </c>
      <c r="B1792" t="s">
        <v>338</v>
      </c>
      <c r="C1792" t="s">
        <v>1065</v>
      </c>
      <c r="D1792" t="s">
        <v>4133</v>
      </c>
      <c r="E1792" t="s">
        <v>7</v>
      </c>
      <c r="F1792" s="3">
        <v>14357.24</v>
      </c>
      <c r="G1792" s="3">
        <v>6468600</v>
      </c>
      <c r="H1792" s="3">
        <v>137004.948</v>
      </c>
      <c r="I1792" s="61">
        <v>2023</v>
      </c>
    </row>
    <row r="1793" spans="1:9" x14ac:dyDescent="0.3">
      <c r="A1793" s="79">
        <v>906</v>
      </c>
      <c r="B1793" t="s">
        <v>338</v>
      </c>
      <c r="C1793" t="s">
        <v>1065</v>
      </c>
      <c r="D1793" t="s">
        <v>4134</v>
      </c>
      <c r="E1793" t="s">
        <v>42</v>
      </c>
      <c r="F1793" s="3">
        <v>341440.08</v>
      </c>
      <c r="G1793" s="3">
        <v>91047800</v>
      </c>
      <c r="H1793" s="3">
        <v>1928392.4040000001</v>
      </c>
      <c r="I1793" s="61">
        <v>2023</v>
      </c>
    </row>
    <row r="1794" spans="1:9" x14ac:dyDescent="0.3">
      <c r="A1794" s="79">
        <v>906</v>
      </c>
      <c r="B1794" t="s">
        <v>338</v>
      </c>
      <c r="C1794" t="s">
        <v>1065</v>
      </c>
      <c r="D1794" t="s">
        <v>4135</v>
      </c>
      <c r="E1794" t="s">
        <v>42</v>
      </c>
      <c r="F1794" s="3">
        <v>287324.08</v>
      </c>
      <c r="G1794" s="3">
        <v>31681400</v>
      </c>
      <c r="H1794" s="3">
        <v>671012.05200000003</v>
      </c>
      <c r="I1794" s="61">
        <v>2023</v>
      </c>
    </row>
    <row r="1795" spans="1:9" x14ac:dyDescent="0.3">
      <c r="A1795" s="79">
        <v>906</v>
      </c>
      <c r="B1795" t="s">
        <v>338</v>
      </c>
      <c r="C1795" t="s">
        <v>1065</v>
      </c>
      <c r="D1795" t="s">
        <v>4136</v>
      </c>
      <c r="E1795" t="s">
        <v>42</v>
      </c>
      <c r="F1795" s="3">
        <v>164999.74</v>
      </c>
      <c r="G1795" s="3">
        <v>14193600</v>
      </c>
      <c r="H1795" s="3">
        <v>300620.44800000003</v>
      </c>
      <c r="I1795" s="61">
        <v>2023</v>
      </c>
    </row>
    <row r="1796" spans="1:9" x14ac:dyDescent="0.3">
      <c r="A1796" s="79">
        <v>906</v>
      </c>
      <c r="B1796" t="s">
        <v>338</v>
      </c>
      <c r="C1796" t="s">
        <v>1065</v>
      </c>
      <c r="D1796" t="s">
        <v>4137</v>
      </c>
      <c r="E1796" t="s">
        <v>42</v>
      </c>
      <c r="F1796" s="3">
        <v>1707.58</v>
      </c>
      <c r="G1796" s="3">
        <v>4059500</v>
      </c>
      <c r="H1796" s="3">
        <v>85980.21</v>
      </c>
      <c r="I1796" s="61">
        <v>2023</v>
      </c>
    </row>
    <row r="1797" spans="1:9" x14ac:dyDescent="0.3">
      <c r="A1797" s="79">
        <v>906</v>
      </c>
      <c r="B1797" t="s">
        <v>338</v>
      </c>
      <c r="C1797" t="s">
        <v>1065</v>
      </c>
      <c r="D1797" t="s">
        <v>4138</v>
      </c>
      <c r="E1797" t="s">
        <v>42</v>
      </c>
      <c r="F1797" s="3">
        <v>40702.79</v>
      </c>
      <c r="G1797" s="3">
        <v>6709700</v>
      </c>
      <c r="H1797" s="3">
        <v>142111.446</v>
      </c>
      <c r="I1797" s="61">
        <v>2023</v>
      </c>
    </row>
    <row r="1798" spans="1:9" x14ac:dyDescent="0.3">
      <c r="A1798" s="79">
        <v>906</v>
      </c>
      <c r="B1798" t="s">
        <v>338</v>
      </c>
      <c r="C1798" t="s">
        <v>1065</v>
      </c>
      <c r="D1798" t="s">
        <v>4139</v>
      </c>
      <c r="E1798" t="s">
        <v>42</v>
      </c>
      <c r="F1798" s="3">
        <v>752178.08</v>
      </c>
      <c r="G1798" s="3">
        <v>19350000</v>
      </c>
      <c r="H1798" s="3">
        <v>409833</v>
      </c>
      <c r="I1798" s="61">
        <v>2023</v>
      </c>
    </row>
    <row r="1799" spans="1:9" x14ac:dyDescent="0.3">
      <c r="A1799" s="79">
        <v>906</v>
      </c>
      <c r="B1799" t="s">
        <v>338</v>
      </c>
      <c r="C1799" t="s">
        <v>1065</v>
      </c>
      <c r="D1799" t="s">
        <v>4140</v>
      </c>
      <c r="E1799" t="s">
        <v>19</v>
      </c>
      <c r="F1799" s="3">
        <v>7352.1</v>
      </c>
      <c r="G1799" s="3">
        <v>305200</v>
      </c>
      <c r="H1799" s="3">
        <v>6464.1360000000004</v>
      </c>
      <c r="I1799" s="61">
        <v>2023</v>
      </c>
    </row>
    <row r="1800" spans="1:9" x14ac:dyDescent="0.3">
      <c r="A1800" s="79">
        <v>906</v>
      </c>
      <c r="B1800" t="s">
        <v>338</v>
      </c>
      <c r="C1800" t="s">
        <v>1065</v>
      </c>
      <c r="D1800" t="s">
        <v>4141</v>
      </c>
      <c r="E1800" t="s">
        <v>42</v>
      </c>
      <c r="F1800" s="3">
        <v>2639741.0699999998</v>
      </c>
      <c r="G1800" s="3">
        <v>220000000</v>
      </c>
      <c r="H1800" s="3">
        <v>4659600</v>
      </c>
      <c r="I1800" s="61">
        <v>2023</v>
      </c>
    </row>
    <row r="1801" spans="1:9" x14ac:dyDescent="0.3">
      <c r="A1801" s="79">
        <v>906</v>
      </c>
      <c r="B1801" t="s">
        <v>338</v>
      </c>
      <c r="C1801" t="s">
        <v>1065</v>
      </c>
      <c r="D1801" t="s">
        <v>4142</v>
      </c>
      <c r="E1801" t="s">
        <v>42</v>
      </c>
      <c r="F1801" s="3">
        <v>128222.48</v>
      </c>
      <c r="G1801" s="3">
        <v>13032300</v>
      </c>
      <c r="H1801" s="3">
        <v>276024.114</v>
      </c>
      <c r="I1801" s="61">
        <v>2023</v>
      </c>
    </row>
    <row r="1802" spans="1:9" x14ac:dyDescent="0.3">
      <c r="A1802" s="79">
        <v>906</v>
      </c>
      <c r="B1802" t="s">
        <v>338</v>
      </c>
      <c r="C1802" t="s">
        <v>1065</v>
      </c>
      <c r="D1802" t="s">
        <v>4143</v>
      </c>
      <c r="E1802" t="s">
        <v>7</v>
      </c>
      <c r="F1802" s="3">
        <v>50574.97</v>
      </c>
      <c r="G1802" s="3">
        <v>20378800</v>
      </c>
      <c r="H1802" s="3">
        <v>431622.984</v>
      </c>
      <c r="I1802" s="61">
        <v>2023</v>
      </c>
    </row>
    <row r="1803" spans="1:9" x14ac:dyDescent="0.3">
      <c r="A1803" s="79">
        <v>906</v>
      </c>
      <c r="B1803" t="s">
        <v>338</v>
      </c>
      <c r="C1803" t="s">
        <v>1065</v>
      </c>
      <c r="D1803" t="s">
        <v>4144</v>
      </c>
      <c r="E1803" t="s">
        <v>42</v>
      </c>
      <c r="F1803" s="3">
        <v>124873.09</v>
      </c>
      <c r="G1803" s="3">
        <v>21483000</v>
      </c>
      <c r="H1803" s="3">
        <v>455009.94</v>
      </c>
      <c r="I1803" s="61">
        <v>2023</v>
      </c>
    </row>
    <row r="1804" spans="1:9" x14ac:dyDescent="0.3">
      <c r="A1804" s="79">
        <v>906</v>
      </c>
      <c r="B1804" t="s">
        <v>338</v>
      </c>
      <c r="C1804" t="s">
        <v>1065</v>
      </c>
      <c r="D1804" t="s">
        <v>4145</v>
      </c>
      <c r="E1804" t="s">
        <v>7</v>
      </c>
      <c r="F1804" s="3">
        <v>21348.71</v>
      </c>
      <c r="G1804" s="3">
        <v>1804500</v>
      </c>
      <c r="H1804" s="3">
        <v>38219.310000000005</v>
      </c>
      <c r="I1804" s="61">
        <v>2023</v>
      </c>
    </row>
    <row r="1805" spans="1:9" x14ac:dyDescent="0.3">
      <c r="A1805" s="79">
        <v>906</v>
      </c>
      <c r="B1805" t="s">
        <v>338</v>
      </c>
      <c r="C1805" t="s">
        <v>1065</v>
      </c>
      <c r="D1805" t="s">
        <v>4146</v>
      </c>
      <c r="E1805" t="s">
        <v>42</v>
      </c>
      <c r="F1805" s="3">
        <v>601843.27</v>
      </c>
      <c r="G1805" s="3">
        <v>36634000</v>
      </c>
      <c r="H1805" s="3">
        <v>775908.12</v>
      </c>
      <c r="I1805" s="61">
        <v>2023</v>
      </c>
    </row>
    <row r="1806" spans="1:9" x14ac:dyDescent="0.3">
      <c r="A1806" s="79">
        <v>908</v>
      </c>
      <c r="B1806" t="s">
        <v>810</v>
      </c>
      <c r="C1806" t="s">
        <v>1065</v>
      </c>
      <c r="D1806" t="s">
        <v>3052</v>
      </c>
      <c r="E1806" t="s">
        <v>42</v>
      </c>
      <c r="F1806" s="3">
        <v>322000</v>
      </c>
      <c r="G1806" s="3">
        <v>9040000</v>
      </c>
      <c r="H1806" s="3">
        <v>142741.6</v>
      </c>
      <c r="I1806" s="61">
        <v>2023</v>
      </c>
    </row>
    <row r="1807" spans="1:9" x14ac:dyDescent="0.3">
      <c r="A1807" s="79">
        <v>908</v>
      </c>
      <c r="B1807" t="s">
        <v>810</v>
      </c>
      <c r="C1807" t="s">
        <v>1065</v>
      </c>
      <c r="D1807" t="s">
        <v>3269</v>
      </c>
      <c r="E1807" t="s">
        <v>42</v>
      </c>
      <c r="F1807" s="3">
        <v>1351000</v>
      </c>
      <c r="G1807" s="3">
        <v>35612200</v>
      </c>
      <c r="H1807" s="3">
        <v>562316.63</v>
      </c>
      <c r="I1807" s="61">
        <v>2023</v>
      </c>
    </row>
    <row r="1808" spans="1:9" x14ac:dyDescent="0.3">
      <c r="A1808" s="79">
        <v>908</v>
      </c>
      <c r="B1808" t="s">
        <v>810</v>
      </c>
      <c r="C1808" t="s">
        <v>1065</v>
      </c>
      <c r="D1808" t="s">
        <v>340</v>
      </c>
      <c r="E1808" t="s">
        <v>42</v>
      </c>
      <c r="F1808" s="3">
        <v>404000</v>
      </c>
      <c r="G1808" s="3">
        <v>8136000</v>
      </c>
      <c r="H1808" s="3">
        <v>128467.44</v>
      </c>
      <c r="I1808" s="61">
        <v>2023</v>
      </c>
    </row>
    <row r="1809" spans="1:9" x14ac:dyDescent="0.3">
      <c r="A1809" s="79">
        <v>908</v>
      </c>
      <c r="B1809" t="s">
        <v>810</v>
      </c>
      <c r="C1809" t="s">
        <v>1065</v>
      </c>
      <c r="D1809" t="s">
        <v>341</v>
      </c>
      <c r="E1809" t="s">
        <v>7</v>
      </c>
      <c r="F1809" s="3">
        <v>702000</v>
      </c>
      <c r="G1809" s="3">
        <v>15102800</v>
      </c>
      <c r="H1809" s="3">
        <v>238473.21</v>
      </c>
      <c r="I1809" s="61">
        <v>2023</v>
      </c>
    </row>
    <row r="1810" spans="1:9" x14ac:dyDescent="0.3">
      <c r="A1810" s="79">
        <v>908</v>
      </c>
      <c r="B1810" t="s">
        <v>810</v>
      </c>
      <c r="C1810" t="s">
        <v>1065</v>
      </c>
      <c r="D1810" t="s">
        <v>342</v>
      </c>
      <c r="E1810" t="s">
        <v>42</v>
      </c>
      <c r="F1810" s="3">
        <v>195000</v>
      </c>
      <c r="G1810" s="3">
        <v>3435200</v>
      </c>
      <c r="H1810" s="3">
        <v>54241.8</v>
      </c>
      <c r="I1810" s="61">
        <v>2023</v>
      </c>
    </row>
    <row r="1811" spans="1:9" x14ac:dyDescent="0.3">
      <c r="A1811" s="79">
        <v>908</v>
      </c>
      <c r="B1811" t="s">
        <v>810</v>
      </c>
      <c r="C1811" t="s">
        <v>1065</v>
      </c>
      <c r="D1811" t="s">
        <v>343</v>
      </c>
      <c r="E1811" t="s">
        <v>42</v>
      </c>
      <c r="F1811" s="3">
        <v>523000</v>
      </c>
      <c r="G1811" s="3">
        <v>23360800</v>
      </c>
      <c r="H1811" s="3">
        <v>368867.03</v>
      </c>
      <c r="I1811" s="61">
        <v>2023</v>
      </c>
    </row>
    <row r="1812" spans="1:9" x14ac:dyDescent="0.3">
      <c r="A1812" s="79">
        <v>909</v>
      </c>
      <c r="B1812" t="s">
        <v>811</v>
      </c>
      <c r="C1812" t="s">
        <v>1065</v>
      </c>
      <c r="D1812" t="s">
        <v>3591</v>
      </c>
      <c r="E1812" t="s">
        <v>42</v>
      </c>
      <c r="F1812" s="3">
        <v>9500</v>
      </c>
      <c r="G1812" s="3">
        <v>1100000</v>
      </c>
      <c r="H1812" s="3">
        <v>41393</v>
      </c>
      <c r="I1812" s="61">
        <v>2023</v>
      </c>
    </row>
    <row r="1813" spans="1:9" x14ac:dyDescent="0.3">
      <c r="A1813" s="79">
        <v>909</v>
      </c>
      <c r="B1813" t="s">
        <v>811</v>
      </c>
      <c r="C1813" t="s">
        <v>1065</v>
      </c>
      <c r="D1813" t="s">
        <v>3592</v>
      </c>
      <c r="E1813" t="s">
        <v>42</v>
      </c>
      <c r="F1813" s="3">
        <v>360000</v>
      </c>
      <c r="G1813" s="3">
        <v>25515000</v>
      </c>
      <c r="H1813" s="3">
        <v>960129</v>
      </c>
      <c r="I1813" s="61">
        <v>2023</v>
      </c>
    </row>
    <row r="1814" spans="1:9" x14ac:dyDescent="0.3">
      <c r="A1814" s="79">
        <v>909</v>
      </c>
      <c r="B1814" t="s">
        <v>811</v>
      </c>
      <c r="C1814" t="s">
        <v>1065</v>
      </c>
      <c r="D1814" t="s">
        <v>3270</v>
      </c>
      <c r="E1814" t="s">
        <v>7</v>
      </c>
      <c r="F1814" s="3">
        <v>92871</v>
      </c>
      <c r="G1814" s="3">
        <v>4765500</v>
      </c>
      <c r="H1814" s="3">
        <v>179325</v>
      </c>
      <c r="I1814" s="61">
        <v>2023</v>
      </c>
    </row>
    <row r="1815" spans="1:9" x14ac:dyDescent="0.3">
      <c r="A1815" s="79">
        <v>909</v>
      </c>
      <c r="B1815" t="s">
        <v>811</v>
      </c>
      <c r="C1815" t="s">
        <v>1065</v>
      </c>
      <c r="D1815" t="s">
        <v>3593</v>
      </c>
      <c r="E1815" t="s">
        <v>42</v>
      </c>
      <c r="F1815" s="3">
        <v>1168906.5900000001</v>
      </c>
      <c r="G1815" s="3">
        <v>107604400</v>
      </c>
      <c r="H1815" s="3">
        <v>4049153</v>
      </c>
      <c r="I1815" s="61">
        <v>2023</v>
      </c>
    </row>
    <row r="1816" spans="1:9" x14ac:dyDescent="0.3">
      <c r="A1816" s="79">
        <v>910</v>
      </c>
      <c r="B1816" t="s">
        <v>2494</v>
      </c>
      <c r="C1816" t="s">
        <v>1065</v>
      </c>
      <c r="D1816" t="s">
        <v>3594</v>
      </c>
      <c r="E1816" t="s">
        <v>42</v>
      </c>
      <c r="F1816" s="3">
        <v>29845.25</v>
      </c>
      <c r="G1816" s="3">
        <v>3987200</v>
      </c>
      <c r="H1816" s="3">
        <v>295491.39</v>
      </c>
      <c r="I1816" s="61">
        <v>2023</v>
      </c>
    </row>
    <row r="1817" spans="1:9" x14ac:dyDescent="0.3">
      <c r="A1817" s="79">
        <v>910</v>
      </c>
      <c r="B1817" t="s">
        <v>2494</v>
      </c>
      <c r="C1817" t="s">
        <v>1065</v>
      </c>
      <c r="D1817" t="s">
        <v>3595</v>
      </c>
      <c r="E1817" t="s">
        <v>42</v>
      </c>
      <c r="F1817" s="3">
        <v>346624.64</v>
      </c>
      <c r="G1817" s="3">
        <v>17695600</v>
      </c>
      <c r="H1817" s="3">
        <v>1311420.92</v>
      </c>
      <c r="I1817" s="61">
        <v>2023</v>
      </c>
    </row>
    <row r="1818" spans="1:9" x14ac:dyDescent="0.3">
      <c r="A1818" s="79">
        <v>910</v>
      </c>
      <c r="B1818" t="s">
        <v>2494</v>
      </c>
      <c r="C1818" t="s">
        <v>1065</v>
      </c>
      <c r="D1818" t="s">
        <v>3596</v>
      </c>
      <c r="E1818" t="s">
        <v>42</v>
      </c>
      <c r="F1818" s="3">
        <v>58833.8</v>
      </c>
      <c r="G1818" s="3">
        <v>5158400</v>
      </c>
      <c r="H1818" s="3">
        <v>382289.02</v>
      </c>
      <c r="I1818" s="61">
        <v>2023</v>
      </c>
    </row>
    <row r="1819" spans="1:9" x14ac:dyDescent="0.3">
      <c r="A1819" s="79">
        <v>910</v>
      </c>
      <c r="B1819" t="s">
        <v>2494</v>
      </c>
      <c r="C1819" t="s">
        <v>1065</v>
      </c>
      <c r="D1819" t="s">
        <v>3902</v>
      </c>
      <c r="E1819" t="s">
        <v>42</v>
      </c>
      <c r="F1819" s="3">
        <v>20000</v>
      </c>
      <c r="G1819" s="3">
        <v>1716800</v>
      </c>
      <c r="H1819" s="3">
        <v>127232.05</v>
      </c>
      <c r="I1819" s="61">
        <v>2023</v>
      </c>
    </row>
    <row r="1820" spans="1:9" x14ac:dyDescent="0.3">
      <c r="A1820" s="79">
        <v>910</v>
      </c>
      <c r="B1820" t="s">
        <v>2494</v>
      </c>
      <c r="C1820" t="s">
        <v>1065</v>
      </c>
      <c r="D1820" t="s">
        <v>3597</v>
      </c>
      <c r="E1820" t="s">
        <v>42</v>
      </c>
      <c r="F1820" s="3">
        <v>15148.05</v>
      </c>
      <c r="G1820" s="3">
        <v>4447100</v>
      </c>
      <c r="H1820" s="3">
        <v>329574.58</v>
      </c>
      <c r="I1820" s="61">
        <v>2023</v>
      </c>
    </row>
    <row r="1821" spans="1:9" x14ac:dyDescent="0.3">
      <c r="A1821" s="79">
        <v>910</v>
      </c>
      <c r="B1821" t="s">
        <v>2494</v>
      </c>
      <c r="C1821" t="s">
        <v>1065</v>
      </c>
      <c r="D1821" t="s">
        <v>3598</v>
      </c>
      <c r="E1821" t="s">
        <v>42</v>
      </c>
      <c r="F1821" s="3">
        <v>35497.96</v>
      </c>
      <c r="G1821" s="3">
        <v>2079000</v>
      </c>
      <c r="H1821" s="3">
        <v>154074.69</v>
      </c>
      <c r="I1821" s="61">
        <v>2023</v>
      </c>
    </row>
    <row r="1822" spans="1:9" x14ac:dyDescent="0.3">
      <c r="A1822" s="79">
        <v>911</v>
      </c>
      <c r="B1822" t="s">
        <v>812</v>
      </c>
      <c r="C1822" t="s">
        <v>1065</v>
      </c>
      <c r="D1822" t="s">
        <v>346</v>
      </c>
      <c r="E1822" t="s">
        <v>42</v>
      </c>
      <c r="F1822" s="3">
        <v>1314389.8500000001</v>
      </c>
      <c r="G1822" s="3">
        <v>104580000</v>
      </c>
      <c r="H1822" s="3">
        <v>1942050.6</v>
      </c>
      <c r="I1822" s="61">
        <v>2023</v>
      </c>
    </row>
    <row r="1823" spans="1:9" x14ac:dyDescent="0.3">
      <c r="A1823" s="79">
        <v>911</v>
      </c>
      <c r="B1823" t="s">
        <v>812</v>
      </c>
      <c r="C1823" t="s">
        <v>1065</v>
      </c>
      <c r="D1823" t="s">
        <v>347</v>
      </c>
      <c r="E1823" t="s">
        <v>42</v>
      </c>
      <c r="F1823" s="3">
        <v>923524.09</v>
      </c>
      <c r="G1823" s="3">
        <v>50400000</v>
      </c>
      <c r="H1823" s="3">
        <v>935928</v>
      </c>
      <c r="I1823" s="61">
        <v>2023</v>
      </c>
    </row>
    <row r="1824" spans="1:9" x14ac:dyDescent="0.3">
      <c r="A1824" s="79">
        <v>911</v>
      </c>
      <c r="B1824" t="s">
        <v>812</v>
      </c>
      <c r="C1824" t="s">
        <v>1065</v>
      </c>
      <c r="D1824" t="s">
        <v>3271</v>
      </c>
      <c r="E1824" t="s">
        <v>42</v>
      </c>
      <c r="F1824" s="3">
        <v>939363.68</v>
      </c>
      <c r="G1824" s="3">
        <v>53100000</v>
      </c>
      <c r="H1824" s="3">
        <v>986067</v>
      </c>
      <c r="I1824" s="61">
        <v>2023</v>
      </c>
    </row>
    <row r="1825" spans="1:9" x14ac:dyDescent="0.3">
      <c r="A1825" s="79">
        <v>911</v>
      </c>
      <c r="B1825" t="s">
        <v>812</v>
      </c>
      <c r="C1825" t="s">
        <v>1065</v>
      </c>
      <c r="D1825" t="s">
        <v>3272</v>
      </c>
      <c r="E1825" t="s">
        <v>19</v>
      </c>
      <c r="F1825" s="3">
        <v>2110849.56</v>
      </c>
      <c r="G1825" s="3">
        <v>51324000</v>
      </c>
      <c r="H1825" s="3">
        <v>953086.68</v>
      </c>
      <c r="I1825" s="61">
        <v>2023</v>
      </c>
    </row>
    <row r="1826" spans="1:9" x14ac:dyDescent="0.3">
      <c r="A1826" s="79">
        <v>911</v>
      </c>
      <c r="B1826" t="s">
        <v>812</v>
      </c>
      <c r="C1826" t="s">
        <v>1065</v>
      </c>
      <c r="D1826" t="s">
        <v>3273</v>
      </c>
      <c r="E1826" t="s">
        <v>7</v>
      </c>
      <c r="F1826" s="3">
        <v>49046</v>
      </c>
      <c r="G1826" s="3">
        <v>21605400</v>
      </c>
      <c r="H1826" s="3">
        <v>401212.27799999999</v>
      </c>
      <c r="I1826" s="61">
        <v>2023</v>
      </c>
    </row>
    <row r="1827" spans="1:9" x14ac:dyDescent="0.3">
      <c r="A1827" s="79">
        <v>911</v>
      </c>
      <c r="B1827" t="s">
        <v>812</v>
      </c>
      <c r="C1827" t="s">
        <v>1065</v>
      </c>
      <c r="D1827" t="s">
        <v>3274</v>
      </c>
      <c r="E1827" t="s">
        <v>19</v>
      </c>
      <c r="F1827" s="3">
        <v>627215.31999999995</v>
      </c>
      <c r="G1827" s="3">
        <v>43245000</v>
      </c>
      <c r="H1827" s="3">
        <v>803059.65</v>
      </c>
      <c r="I1827" s="61">
        <v>2023</v>
      </c>
    </row>
    <row r="1828" spans="1:9" x14ac:dyDescent="0.3">
      <c r="A1828" s="79">
        <v>911</v>
      </c>
      <c r="B1828" t="s">
        <v>812</v>
      </c>
      <c r="C1828" t="s">
        <v>1065</v>
      </c>
      <c r="D1828" t="s">
        <v>3275</v>
      </c>
      <c r="E1828" t="s">
        <v>19</v>
      </c>
      <c r="F1828" s="3">
        <v>67177.320000000007</v>
      </c>
      <c r="G1828" s="3">
        <v>3575700</v>
      </c>
      <c r="H1828" s="3">
        <v>66400.749000000011</v>
      </c>
      <c r="I1828" s="61">
        <v>2023</v>
      </c>
    </row>
    <row r="1829" spans="1:9" x14ac:dyDescent="0.3">
      <c r="A1829" s="79">
        <v>911</v>
      </c>
      <c r="B1829" t="s">
        <v>812</v>
      </c>
      <c r="C1829" t="s">
        <v>1065</v>
      </c>
      <c r="D1829" t="s">
        <v>3903</v>
      </c>
      <c r="E1829" t="s">
        <v>42</v>
      </c>
      <c r="F1829" s="3">
        <v>63481.55</v>
      </c>
      <c r="G1829" s="3">
        <v>2000000</v>
      </c>
      <c r="H1829" s="3">
        <v>37140</v>
      </c>
      <c r="I1829" s="61">
        <v>2023</v>
      </c>
    </row>
    <row r="1830" spans="1:9" x14ac:dyDescent="0.3">
      <c r="A1830" s="79">
        <v>911</v>
      </c>
      <c r="B1830" t="s">
        <v>812</v>
      </c>
      <c r="C1830" t="s">
        <v>1065</v>
      </c>
      <c r="D1830" t="s">
        <v>3599</v>
      </c>
      <c r="E1830" t="s">
        <v>42</v>
      </c>
      <c r="F1830" s="3">
        <v>1651726.21</v>
      </c>
      <c r="G1830" s="3">
        <v>82945000</v>
      </c>
      <c r="H1830" s="3">
        <v>1540288.65</v>
      </c>
      <c r="I1830" s="61">
        <v>2023</v>
      </c>
    </row>
    <row r="1831" spans="1:9" x14ac:dyDescent="0.3">
      <c r="A1831" s="79">
        <v>911</v>
      </c>
      <c r="B1831" t="s">
        <v>812</v>
      </c>
      <c r="C1831" t="s">
        <v>1065</v>
      </c>
      <c r="D1831" t="s">
        <v>3600</v>
      </c>
      <c r="E1831" t="s">
        <v>42</v>
      </c>
      <c r="F1831" s="3">
        <v>663547.23</v>
      </c>
      <c r="G1831" s="3">
        <v>74200000</v>
      </c>
      <c r="H1831" s="3">
        <v>1377894</v>
      </c>
      <c r="I1831" s="61">
        <v>2023</v>
      </c>
    </row>
    <row r="1832" spans="1:9" x14ac:dyDescent="0.3">
      <c r="A1832" s="79">
        <v>912</v>
      </c>
      <c r="B1832" t="s">
        <v>813</v>
      </c>
      <c r="C1832" t="s">
        <v>1065</v>
      </c>
      <c r="D1832" t="s">
        <v>349</v>
      </c>
      <c r="E1832" t="s">
        <v>42</v>
      </c>
      <c r="F1832" s="3">
        <v>4505046.37</v>
      </c>
      <c r="G1832" s="3">
        <v>76587100</v>
      </c>
      <c r="H1832" s="3">
        <v>5944690.7019999996</v>
      </c>
      <c r="I1832" s="61">
        <v>2023</v>
      </c>
    </row>
    <row r="1833" spans="1:9" x14ac:dyDescent="0.3">
      <c r="A1833" s="79">
        <v>912</v>
      </c>
      <c r="B1833" t="s">
        <v>813</v>
      </c>
      <c r="C1833" t="s">
        <v>1065</v>
      </c>
      <c r="D1833" t="s">
        <v>350</v>
      </c>
      <c r="E1833" t="s">
        <v>42</v>
      </c>
      <c r="F1833" s="3">
        <v>2267435.44</v>
      </c>
      <c r="G1833" s="3">
        <v>38640000</v>
      </c>
      <c r="H1833" s="3">
        <v>2999236.8</v>
      </c>
      <c r="I1833" s="61">
        <v>2023</v>
      </c>
    </row>
    <row r="1834" spans="1:9" x14ac:dyDescent="0.3">
      <c r="A1834" s="79">
        <v>912</v>
      </c>
      <c r="B1834" t="s">
        <v>813</v>
      </c>
      <c r="C1834" t="s">
        <v>1065</v>
      </c>
      <c r="D1834" t="s">
        <v>351</v>
      </c>
      <c r="E1834" t="s">
        <v>42</v>
      </c>
      <c r="F1834" s="3">
        <v>2152658.12</v>
      </c>
      <c r="G1834" s="3">
        <v>36279000</v>
      </c>
      <c r="H1834" s="3">
        <v>2815975.98</v>
      </c>
      <c r="I1834" s="61">
        <v>2023</v>
      </c>
    </row>
    <row r="1835" spans="1:9" x14ac:dyDescent="0.3">
      <c r="A1835" s="79">
        <v>912</v>
      </c>
      <c r="B1835" t="s">
        <v>813</v>
      </c>
      <c r="C1835" t="s">
        <v>1065</v>
      </c>
      <c r="D1835" t="s">
        <v>352</v>
      </c>
      <c r="E1835" t="s">
        <v>42</v>
      </c>
      <c r="F1835" s="3">
        <v>4219898.0199999996</v>
      </c>
      <c r="G1835" s="3">
        <v>81125100</v>
      </c>
      <c r="H1835" s="3">
        <v>6296930.2620000001</v>
      </c>
      <c r="I1835" s="61">
        <v>2023</v>
      </c>
    </row>
    <row r="1836" spans="1:9" x14ac:dyDescent="0.3">
      <c r="A1836" s="79">
        <v>912</v>
      </c>
      <c r="B1836" t="s">
        <v>813</v>
      </c>
      <c r="C1836" t="s">
        <v>1065</v>
      </c>
      <c r="D1836" t="s">
        <v>353</v>
      </c>
      <c r="E1836" t="s">
        <v>42</v>
      </c>
      <c r="F1836" s="3">
        <v>4253184.6399999997</v>
      </c>
      <c r="G1836" s="3">
        <v>72524500</v>
      </c>
      <c r="H1836" s="3">
        <v>5629351.6900000004</v>
      </c>
      <c r="I1836" s="61">
        <v>2023</v>
      </c>
    </row>
    <row r="1837" spans="1:9" x14ac:dyDescent="0.3">
      <c r="A1837" s="79">
        <v>912</v>
      </c>
      <c r="B1837" t="s">
        <v>813</v>
      </c>
      <c r="C1837" t="s">
        <v>1065</v>
      </c>
      <c r="D1837" t="s">
        <v>354</v>
      </c>
      <c r="E1837" t="s">
        <v>42</v>
      </c>
      <c r="F1837" s="3">
        <v>1419793.17</v>
      </c>
      <c r="G1837" s="3">
        <v>25472700</v>
      </c>
      <c r="H1837" s="3">
        <v>1977190.9739999999</v>
      </c>
      <c r="I1837" s="61">
        <v>2023</v>
      </c>
    </row>
    <row r="1838" spans="1:9" x14ac:dyDescent="0.3">
      <c r="A1838" s="79">
        <v>912</v>
      </c>
      <c r="B1838" t="s">
        <v>813</v>
      </c>
      <c r="C1838" t="s">
        <v>1065</v>
      </c>
      <c r="D1838" t="s">
        <v>355</v>
      </c>
      <c r="E1838" t="s">
        <v>42</v>
      </c>
      <c r="F1838" s="3">
        <v>1309018.75</v>
      </c>
      <c r="G1838" s="3">
        <v>728000</v>
      </c>
      <c r="H1838" s="3">
        <v>56507.360000000001</v>
      </c>
      <c r="I1838" s="61">
        <v>2023</v>
      </c>
    </row>
    <row r="1839" spans="1:9" x14ac:dyDescent="0.3">
      <c r="A1839" s="79">
        <v>912</v>
      </c>
      <c r="B1839" t="s">
        <v>813</v>
      </c>
      <c r="C1839" t="s">
        <v>1065</v>
      </c>
      <c r="D1839" t="s">
        <v>356</v>
      </c>
      <c r="E1839" t="s">
        <v>42</v>
      </c>
      <c r="F1839" s="3">
        <v>1452217.44</v>
      </c>
      <c r="G1839" s="3">
        <v>43059200</v>
      </c>
      <c r="H1839" s="3">
        <v>3342255.1039999998</v>
      </c>
      <c r="I1839" s="61">
        <v>2023</v>
      </c>
    </row>
    <row r="1840" spans="1:9" x14ac:dyDescent="0.3">
      <c r="A1840" s="79">
        <v>912</v>
      </c>
      <c r="B1840" t="s">
        <v>813</v>
      </c>
      <c r="C1840" t="s">
        <v>1065</v>
      </c>
      <c r="D1840" t="s">
        <v>3053</v>
      </c>
      <c r="E1840" t="s">
        <v>7</v>
      </c>
      <c r="F1840" s="3">
        <v>1857114</v>
      </c>
      <c r="G1840" s="3">
        <v>18962500</v>
      </c>
      <c r="H1840" s="3">
        <v>1471869.25</v>
      </c>
      <c r="I1840" s="61">
        <v>2023</v>
      </c>
    </row>
    <row r="1841" spans="1:9" x14ac:dyDescent="0.3">
      <c r="A1841" s="79">
        <v>912</v>
      </c>
      <c r="B1841" t="s">
        <v>813</v>
      </c>
      <c r="C1841" t="s">
        <v>1065</v>
      </c>
      <c r="D1841" t="s">
        <v>357</v>
      </c>
      <c r="E1841" t="s">
        <v>42</v>
      </c>
      <c r="F1841" s="3">
        <v>1009209</v>
      </c>
      <c r="G1841" s="3">
        <v>33566000</v>
      </c>
      <c r="H1841" s="3">
        <v>2605392.92</v>
      </c>
      <c r="I1841" s="61">
        <v>2023</v>
      </c>
    </row>
    <row r="1842" spans="1:9" x14ac:dyDescent="0.3">
      <c r="A1842" s="79">
        <v>912</v>
      </c>
      <c r="B1842" t="s">
        <v>813</v>
      </c>
      <c r="C1842" t="s">
        <v>1065</v>
      </c>
      <c r="D1842" t="s">
        <v>3276</v>
      </c>
      <c r="E1842" t="s">
        <v>42</v>
      </c>
      <c r="F1842" s="3">
        <v>3456618.83</v>
      </c>
      <c r="G1842" s="3">
        <v>102069700</v>
      </c>
      <c r="H1842" s="3">
        <v>7922650.1140000001</v>
      </c>
      <c r="I1842" s="61">
        <v>2023</v>
      </c>
    </row>
    <row r="1843" spans="1:9" x14ac:dyDescent="0.3">
      <c r="A1843" s="79">
        <v>1006</v>
      </c>
      <c r="B1843" t="s">
        <v>3277</v>
      </c>
      <c r="C1843" t="s">
        <v>1071</v>
      </c>
      <c r="D1843" t="s">
        <v>3601</v>
      </c>
      <c r="E1843" t="s">
        <v>7</v>
      </c>
      <c r="F1843" s="3">
        <v>41694.870000000003</v>
      </c>
      <c r="G1843" s="3">
        <v>15777400</v>
      </c>
      <c r="H1843" s="3">
        <v>443029.39</v>
      </c>
      <c r="I1843" s="61">
        <v>2023</v>
      </c>
    </row>
    <row r="1844" spans="1:9" x14ac:dyDescent="0.3">
      <c r="A1844" s="79">
        <v>1017</v>
      </c>
      <c r="B1844" t="s">
        <v>814</v>
      </c>
      <c r="C1844" t="s">
        <v>1071</v>
      </c>
      <c r="D1844" t="s">
        <v>360</v>
      </c>
      <c r="E1844" t="s">
        <v>7</v>
      </c>
      <c r="F1844" s="3">
        <v>41530</v>
      </c>
      <c r="G1844" s="3">
        <v>2845800</v>
      </c>
      <c r="H1844" s="3">
        <v>61497.737999999998</v>
      </c>
      <c r="I1844" s="61">
        <v>2023</v>
      </c>
    </row>
    <row r="1845" spans="1:9" x14ac:dyDescent="0.3">
      <c r="A1845" s="79">
        <v>1017</v>
      </c>
      <c r="B1845" t="s">
        <v>814</v>
      </c>
      <c r="C1845" t="s">
        <v>1071</v>
      </c>
      <c r="D1845" t="s">
        <v>361</v>
      </c>
      <c r="E1845" t="s">
        <v>7</v>
      </c>
      <c r="F1845" s="3">
        <v>52000</v>
      </c>
      <c r="G1845" s="3">
        <v>10175400</v>
      </c>
      <c r="H1845" s="3">
        <v>219890.39399999997</v>
      </c>
      <c r="I1845" s="61">
        <v>2023</v>
      </c>
    </row>
    <row r="1846" spans="1:9" x14ac:dyDescent="0.3">
      <c r="A1846" s="79">
        <v>1017</v>
      </c>
      <c r="B1846" t="s">
        <v>814</v>
      </c>
      <c r="C1846" t="s">
        <v>1071</v>
      </c>
      <c r="D1846" t="s">
        <v>362</v>
      </c>
      <c r="E1846" t="s">
        <v>7</v>
      </c>
      <c r="F1846" s="3">
        <v>12678.15</v>
      </c>
      <c r="G1846" s="3">
        <v>1259700</v>
      </c>
      <c r="H1846" s="3">
        <v>27222.116999999998</v>
      </c>
      <c r="I1846" s="61">
        <v>2023</v>
      </c>
    </row>
    <row r="1847" spans="1:9" x14ac:dyDescent="0.3">
      <c r="A1847" s="79">
        <v>1021</v>
      </c>
      <c r="B1847" t="s">
        <v>3101</v>
      </c>
      <c r="C1847" t="s">
        <v>1071</v>
      </c>
      <c r="D1847" t="s">
        <v>3054</v>
      </c>
      <c r="E1847" t="s">
        <v>7</v>
      </c>
      <c r="F1847" s="3">
        <v>50556</v>
      </c>
      <c r="G1847" s="3">
        <v>6449000</v>
      </c>
      <c r="H1847" s="3">
        <v>169157.27</v>
      </c>
      <c r="I1847" s="61">
        <v>2022</v>
      </c>
    </row>
    <row r="1848" spans="1:9" x14ac:dyDescent="0.3">
      <c r="A1848" s="79">
        <v>1022</v>
      </c>
      <c r="B1848" t="s">
        <v>3278</v>
      </c>
      <c r="C1848" t="s">
        <v>1071</v>
      </c>
      <c r="D1848" t="s">
        <v>3279</v>
      </c>
      <c r="E1848" t="s">
        <v>42</v>
      </c>
      <c r="F1848" s="3">
        <v>12305.5</v>
      </c>
      <c r="G1848" s="3">
        <v>3965000</v>
      </c>
      <c r="H1848" s="3" t="s">
        <v>3765</v>
      </c>
      <c r="I1848" s="61">
        <v>2023</v>
      </c>
    </row>
    <row r="1849" spans="1:9" x14ac:dyDescent="0.3">
      <c r="A1849" s="79">
        <v>1022</v>
      </c>
      <c r="B1849" t="s">
        <v>3278</v>
      </c>
      <c r="C1849" t="s">
        <v>1071</v>
      </c>
      <c r="D1849" t="s">
        <v>3280</v>
      </c>
      <c r="E1849" t="s">
        <v>42</v>
      </c>
      <c r="F1849" s="3">
        <v>2877.89</v>
      </c>
      <c r="G1849" s="3">
        <v>4500</v>
      </c>
      <c r="H1849" s="3" t="s">
        <v>3765</v>
      </c>
      <c r="I1849" s="61">
        <v>2023</v>
      </c>
    </row>
    <row r="1850" spans="1:9" x14ac:dyDescent="0.3">
      <c r="A1850" s="79">
        <v>1101</v>
      </c>
      <c r="B1850" t="s">
        <v>815</v>
      </c>
      <c r="C1850" t="s">
        <v>1095</v>
      </c>
      <c r="D1850" t="s">
        <v>364</v>
      </c>
      <c r="E1850" t="s">
        <v>7</v>
      </c>
      <c r="F1850" s="3">
        <v>142520.93</v>
      </c>
      <c r="G1850" s="3">
        <v>9230000</v>
      </c>
      <c r="H1850" s="3">
        <v>305236.09999999998</v>
      </c>
      <c r="I1850" s="61">
        <v>2023</v>
      </c>
    </row>
    <row r="1851" spans="1:9" x14ac:dyDescent="0.3">
      <c r="A1851" s="79">
        <v>1101</v>
      </c>
      <c r="B1851" t="s">
        <v>815</v>
      </c>
      <c r="C1851" t="s">
        <v>1095</v>
      </c>
      <c r="D1851" t="s">
        <v>365</v>
      </c>
      <c r="E1851" t="s">
        <v>7</v>
      </c>
      <c r="F1851" s="3">
        <v>32447.58</v>
      </c>
      <c r="G1851" s="3">
        <v>7050000</v>
      </c>
      <c r="H1851" s="3">
        <v>231655.35</v>
      </c>
      <c r="I1851" s="61">
        <v>2023</v>
      </c>
    </row>
    <row r="1852" spans="1:9" x14ac:dyDescent="0.3">
      <c r="A1852" s="79">
        <v>1101</v>
      </c>
      <c r="B1852" t="s">
        <v>815</v>
      </c>
      <c r="C1852" t="s">
        <v>1095</v>
      </c>
      <c r="D1852" t="s">
        <v>366</v>
      </c>
      <c r="E1852" t="s">
        <v>19</v>
      </c>
      <c r="F1852" s="3">
        <v>816791.13</v>
      </c>
      <c r="G1852" s="3">
        <v>45382400</v>
      </c>
      <c r="H1852" s="3">
        <v>1500795.97</v>
      </c>
      <c r="I1852" s="61">
        <v>2023</v>
      </c>
    </row>
    <row r="1853" spans="1:9" x14ac:dyDescent="0.3">
      <c r="A1853" s="79">
        <v>1102</v>
      </c>
      <c r="B1853" t="s">
        <v>816</v>
      </c>
      <c r="C1853" t="s">
        <v>1095</v>
      </c>
      <c r="D1853" t="s">
        <v>3602</v>
      </c>
      <c r="E1853" t="s">
        <v>7</v>
      </c>
      <c r="F1853" s="3">
        <v>26000</v>
      </c>
      <c r="G1853" s="3">
        <v>7137500</v>
      </c>
      <c r="H1853" s="3">
        <v>281931.25</v>
      </c>
      <c r="I1853" s="61">
        <v>2023</v>
      </c>
    </row>
    <row r="1854" spans="1:9" x14ac:dyDescent="0.3">
      <c r="A1854" s="79">
        <v>1102</v>
      </c>
      <c r="B1854" t="s">
        <v>816</v>
      </c>
      <c r="C1854" t="s">
        <v>1095</v>
      </c>
      <c r="D1854" t="s">
        <v>3603</v>
      </c>
      <c r="E1854" t="s">
        <v>7</v>
      </c>
      <c r="F1854" s="3">
        <v>27000</v>
      </c>
      <c r="G1854" s="3">
        <v>2466400</v>
      </c>
      <c r="H1854" s="3">
        <v>97422.8</v>
      </c>
      <c r="I1854" s="61">
        <v>2023</v>
      </c>
    </row>
    <row r="1855" spans="1:9" x14ac:dyDescent="0.3">
      <c r="A1855" s="79">
        <v>1102</v>
      </c>
      <c r="B1855" t="s">
        <v>816</v>
      </c>
      <c r="C1855" t="s">
        <v>1095</v>
      </c>
      <c r="D1855" t="s">
        <v>3604</v>
      </c>
      <c r="E1855" t="s">
        <v>42</v>
      </c>
      <c r="F1855" s="3">
        <v>135000</v>
      </c>
      <c r="G1855" s="3">
        <v>4527000</v>
      </c>
      <c r="H1855" s="3">
        <v>178816.5</v>
      </c>
      <c r="I1855" s="61">
        <v>2023</v>
      </c>
    </row>
    <row r="1856" spans="1:9" x14ac:dyDescent="0.3">
      <c r="A1856" s="79">
        <v>1102</v>
      </c>
      <c r="B1856" t="s">
        <v>816</v>
      </c>
      <c r="C1856" t="s">
        <v>1095</v>
      </c>
      <c r="D1856" t="s">
        <v>3605</v>
      </c>
      <c r="E1856" t="s">
        <v>7</v>
      </c>
      <c r="F1856" s="3">
        <v>185000</v>
      </c>
      <c r="G1856" s="3">
        <v>17679200</v>
      </c>
      <c r="H1856" s="3">
        <v>698328.4</v>
      </c>
      <c r="I1856" s="61">
        <v>2023</v>
      </c>
    </row>
    <row r="1857" spans="1:9" x14ac:dyDescent="0.3">
      <c r="A1857" s="79">
        <v>1102</v>
      </c>
      <c r="B1857" t="s">
        <v>816</v>
      </c>
      <c r="C1857" t="s">
        <v>1095</v>
      </c>
      <c r="D1857" t="s">
        <v>3606</v>
      </c>
      <c r="E1857" t="s">
        <v>7</v>
      </c>
      <c r="F1857" s="3">
        <v>10000</v>
      </c>
      <c r="G1857" s="3">
        <v>1184800</v>
      </c>
      <c r="H1857" s="3">
        <v>46799.6</v>
      </c>
      <c r="I1857" s="61">
        <v>2023</v>
      </c>
    </row>
    <row r="1858" spans="1:9" x14ac:dyDescent="0.3">
      <c r="A1858" s="79">
        <v>1102</v>
      </c>
      <c r="B1858" t="s">
        <v>816</v>
      </c>
      <c r="C1858" t="s">
        <v>1095</v>
      </c>
      <c r="D1858" t="s">
        <v>3607</v>
      </c>
      <c r="E1858" t="s">
        <v>7</v>
      </c>
      <c r="F1858" s="3">
        <v>5500</v>
      </c>
      <c r="G1858" s="3">
        <v>1518900</v>
      </c>
      <c r="H1858" s="3">
        <v>59996.55</v>
      </c>
      <c r="I1858" s="61">
        <v>2023</v>
      </c>
    </row>
    <row r="1859" spans="1:9" x14ac:dyDescent="0.3">
      <c r="A1859" s="79">
        <v>1103</v>
      </c>
      <c r="B1859" t="s">
        <v>817</v>
      </c>
      <c r="C1859" t="s">
        <v>1095</v>
      </c>
      <c r="D1859" t="s">
        <v>3281</v>
      </c>
      <c r="E1859" t="s">
        <v>19</v>
      </c>
      <c r="F1859" s="3">
        <v>1203764</v>
      </c>
      <c r="G1859" s="3">
        <v>6255100</v>
      </c>
      <c r="H1859" s="3">
        <v>203353.30100000001</v>
      </c>
      <c r="I1859" s="61">
        <v>2023</v>
      </c>
    </row>
    <row r="1860" spans="1:9" x14ac:dyDescent="0.3">
      <c r="A1860" s="79">
        <v>1103</v>
      </c>
      <c r="B1860" t="s">
        <v>817</v>
      </c>
      <c r="C1860" t="s">
        <v>1095</v>
      </c>
      <c r="D1860" t="s">
        <v>369</v>
      </c>
      <c r="E1860" t="s">
        <v>7</v>
      </c>
      <c r="F1860" s="3">
        <v>147700</v>
      </c>
      <c r="G1860" s="3">
        <v>10736800</v>
      </c>
      <c r="H1860" s="3">
        <v>349053.36799999996</v>
      </c>
      <c r="I1860" s="61">
        <v>2023</v>
      </c>
    </row>
    <row r="1861" spans="1:9" x14ac:dyDescent="0.3">
      <c r="A1861" s="79">
        <v>1103</v>
      </c>
      <c r="B1861" t="s">
        <v>817</v>
      </c>
      <c r="C1861" t="s">
        <v>1095</v>
      </c>
      <c r="D1861" t="s">
        <v>3282</v>
      </c>
      <c r="E1861" t="s">
        <v>7</v>
      </c>
      <c r="F1861" s="3">
        <v>174100</v>
      </c>
      <c r="G1861" s="3">
        <v>9003200</v>
      </c>
      <c r="H1861" s="3">
        <v>292694.03199999995</v>
      </c>
      <c r="I1861" s="61">
        <v>2023</v>
      </c>
    </row>
    <row r="1862" spans="1:9" x14ac:dyDescent="0.3">
      <c r="A1862" s="79">
        <v>1103</v>
      </c>
      <c r="B1862" t="s">
        <v>817</v>
      </c>
      <c r="C1862" t="s">
        <v>1095</v>
      </c>
      <c r="D1862" t="s">
        <v>3283</v>
      </c>
      <c r="E1862" t="s">
        <v>7</v>
      </c>
      <c r="F1862" s="3">
        <v>29900</v>
      </c>
      <c r="G1862" s="3">
        <v>2426000</v>
      </c>
      <c r="H1862" s="3">
        <v>78869.259999999995</v>
      </c>
      <c r="I1862" s="61">
        <v>2023</v>
      </c>
    </row>
    <row r="1863" spans="1:9" x14ac:dyDescent="0.3">
      <c r="A1863" s="79">
        <v>1103</v>
      </c>
      <c r="B1863" t="s">
        <v>817</v>
      </c>
      <c r="C1863" t="s">
        <v>1095</v>
      </c>
      <c r="D1863" t="s">
        <v>370</v>
      </c>
      <c r="E1863" t="s">
        <v>7</v>
      </c>
      <c r="F1863" s="3">
        <v>12252</v>
      </c>
      <c r="G1863" s="3">
        <v>4102700</v>
      </c>
      <c r="H1863" s="3">
        <v>133378.777</v>
      </c>
      <c r="I1863" s="61">
        <v>2023</v>
      </c>
    </row>
    <row r="1864" spans="1:9" x14ac:dyDescent="0.3">
      <c r="A1864" s="79">
        <v>1103</v>
      </c>
      <c r="B1864" t="s">
        <v>817</v>
      </c>
      <c r="C1864" t="s">
        <v>1095</v>
      </c>
      <c r="D1864" t="s">
        <v>3284</v>
      </c>
      <c r="E1864" t="s">
        <v>19</v>
      </c>
      <c r="F1864" s="3">
        <v>276991.2</v>
      </c>
      <c r="G1864" s="3">
        <v>31737000</v>
      </c>
      <c r="H1864" s="3">
        <v>1031769.87</v>
      </c>
      <c r="I1864" s="61">
        <v>2023</v>
      </c>
    </row>
    <row r="1865" spans="1:9" x14ac:dyDescent="0.3">
      <c r="A1865" s="79">
        <v>1106</v>
      </c>
      <c r="B1865" t="s">
        <v>788</v>
      </c>
      <c r="C1865" t="s">
        <v>1095</v>
      </c>
      <c r="D1865" t="s">
        <v>3904</v>
      </c>
      <c r="E1865" t="s">
        <v>7</v>
      </c>
      <c r="F1865" s="3">
        <v>65000</v>
      </c>
      <c r="G1865" s="3">
        <v>15000000</v>
      </c>
      <c r="H1865" s="3">
        <v>65250</v>
      </c>
      <c r="I1865" s="61">
        <v>2023</v>
      </c>
    </row>
    <row r="1866" spans="1:9" x14ac:dyDescent="0.3">
      <c r="A1866" s="79">
        <v>1106</v>
      </c>
      <c r="B1866" t="s">
        <v>788</v>
      </c>
      <c r="C1866" t="s">
        <v>1095</v>
      </c>
      <c r="D1866" t="s">
        <v>3285</v>
      </c>
      <c r="E1866" t="s">
        <v>7</v>
      </c>
      <c r="F1866" s="3">
        <v>35000</v>
      </c>
      <c r="G1866" s="3">
        <v>9000000</v>
      </c>
      <c r="H1866" s="3">
        <v>39150</v>
      </c>
      <c r="I1866" s="61">
        <v>2023</v>
      </c>
    </row>
    <row r="1867" spans="1:9" x14ac:dyDescent="0.3">
      <c r="A1867" s="79">
        <v>1106</v>
      </c>
      <c r="B1867" t="s">
        <v>788</v>
      </c>
      <c r="C1867" t="s">
        <v>1095</v>
      </c>
      <c r="D1867" t="s">
        <v>98</v>
      </c>
      <c r="E1867" t="s">
        <v>42</v>
      </c>
      <c r="F1867" s="3">
        <v>345017</v>
      </c>
      <c r="G1867" s="3">
        <v>164758400</v>
      </c>
      <c r="H1867" s="3">
        <v>716699.04</v>
      </c>
      <c r="I1867" s="61">
        <v>2023</v>
      </c>
    </row>
    <row r="1868" spans="1:9" x14ac:dyDescent="0.3">
      <c r="A1868" s="79">
        <v>1107</v>
      </c>
      <c r="B1868" t="s">
        <v>818</v>
      </c>
      <c r="C1868" t="s">
        <v>1095</v>
      </c>
      <c r="D1868" t="s">
        <v>373</v>
      </c>
      <c r="E1868" t="s">
        <v>19</v>
      </c>
      <c r="F1868" s="3">
        <v>230875.04</v>
      </c>
      <c r="G1868" s="3">
        <v>9900000</v>
      </c>
      <c r="H1868" s="3">
        <v>295119</v>
      </c>
      <c r="I1868" s="61">
        <v>2023</v>
      </c>
    </row>
    <row r="1869" spans="1:9" x14ac:dyDescent="0.3">
      <c r="A1869" s="79">
        <v>1107</v>
      </c>
      <c r="B1869" t="s">
        <v>818</v>
      </c>
      <c r="C1869" t="s">
        <v>1095</v>
      </c>
      <c r="D1869" t="s">
        <v>374</v>
      </c>
      <c r="E1869" t="s">
        <v>19</v>
      </c>
      <c r="F1869" s="3">
        <v>152550</v>
      </c>
      <c r="G1869" s="3">
        <v>12544300</v>
      </c>
      <c r="H1869" s="3">
        <v>373945.58299999998</v>
      </c>
      <c r="I1869" s="61">
        <v>2023</v>
      </c>
    </row>
    <row r="1870" spans="1:9" x14ac:dyDescent="0.3">
      <c r="A1870" s="79">
        <v>1107</v>
      </c>
      <c r="B1870" t="s">
        <v>818</v>
      </c>
      <c r="C1870" t="s">
        <v>1095</v>
      </c>
      <c r="D1870" t="s">
        <v>375</v>
      </c>
      <c r="E1870" t="s">
        <v>19</v>
      </c>
      <c r="F1870" s="3">
        <v>71750</v>
      </c>
      <c r="G1870" s="3">
        <v>12646700</v>
      </c>
      <c r="H1870" s="3">
        <v>376998.12699999998</v>
      </c>
      <c r="I1870" s="61">
        <v>2023</v>
      </c>
    </row>
    <row r="1871" spans="1:9" x14ac:dyDescent="0.3">
      <c r="A1871" s="79">
        <v>1107</v>
      </c>
      <c r="B1871" t="s">
        <v>818</v>
      </c>
      <c r="C1871" t="s">
        <v>1095</v>
      </c>
      <c r="D1871" t="s">
        <v>376</v>
      </c>
      <c r="E1871" t="s">
        <v>19</v>
      </c>
      <c r="F1871" s="3">
        <v>31887.82</v>
      </c>
      <c r="G1871" s="3">
        <v>8057500</v>
      </c>
      <c r="H1871" s="3">
        <v>240194.07500000001</v>
      </c>
      <c r="I1871" s="61">
        <v>2023</v>
      </c>
    </row>
    <row r="1872" spans="1:9" x14ac:dyDescent="0.3">
      <c r="A1872" s="79">
        <v>1107</v>
      </c>
      <c r="B1872" t="s">
        <v>818</v>
      </c>
      <c r="C1872" t="s">
        <v>1095</v>
      </c>
      <c r="D1872" t="s">
        <v>377</v>
      </c>
      <c r="E1872" t="s">
        <v>19</v>
      </c>
      <c r="F1872" s="3">
        <v>10902</v>
      </c>
      <c r="G1872" s="3">
        <v>5688500</v>
      </c>
      <c r="H1872" s="3">
        <v>169574.185</v>
      </c>
      <c r="I1872" s="61">
        <v>2023</v>
      </c>
    </row>
    <row r="1873" spans="1:9" x14ac:dyDescent="0.3">
      <c r="A1873" s="79">
        <v>1111</v>
      </c>
      <c r="B1873" t="s">
        <v>4206</v>
      </c>
      <c r="C1873" t="s">
        <v>1095</v>
      </c>
      <c r="D1873" t="s">
        <v>4069</v>
      </c>
      <c r="E1873" t="s">
        <v>7</v>
      </c>
      <c r="F1873" s="3" t="s">
        <v>3765</v>
      </c>
      <c r="G1873" s="3">
        <v>112500</v>
      </c>
      <c r="H1873" s="3">
        <v>6221.25</v>
      </c>
      <c r="I1873" s="61">
        <v>2023</v>
      </c>
    </row>
    <row r="1874" spans="1:9" x14ac:dyDescent="0.3">
      <c r="A1874" s="79">
        <v>1111</v>
      </c>
      <c r="B1874" t="s">
        <v>4206</v>
      </c>
      <c r="C1874" t="s">
        <v>1095</v>
      </c>
      <c r="D1874" t="s">
        <v>4069</v>
      </c>
      <c r="E1874" t="s">
        <v>7</v>
      </c>
      <c r="F1874" s="3" t="s">
        <v>3765</v>
      </c>
      <c r="G1874" s="3">
        <v>97100</v>
      </c>
      <c r="H1874" s="3">
        <v>5369.63</v>
      </c>
      <c r="I1874" s="61">
        <v>2023</v>
      </c>
    </row>
    <row r="1875" spans="1:9" x14ac:dyDescent="0.3">
      <c r="A1875" s="79">
        <v>1111</v>
      </c>
      <c r="B1875" t="s">
        <v>4206</v>
      </c>
      <c r="C1875" t="s">
        <v>1095</v>
      </c>
      <c r="D1875" t="s">
        <v>4069</v>
      </c>
      <c r="E1875" t="s">
        <v>7</v>
      </c>
      <c r="F1875" s="3" t="s">
        <v>3765</v>
      </c>
      <c r="G1875" s="3">
        <v>79300</v>
      </c>
      <c r="H1875" s="3">
        <v>4385.29</v>
      </c>
      <c r="I1875" s="61">
        <v>2023</v>
      </c>
    </row>
    <row r="1876" spans="1:9" x14ac:dyDescent="0.3">
      <c r="A1876" s="79">
        <v>1111</v>
      </c>
      <c r="B1876" t="s">
        <v>4206</v>
      </c>
      <c r="C1876" t="s">
        <v>1095</v>
      </c>
      <c r="D1876" t="s">
        <v>4069</v>
      </c>
      <c r="E1876" t="s">
        <v>7</v>
      </c>
      <c r="F1876" s="3" t="s">
        <v>3765</v>
      </c>
      <c r="G1876" s="3">
        <v>73800</v>
      </c>
      <c r="H1876" s="3">
        <v>4081.14</v>
      </c>
      <c r="I1876" s="61">
        <v>2023</v>
      </c>
    </row>
    <row r="1877" spans="1:9" x14ac:dyDescent="0.3">
      <c r="A1877" s="79">
        <v>1111</v>
      </c>
      <c r="B1877" t="s">
        <v>4206</v>
      </c>
      <c r="C1877" t="s">
        <v>1095</v>
      </c>
      <c r="D1877" t="s">
        <v>4069</v>
      </c>
      <c r="E1877" t="s">
        <v>7</v>
      </c>
      <c r="F1877" s="3" t="s">
        <v>3765</v>
      </c>
      <c r="G1877" s="3">
        <v>184400</v>
      </c>
      <c r="H1877" s="3">
        <v>10197.32</v>
      </c>
      <c r="I1877" s="61">
        <v>2023</v>
      </c>
    </row>
    <row r="1878" spans="1:9" x14ac:dyDescent="0.3">
      <c r="A1878" s="79">
        <v>1111</v>
      </c>
      <c r="B1878" t="s">
        <v>4206</v>
      </c>
      <c r="C1878" t="s">
        <v>1095</v>
      </c>
      <c r="D1878" t="s">
        <v>4069</v>
      </c>
      <c r="E1878" t="s">
        <v>7</v>
      </c>
      <c r="F1878" s="3" t="s">
        <v>3765</v>
      </c>
      <c r="G1878" s="3">
        <v>231900</v>
      </c>
      <c r="H1878" s="3">
        <v>12824.07</v>
      </c>
      <c r="I1878" s="61">
        <v>2023</v>
      </c>
    </row>
    <row r="1879" spans="1:9" x14ac:dyDescent="0.3">
      <c r="A1879" s="79">
        <v>1111</v>
      </c>
      <c r="B1879" t="s">
        <v>4206</v>
      </c>
      <c r="C1879" t="s">
        <v>1095</v>
      </c>
      <c r="D1879" t="s">
        <v>4070</v>
      </c>
      <c r="E1879" t="s">
        <v>7</v>
      </c>
      <c r="F1879" s="3" t="s">
        <v>3765</v>
      </c>
      <c r="G1879" s="3">
        <v>2871100</v>
      </c>
      <c r="H1879" s="3">
        <v>158771.83000000002</v>
      </c>
      <c r="I1879" s="61">
        <v>2023</v>
      </c>
    </row>
    <row r="1880" spans="1:9" x14ac:dyDescent="0.3">
      <c r="A1880" s="79">
        <v>1111</v>
      </c>
      <c r="B1880" t="s">
        <v>4206</v>
      </c>
      <c r="C1880" t="s">
        <v>1095</v>
      </c>
      <c r="D1880" t="s">
        <v>4071</v>
      </c>
      <c r="E1880" t="s">
        <v>19</v>
      </c>
      <c r="F1880" s="3" t="s">
        <v>3765</v>
      </c>
      <c r="G1880" s="3">
        <v>7276700</v>
      </c>
      <c r="H1880" s="3">
        <v>402401.51</v>
      </c>
      <c r="I1880" s="61">
        <v>2023</v>
      </c>
    </row>
    <row r="1881" spans="1:9" x14ac:dyDescent="0.3">
      <c r="A1881" s="79">
        <v>1111</v>
      </c>
      <c r="B1881" t="s">
        <v>4206</v>
      </c>
      <c r="C1881" t="s">
        <v>1095</v>
      </c>
      <c r="D1881" t="s">
        <v>4072</v>
      </c>
      <c r="E1881" t="s">
        <v>7</v>
      </c>
      <c r="F1881" s="3" t="s">
        <v>3765</v>
      </c>
      <c r="G1881" s="3">
        <v>241900</v>
      </c>
      <c r="H1881" s="3">
        <v>13377.07</v>
      </c>
      <c r="I1881" s="61">
        <v>2023</v>
      </c>
    </row>
    <row r="1882" spans="1:9" x14ac:dyDescent="0.3">
      <c r="A1882" s="79">
        <v>1111</v>
      </c>
      <c r="B1882" t="s">
        <v>4206</v>
      </c>
      <c r="C1882" t="s">
        <v>1095</v>
      </c>
      <c r="D1882" t="s">
        <v>4072</v>
      </c>
      <c r="E1882" t="s">
        <v>7</v>
      </c>
      <c r="F1882" s="3" t="s">
        <v>3765</v>
      </c>
      <c r="G1882" s="3">
        <v>114400</v>
      </c>
      <c r="H1882" s="3">
        <v>6326.3200000000006</v>
      </c>
      <c r="I1882" s="61">
        <v>2023</v>
      </c>
    </row>
    <row r="1883" spans="1:9" x14ac:dyDescent="0.3">
      <c r="A1883" s="79">
        <v>1111</v>
      </c>
      <c r="B1883" t="s">
        <v>4206</v>
      </c>
      <c r="C1883" t="s">
        <v>1095</v>
      </c>
      <c r="D1883" t="s">
        <v>4072</v>
      </c>
      <c r="E1883" t="s">
        <v>7</v>
      </c>
      <c r="F1883" s="3" t="s">
        <v>3765</v>
      </c>
      <c r="G1883" s="3">
        <v>108300</v>
      </c>
      <c r="H1883" s="3">
        <v>5988.99</v>
      </c>
      <c r="I1883" s="61">
        <v>2023</v>
      </c>
    </row>
    <row r="1884" spans="1:9" x14ac:dyDescent="0.3">
      <c r="A1884" s="79">
        <v>1111</v>
      </c>
      <c r="B1884" t="s">
        <v>4206</v>
      </c>
      <c r="C1884" t="s">
        <v>1095</v>
      </c>
      <c r="D1884" t="s">
        <v>4072</v>
      </c>
      <c r="E1884" t="s">
        <v>7</v>
      </c>
      <c r="F1884" s="3" t="s">
        <v>3765</v>
      </c>
      <c r="G1884" s="3">
        <v>91000</v>
      </c>
      <c r="H1884" s="3">
        <v>5032.3</v>
      </c>
      <c r="I1884" s="61">
        <v>2023</v>
      </c>
    </row>
    <row r="1885" spans="1:9" x14ac:dyDescent="0.3">
      <c r="A1885" s="79">
        <v>1111</v>
      </c>
      <c r="B1885" t="s">
        <v>4206</v>
      </c>
      <c r="C1885" t="s">
        <v>1095</v>
      </c>
      <c r="D1885" t="s">
        <v>4072</v>
      </c>
      <c r="E1885" t="s">
        <v>7</v>
      </c>
      <c r="F1885" s="3" t="s">
        <v>3765</v>
      </c>
      <c r="G1885" s="3">
        <v>269900</v>
      </c>
      <c r="H1885" s="3">
        <v>14925.47</v>
      </c>
      <c r="I1885" s="61">
        <v>2023</v>
      </c>
    </row>
    <row r="1886" spans="1:9" x14ac:dyDescent="0.3">
      <c r="A1886" s="79">
        <v>1111</v>
      </c>
      <c r="B1886" t="s">
        <v>4206</v>
      </c>
      <c r="C1886" t="s">
        <v>1095</v>
      </c>
      <c r="D1886" t="s">
        <v>4072</v>
      </c>
      <c r="E1886" t="s">
        <v>7</v>
      </c>
      <c r="F1886" s="3" t="s">
        <v>3765</v>
      </c>
      <c r="G1886" s="3">
        <v>182000</v>
      </c>
      <c r="H1886" s="3">
        <v>10064.6</v>
      </c>
      <c r="I1886" s="61">
        <v>2023</v>
      </c>
    </row>
    <row r="1887" spans="1:9" x14ac:dyDescent="0.3">
      <c r="A1887" s="79">
        <v>1111</v>
      </c>
      <c r="B1887" t="s">
        <v>4206</v>
      </c>
      <c r="C1887" t="s">
        <v>1095</v>
      </c>
      <c r="D1887" t="s">
        <v>4072</v>
      </c>
      <c r="E1887" t="s">
        <v>7</v>
      </c>
      <c r="F1887" s="3" t="s">
        <v>3765</v>
      </c>
      <c r="G1887" s="3">
        <v>87900</v>
      </c>
      <c r="H1887" s="3">
        <v>4860.87</v>
      </c>
      <c r="I1887" s="61">
        <v>2023</v>
      </c>
    </row>
    <row r="1888" spans="1:9" x14ac:dyDescent="0.3">
      <c r="A1888" s="79">
        <v>1111</v>
      </c>
      <c r="B1888" t="s">
        <v>4206</v>
      </c>
      <c r="C1888" t="s">
        <v>1095</v>
      </c>
      <c r="D1888" t="s">
        <v>4073</v>
      </c>
      <c r="E1888" t="s">
        <v>7</v>
      </c>
      <c r="F1888" s="3" t="s">
        <v>3765</v>
      </c>
      <c r="G1888" s="3">
        <v>68400</v>
      </c>
      <c r="H1888" s="3">
        <v>3782.52</v>
      </c>
      <c r="I1888" s="61">
        <v>2023</v>
      </c>
    </row>
    <row r="1889" spans="1:9" x14ac:dyDescent="0.3">
      <c r="A1889" s="79">
        <v>1111</v>
      </c>
      <c r="B1889" t="s">
        <v>4206</v>
      </c>
      <c r="C1889" t="s">
        <v>1095</v>
      </c>
      <c r="D1889" t="s">
        <v>4074</v>
      </c>
      <c r="E1889" t="s">
        <v>7</v>
      </c>
      <c r="F1889" s="3" t="s">
        <v>3765</v>
      </c>
      <c r="G1889" s="3">
        <v>99600</v>
      </c>
      <c r="H1889" s="3">
        <v>5507.88</v>
      </c>
      <c r="I1889" s="61">
        <v>2023</v>
      </c>
    </row>
    <row r="1890" spans="1:9" x14ac:dyDescent="0.3">
      <c r="A1890" s="79">
        <v>1111</v>
      </c>
      <c r="B1890" t="s">
        <v>4206</v>
      </c>
      <c r="C1890" t="s">
        <v>1095</v>
      </c>
      <c r="D1890" t="s">
        <v>4075</v>
      </c>
      <c r="E1890" t="s">
        <v>7</v>
      </c>
      <c r="F1890" s="3" t="s">
        <v>3765</v>
      </c>
      <c r="G1890" s="3">
        <v>15869500</v>
      </c>
      <c r="H1890" s="3">
        <v>877583.35</v>
      </c>
      <c r="I1890" s="61">
        <v>2023</v>
      </c>
    </row>
    <row r="1891" spans="1:9" x14ac:dyDescent="0.3">
      <c r="A1891" s="79">
        <v>1111</v>
      </c>
      <c r="B1891" t="s">
        <v>4206</v>
      </c>
      <c r="C1891" t="s">
        <v>1095</v>
      </c>
      <c r="D1891" t="s">
        <v>4076</v>
      </c>
      <c r="E1891" t="s">
        <v>19</v>
      </c>
      <c r="F1891" s="3" t="s">
        <v>3765</v>
      </c>
      <c r="G1891" s="3">
        <v>439200</v>
      </c>
      <c r="H1891" s="3">
        <v>24287.759999999998</v>
      </c>
      <c r="I1891" s="61">
        <v>2023</v>
      </c>
    </row>
    <row r="1892" spans="1:9" x14ac:dyDescent="0.3">
      <c r="A1892" s="79">
        <v>1111</v>
      </c>
      <c r="B1892" t="s">
        <v>4206</v>
      </c>
      <c r="C1892" t="s">
        <v>1095</v>
      </c>
      <c r="D1892" t="s">
        <v>4076</v>
      </c>
      <c r="E1892" t="s">
        <v>19</v>
      </c>
      <c r="F1892" s="3" t="s">
        <v>3765</v>
      </c>
      <c r="G1892" s="3">
        <v>2085800</v>
      </c>
      <c r="H1892" s="3">
        <v>115344.74</v>
      </c>
      <c r="I1892" s="61">
        <v>2023</v>
      </c>
    </row>
    <row r="1893" spans="1:9" x14ac:dyDescent="0.3">
      <c r="A1893" s="79">
        <v>1111</v>
      </c>
      <c r="B1893" t="s">
        <v>4206</v>
      </c>
      <c r="C1893" t="s">
        <v>1095</v>
      </c>
      <c r="D1893" t="s">
        <v>4077</v>
      </c>
      <c r="E1893" t="s">
        <v>19</v>
      </c>
      <c r="F1893" s="3" t="s">
        <v>3765</v>
      </c>
      <c r="G1893" s="3">
        <v>3277600</v>
      </c>
      <c r="H1893" s="3">
        <v>181251.28</v>
      </c>
      <c r="I1893" s="61">
        <v>2023</v>
      </c>
    </row>
    <row r="1894" spans="1:9" x14ac:dyDescent="0.3">
      <c r="A1894" s="79">
        <v>1111</v>
      </c>
      <c r="B1894" t="s">
        <v>4206</v>
      </c>
      <c r="C1894" t="s">
        <v>1095</v>
      </c>
      <c r="D1894" t="s">
        <v>4078</v>
      </c>
      <c r="E1894" t="s">
        <v>7</v>
      </c>
      <c r="F1894" s="3" t="s">
        <v>3765</v>
      </c>
      <c r="G1894" s="3">
        <v>9332700</v>
      </c>
      <c r="H1894" s="3">
        <v>516098.31</v>
      </c>
      <c r="I1894" s="61">
        <v>2023</v>
      </c>
    </row>
    <row r="1895" spans="1:9" x14ac:dyDescent="0.3">
      <c r="A1895" s="79">
        <v>1111</v>
      </c>
      <c r="B1895" t="s">
        <v>4206</v>
      </c>
      <c r="C1895" t="s">
        <v>1095</v>
      </c>
      <c r="D1895" t="s">
        <v>4079</v>
      </c>
      <c r="E1895" t="s">
        <v>19</v>
      </c>
      <c r="F1895" s="3" t="s">
        <v>3765</v>
      </c>
      <c r="G1895" s="3">
        <v>2895000</v>
      </c>
      <c r="H1895" s="3">
        <v>160093.5</v>
      </c>
      <c r="I1895" s="61">
        <v>2023</v>
      </c>
    </row>
    <row r="1896" spans="1:9" x14ac:dyDescent="0.3">
      <c r="A1896" s="79">
        <v>1111</v>
      </c>
      <c r="B1896" t="s">
        <v>4206</v>
      </c>
      <c r="C1896" t="s">
        <v>1095</v>
      </c>
      <c r="D1896" t="s">
        <v>4080</v>
      </c>
      <c r="E1896" t="s">
        <v>19</v>
      </c>
      <c r="F1896" s="3" t="s">
        <v>3765</v>
      </c>
      <c r="G1896" s="3">
        <v>10999600</v>
      </c>
      <c r="H1896" s="3">
        <v>608277.88</v>
      </c>
      <c r="I1896" s="61">
        <v>2023</v>
      </c>
    </row>
    <row r="1897" spans="1:9" x14ac:dyDescent="0.3">
      <c r="A1897" s="79">
        <v>1111</v>
      </c>
      <c r="B1897" t="s">
        <v>4206</v>
      </c>
      <c r="C1897" t="s">
        <v>1095</v>
      </c>
      <c r="D1897" t="s">
        <v>4081</v>
      </c>
      <c r="E1897" t="s">
        <v>7</v>
      </c>
      <c r="F1897" s="3" t="s">
        <v>3765</v>
      </c>
      <c r="G1897" s="3">
        <v>11013100</v>
      </c>
      <c r="H1897" s="3">
        <v>609024.43000000005</v>
      </c>
      <c r="I1897" s="61">
        <v>2023</v>
      </c>
    </row>
    <row r="1898" spans="1:9" x14ac:dyDescent="0.3">
      <c r="A1898" s="79">
        <v>1111</v>
      </c>
      <c r="B1898" t="s">
        <v>4206</v>
      </c>
      <c r="C1898" t="s">
        <v>1095</v>
      </c>
      <c r="D1898" t="s">
        <v>4081</v>
      </c>
      <c r="E1898" t="s">
        <v>7</v>
      </c>
      <c r="F1898" s="3" t="s">
        <v>3765</v>
      </c>
      <c r="G1898" s="3">
        <v>5438800</v>
      </c>
      <c r="H1898" s="3">
        <v>300765.64</v>
      </c>
      <c r="I1898" s="61">
        <v>2023</v>
      </c>
    </row>
    <row r="1899" spans="1:9" x14ac:dyDescent="0.3">
      <c r="A1899" s="79">
        <v>1111</v>
      </c>
      <c r="B1899" t="s">
        <v>4206</v>
      </c>
      <c r="C1899" t="s">
        <v>1095</v>
      </c>
      <c r="D1899" t="s">
        <v>4081</v>
      </c>
      <c r="E1899" t="s">
        <v>7</v>
      </c>
      <c r="F1899" s="3" t="s">
        <v>3765</v>
      </c>
      <c r="G1899" s="3">
        <v>1570000</v>
      </c>
      <c r="H1899" s="3">
        <v>86821</v>
      </c>
      <c r="I1899" s="61">
        <v>2023</v>
      </c>
    </row>
    <row r="1900" spans="1:9" x14ac:dyDescent="0.3">
      <c r="A1900" s="79">
        <v>1111</v>
      </c>
      <c r="B1900" t="s">
        <v>4206</v>
      </c>
      <c r="C1900" t="s">
        <v>1095</v>
      </c>
      <c r="D1900" t="s">
        <v>4147</v>
      </c>
      <c r="E1900" t="s">
        <v>7</v>
      </c>
      <c r="F1900" s="3" t="s">
        <v>3765</v>
      </c>
      <c r="G1900" s="3">
        <v>14200000</v>
      </c>
      <c r="H1900" s="3">
        <v>785260</v>
      </c>
      <c r="I1900" s="61">
        <v>2023</v>
      </c>
    </row>
    <row r="1901" spans="1:9" x14ac:dyDescent="0.3">
      <c r="A1901" s="79">
        <v>1111</v>
      </c>
      <c r="B1901" t="s">
        <v>4206</v>
      </c>
      <c r="C1901" t="s">
        <v>1095</v>
      </c>
      <c r="D1901" t="s">
        <v>4148</v>
      </c>
      <c r="E1901" t="s">
        <v>7</v>
      </c>
      <c r="F1901" s="3" t="s">
        <v>3765</v>
      </c>
      <c r="G1901" s="3">
        <v>11739200</v>
      </c>
      <c r="H1901" s="3">
        <v>649177.76</v>
      </c>
      <c r="I1901" s="61">
        <v>2023</v>
      </c>
    </row>
    <row r="1902" spans="1:9" x14ac:dyDescent="0.3">
      <c r="A1902" s="79">
        <v>1111</v>
      </c>
      <c r="B1902" t="s">
        <v>4206</v>
      </c>
      <c r="C1902" t="s">
        <v>1095</v>
      </c>
      <c r="D1902" t="s">
        <v>4148</v>
      </c>
      <c r="E1902" t="s">
        <v>7</v>
      </c>
      <c r="F1902" s="3" t="s">
        <v>3765</v>
      </c>
      <c r="G1902" s="3">
        <v>3538400</v>
      </c>
      <c r="H1902" s="3">
        <v>195673.52</v>
      </c>
      <c r="I1902" s="61">
        <v>2023</v>
      </c>
    </row>
    <row r="1903" spans="1:9" x14ac:dyDescent="0.3">
      <c r="A1903" s="79">
        <v>1111</v>
      </c>
      <c r="B1903" t="s">
        <v>4206</v>
      </c>
      <c r="C1903" t="s">
        <v>1095</v>
      </c>
      <c r="D1903" t="s">
        <v>4149</v>
      </c>
      <c r="E1903" t="s">
        <v>7</v>
      </c>
      <c r="F1903" s="3" t="s">
        <v>3765</v>
      </c>
      <c r="G1903" s="3">
        <v>3423200</v>
      </c>
      <c r="H1903" s="3">
        <v>189302.96</v>
      </c>
      <c r="I1903" s="61">
        <v>2023</v>
      </c>
    </row>
    <row r="1904" spans="1:9" x14ac:dyDescent="0.3">
      <c r="A1904" s="79">
        <v>1111</v>
      </c>
      <c r="B1904" t="s">
        <v>4206</v>
      </c>
      <c r="C1904" t="s">
        <v>1095</v>
      </c>
      <c r="D1904" t="s">
        <v>4150</v>
      </c>
      <c r="E1904" t="s">
        <v>7</v>
      </c>
      <c r="F1904" s="3" t="s">
        <v>3765</v>
      </c>
      <c r="G1904" s="3">
        <v>2400000</v>
      </c>
      <c r="H1904" s="3">
        <v>132720</v>
      </c>
      <c r="I1904" s="61">
        <v>2023</v>
      </c>
    </row>
    <row r="1905" spans="1:9" x14ac:dyDescent="0.3">
      <c r="A1905" s="79">
        <v>1111</v>
      </c>
      <c r="B1905" t="s">
        <v>4206</v>
      </c>
      <c r="C1905" t="s">
        <v>1095</v>
      </c>
      <c r="D1905" t="s">
        <v>4151</v>
      </c>
      <c r="E1905" t="s">
        <v>42</v>
      </c>
      <c r="F1905" s="3" t="s">
        <v>3765</v>
      </c>
      <c r="G1905" s="3">
        <v>1851400</v>
      </c>
      <c r="H1905" s="3">
        <v>102382.42</v>
      </c>
      <c r="I1905" s="61">
        <v>2023</v>
      </c>
    </row>
    <row r="1906" spans="1:9" x14ac:dyDescent="0.3">
      <c r="A1906" s="79">
        <v>1111</v>
      </c>
      <c r="B1906" t="s">
        <v>4206</v>
      </c>
      <c r="C1906" t="s">
        <v>1095</v>
      </c>
      <c r="D1906" t="s">
        <v>4151</v>
      </c>
      <c r="E1906" t="s">
        <v>7</v>
      </c>
      <c r="F1906" s="3" t="s">
        <v>3765</v>
      </c>
      <c r="G1906" s="3">
        <v>7409600</v>
      </c>
      <c r="H1906" s="3">
        <v>409750.88</v>
      </c>
      <c r="I1906" s="61">
        <v>2023</v>
      </c>
    </row>
    <row r="1907" spans="1:9" x14ac:dyDescent="0.3">
      <c r="A1907" s="79">
        <v>1111</v>
      </c>
      <c r="B1907" t="s">
        <v>4206</v>
      </c>
      <c r="C1907" t="s">
        <v>1095</v>
      </c>
      <c r="D1907" t="s">
        <v>4152</v>
      </c>
      <c r="E1907" t="s">
        <v>7</v>
      </c>
      <c r="F1907" s="3" t="s">
        <v>3765</v>
      </c>
      <c r="G1907" s="3">
        <v>5291400</v>
      </c>
      <c r="H1907" s="3">
        <v>292614.42</v>
      </c>
      <c r="I1907" s="61">
        <v>2023</v>
      </c>
    </row>
    <row r="1908" spans="1:9" x14ac:dyDescent="0.3">
      <c r="A1908" s="79">
        <v>1111</v>
      </c>
      <c r="B1908" t="s">
        <v>4206</v>
      </c>
      <c r="C1908" t="s">
        <v>1095</v>
      </c>
      <c r="D1908" t="s">
        <v>4152</v>
      </c>
      <c r="E1908" t="s">
        <v>7</v>
      </c>
      <c r="F1908" s="3" t="s">
        <v>3765</v>
      </c>
      <c r="G1908" s="3">
        <v>14317200</v>
      </c>
      <c r="H1908" s="3">
        <v>791741.16</v>
      </c>
      <c r="I1908" s="61">
        <v>2023</v>
      </c>
    </row>
    <row r="1909" spans="1:9" x14ac:dyDescent="0.3">
      <c r="A1909" s="79">
        <v>1111</v>
      </c>
      <c r="B1909" t="s">
        <v>4206</v>
      </c>
      <c r="C1909" t="s">
        <v>1095</v>
      </c>
      <c r="D1909" t="s">
        <v>4153</v>
      </c>
      <c r="E1909" t="s">
        <v>7</v>
      </c>
      <c r="F1909" s="3" t="s">
        <v>3765</v>
      </c>
      <c r="G1909" s="3">
        <v>2880000</v>
      </c>
      <c r="H1909" s="3">
        <v>159264</v>
      </c>
      <c r="I1909" s="61">
        <v>2023</v>
      </c>
    </row>
    <row r="1910" spans="1:9" x14ac:dyDescent="0.3">
      <c r="A1910" s="79">
        <v>1111</v>
      </c>
      <c r="B1910" t="s">
        <v>4206</v>
      </c>
      <c r="C1910" t="s">
        <v>1095</v>
      </c>
      <c r="D1910" t="s">
        <v>4154</v>
      </c>
      <c r="E1910" t="s">
        <v>7</v>
      </c>
      <c r="F1910" s="3" t="s">
        <v>3765</v>
      </c>
      <c r="G1910" s="3">
        <v>540700</v>
      </c>
      <c r="H1910" s="3">
        <v>29900.710000000003</v>
      </c>
      <c r="I1910" s="61">
        <v>2023</v>
      </c>
    </row>
    <row r="1911" spans="1:9" x14ac:dyDescent="0.3">
      <c r="A1911" s="79">
        <v>1111</v>
      </c>
      <c r="B1911" t="s">
        <v>4206</v>
      </c>
      <c r="C1911" t="s">
        <v>1095</v>
      </c>
      <c r="D1911" t="s">
        <v>4154</v>
      </c>
      <c r="E1911" t="s">
        <v>7</v>
      </c>
      <c r="F1911" s="3" t="s">
        <v>3765</v>
      </c>
      <c r="G1911" s="3">
        <v>897900</v>
      </c>
      <c r="H1911" s="3">
        <v>49653.87</v>
      </c>
      <c r="I1911" s="61">
        <v>2023</v>
      </c>
    </row>
    <row r="1912" spans="1:9" x14ac:dyDescent="0.3">
      <c r="A1912" s="79">
        <v>1111</v>
      </c>
      <c r="B1912" t="s">
        <v>4206</v>
      </c>
      <c r="C1912" t="s">
        <v>1095</v>
      </c>
      <c r="D1912" t="s">
        <v>4155</v>
      </c>
      <c r="E1912" t="s">
        <v>7</v>
      </c>
      <c r="F1912" s="3" t="s">
        <v>3765</v>
      </c>
      <c r="G1912" s="3">
        <v>1860000</v>
      </c>
      <c r="H1912" s="3">
        <v>102858</v>
      </c>
      <c r="I1912" s="61">
        <v>2023</v>
      </c>
    </row>
    <row r="1913" spans="1:9" x14ac:dyDescent="0.3">
      <c r="A1913" s="79">
        <v>1111</v>
      </c>
      <c r="B1913" t="s">
        <v>4206</v>
      </c>
      <c r="C1913" t="s">
        <v>1095</v>
      </c>
      <c r="D1913" t="s">
        <v>4156</v>
      </c>
      <c r="E1913" t="s">
        <v>7</v>
      </c>
      <c r="F1913" s="3" t="s">
        <v>3765</v>
      </c>
      <c r="G1913" s="3">
        <v>10890000</v>
      </c>
      <c r="H1913" s="3">
        <v>602217</v>
      </c>
      <c r="I1913" s="61">
        <v>2023</v>
      </c>
    </row>
    <row r="1914" spans="1:9" x14ac:dyDescent="0.3">
      <c r="A1914" s="79">
        <v>1111</v>
      </c>
      <c r="B1914" t="s">
        <v>4206</v>
      </c>
      <c r="C1914" t="s">
        <v>1095</v>
      </c>
      <c r="D1914" t="s">
        <v>4157</v>
      </c>
      <c r="E1914" t="s">
        <v>7</v>
      </c>
      <c r="F1914" s="3" t="s">
        <v>3765</v>
      </c>
      <c r="G1914" s="3">
        <v>16820700</v>
      </c>
      <c r="H1914" s="3">
        <v>930184.71</v>
      </c>
      <c r="I1914" s="61">
        <v>2023</v>
      </c>
    </row>
    <row r="1915" spans="1:9" x14ac:dyDescent="0.3">
      <c r="A1915" s="79">
        <v>1111</v>
      </c>
      <c r="B1915" t="s">
        <v>4206</v>
      </c>
      <c r="C1915" t="s">
        <v>1095</v>
      </c>
      <c r="D1915" t="s">
        <v>4158</v>
      </c>
      <c r="E1915" t="s">
        <v>7</v>
      </c>
      <c r="F1915" s="3" t="s">
        <v>3765</v>
      </c>
      <c r="G1915" s="3">
        <v>47100</v>
      </c>
      <c r="H1915" s="3">
        <v>2604.63</v>
      </c>
      <c r="I1915" s="61">
        <v>2023</v>
      </c>
    </row>
    <row r="1916" spans="1:9" x14ac:dyDescent="0.3">
      <c r="A1916" s="79">
        <v>1111</v>
      </c>
      <c r="B1916" t="s">
        <v>4206</v>
      </c>
      <c r="C1916" t="s">
        <v>1095</v>
      </c>
      <c r="D1916" t="s">
        <v>4158</v>
      </c>
      <c r="E1916" t="s">
        <v>7</v>
      </c>
      <c r="F1916" s="3" t="s">
        <v>3765</v>
      </c>
      <c r="G1916" s="3">
        <v>64100</v>
      </c>
      <c r="H1916" s="3">
        <v>3544.73</v>
      </c>
      <c r="I1916" s="61">
        <v>2023</v>
      </c>
    </row>
    <row r="1917" spans="1:9" x14ac:dyDescent="0.3">
      <c r="A1917" s="79">
        <v>1111</v>
      </c>
      <c r="B1917" t="s">
        <v>4206</v>
      </c>
      <c r="C1917" t="s">
        <v>1095</v>
      </c>
      <c r="D1917" t="s">
        <v>4158</v>
      </c>
      <c r="E1917" t="s">
        <v>7</v>
      </c>
      <c r="F1917" s="3" t="s">
        <v>3765</v>
      </c>
      <c r="G1917" s="3">
        <v>73600</v>
      </c>
      <c r="H1917" s="3">
        <v>4070.08</v>
      </c>
      <c r="I1917" s="61">
        <v>2023</v>
      </c>
    </row>
    <row r="1918" spans="1:9" x14ac:dyDescent="0.3">
      <c r="A1918" s="79">
        <v>1111</v>
      </c>
      <c r="B1918" t="s">
        <v>4206</v>
      </c>
      <c r="C1918" t="s">
        <v>1095</v>
      </c>
      <c r="D1918" t="s">
        <v>4158</v>
      </c>
      <c r="E1918" t="s">
        <v>7</v>
      </c>
      <c r="F1918" s="3" t="s">
        <v>3765</v>
      </c>
      <c r="G1918" s="3">
        <v>49900</v>
      </c>
      <c r="H1918" s="3">
        <v>2759.4700000000003</v>
      </c>
      <c r="I1918" s="61">
        <v>2023</v>
      </c>
    </row>
    <row r="1919" spans="1:9" x14ac:dyDescent="0.3">
      <c r="A1919" s="79">
        <v>1111</v>
      </c>
      <c r="B1919" t="s">
        <v>4206</v>
      </c>
      <c r="C1919" t="s">
        <v>1095</v>
      </c>
      <c r="D1919" t="s">
        <v>4158</v>
      </c>
      <c r="E1919" t="s">
        <v>7</v>
      </c>
      <c r="F1919" s="3" t="s">
        <v>3765</v>
      </c>
      <c r="G1919" s="3">
        <v>75100</v>
      </c>
      <c r="H1919" s="3">
        <v>4153.03</v>
      </c>
      <c r="I1919" s="61">
        <v>2023</v>
      </c>
    </row>
    <row r="1920" spans="1:9" x14ac:dyDescent="0.3">
      <c r="A1920" s="79">
        <v>1111</v>
      </c>
      <c r="B1920" t="s">
        <v>4206</v>
      </c>
      <c r="C1920" t="s">
        <v>1095</v>
      </c>
      <c r="D1920" t="s">
        <v>4159</v>
      </c>
      <c r="E1920" t="s">
        <v>7</v>
      </c>
      <c r="F1920" s="3" t="s">
        <v>3765</v>
      </c>
      <c r="G1920" s="3">
        <v>82200</v>
      </c>
      <c r="H1920" s="3">
        <v>4545.66</v>
      </c>
      <c r="I1920" s="61">
        <v>2023</v>
      </c>
    </row>
    <row r="1921" spans="1:9" x14ac:dyDescent="0.3">
      <c r="A1921" s="79">
        <v>1111</v>
      </c>
      <c r="B1921" t="s">
        <v>4206</v>
      </c>
      <c r="C1921" t="s">
        <v>1095</v>
      </c>
      <c r="D1921" t="s">
        <v>4159</v>
      </c>
      <c r="E1921" t="s">
        <v>7</v>
      </c>
      <c r="F1921" s="3" t="s">
        <v>3765</v>
      </c>
      <c r="G1921" s="3">
        <v>116600</v>
      </c>
      <c r="H1921" s="3">
        <v>6447.9800000000005</v>
      </c>
      <c r="I1921" s="61">
        <v>2023</v>
      </c>
    </row>
    <row r="1922" spans="1:9" x14ac:dyDescent="0.3">
      <c r="A1922" s="79">
        <v>1111</v>
      </c>
      <c r="B1922" t="s">
        <v>4206</v>
      </c>
      <c r="C1922" t="s">
        <v>1095</v>
      </c>
      <c r="D1922" t="s">
        <v>4159</v>
      </c>
      <c r="E1922" t="s">
        <v>7</v>
      </c>
      <c r="F1922" s="3" t="s">
        <v>3765</v>
      </c>
      <c r="G1922" s="3">
        <v>41500</v>
      </c>
      <c r="H1922" s="3">
        <v>2294.9500000000003</v>
      </c>
      <c r="I1922" s="61">
        <v>2023</v>
      </c>
    </row>
    <row r="1923" spans="1:9" x14ac:dyDescent="0.3">
      <c r="A1923" s="79">
        <v>1111</v>
      </c>
      <c r="B1923" t="s">
        <v>4206</v>
      </c>
      <c r="C1923" t="s">
        <v>1095</v>
      </c>
      <c r="D1923" t="s">
        <v>4159</v>
      </c>
      <c r="E1923" t="s">
        <v>7</v>
      </c>
      <c r="F1923" s="3" t="s">
        <v>3765</v>
      </c>
      <c r="G1923" s="3">
        <v>57800</v>
      </c>
      <c r="H1923" s="3">
        <v>3196.34</v>
      </c>
      <c r="I1923" s="61">
        <v>2023</v>
      </c>
    </row>
    <row r="1924" spans="1:9" x14ac:dyDescent="0.3">
      <c r="A1924" s="79">
        <v>1111</v>
      </c>
      <c r="B1924" t="s">
        <v>4206</v>
      </c>
      <c r="C1924" t="s">
        <v>1095</v>
      </c>
      <c r="D1924" t="s">
        <v>4159</v>
      </c>
      <c r="E1924" t="s">
        <v>7</v>
      </c>
      <c r="F1924" s="3" t="s">
        <v>3765</v>
      </c>
      <c r="G1924" s="3">
        <v>82100</v>
      </c>
      <c r="H1924" s="3">
        <v>4540.13</v>
      </c>
      <c r="I1924" s="61">
        <v>2023</v>
      </c>
    </row>
    <row r="1925" spans="1:9" x14ac:dyDescent="0.3">
      <c r="A1925" s="79">
        <v>1111</v>
      </c>
      <c r="B1925" t="s">
        <v>4206</v>
      </c>
      <c r="C1925" t="s">
        <v>1095</v>
      </c>
      <c r="D1925" t="s">
        <v>4159</v>
      </c>
      <c r="E1925" t="s">
        <v>7</v>
      </c>
      <c r="F1925" s="3" t="s">
        <v>3765</v>
      </c>
      <c r="G1925" s="3">
        <v>71700</v>
      </c>
      <c r="H1925" s="3">
        <v>3965.01</v>
      </c>
      <c r="I1925" s="61">
        <v>2023</v>
      </c>
    </row>
    <row r="1926" spans="1:9" x14ac:dyDescent="0.3">
      <c r="A1926" s="79">
        <v>1111</v>
      </c>
      <c r="B1926" t="s">
        <v>4206</v>
      </c>
      <c r="C1926" t="s">
        <v>1095</v>
      </c>
      <c r="D1926" t="s">
        <v>4159</v>
      </c>
      <c r="E1926" t="s">
        <v>7</v>
      </c>
      <c r="F1926" s="3" t="s">
        <v>3765</v>
      </c>
      <c r="G1926" s="3">
        <v>69200</v>
      </c>
      <c r="H1926" s="3">
        <v>3826.76</v>
      </c>
      <c r="I1926" s="61">
        <v>2023</v>
      </c>
    </row>
    <row r="1927" spans="1:9" x14ac:dyDescent="0.3">
      <c r="A1927" s="79">
        <v>1111</v>
      </c>
      <c r="B1927" t="s">
        <v>4206</v>
      </c>
      <c r="C1927" t="s">
        <v>1095</v>
      </c>
      <c r="D1927" t="s">
        <v>4197</v>
      </c>
      <c r="E1927" t="s">
        <v>7</v>
      </c>
      <c r="F1927" s="3" t="s">
        <v>3765</v>
      </c>
      <c r="G1927" s="3">
        <v>169300</v>
      </c>
      <c r="H1927" s="3">
        <v>9362.2900000000009</v>
      </c>
      <c r="I1927" s="61">
        <v>2023</v>
      </c>
    </row>
    <row r="1928" spans="1:9" x14ac:dyDescent="0.3">
      <c r="A1928" s="79">
        <v>1111</v>
      </c>
      <c r="B1928" t="s">
        <v>4206</v>
      </c>
      <c r="C1928" t="s">
        <v>1095</v>
      </c>
      <c r="D1928" t="s">
        <v>4198</v>
      </c>
      <c r="E1928" t="s">
        <v>7</v>
      </c>
      <c r="F1928" s="3" t="s">
        <v>3765</v>
      </c>
      <c r="G1928" s="3">
        <v>2335000</v>
      </c>
      <c r="H1928" s="3">
        <v>129125.5</v>
      </c>
      <c r="I1928" s="61">
        <v>2023</v>
      </c>
    </row>
    <row r="1929" spans="1:9" x14ac:dyDescent="0.3">
      <c r="A1929" s="79">
        <v>1111</v>
      </c>
      <c r="B1929" t="s">
        <v>4206</v>
      </c>
      <c r="C1929" t="s">
        <v>1095</v>
      </c>
      <c r="D1929" t="s">
        <v>4199</v>
      </c>
      <c r="E1929" t="s">
        <v>7</v>
      </c>
      <c r="F1929" s="3" t="s">
        <v>3765</v>
      </c>
      <c r="G1929" s="3">
        <v>65200</v>
      </c>
      <c r="H1929" s="3">
        <v>3605.56</v>
      </c>
      <c r="I1929" s="61">
        <v>2023</v>
      </c>
    </row>
    <row r="1930" spans="1:9" x14ac:dyDescent="0.3">
      <c r="A1930" s="79">
        <v>1111</v>
      </c>
      <c r="B1930" t="s">
        <v>4206</v>
      </c>
      <c r="C1930" t="s">
        <v>1095</v>
      </c>
      <c r="D1930" t="s">
        <v>4199</v>
      </c>
      <c r="E1930" t="s">
        <v>7</v>
      </c>
      <c r="F1930" s="3" t="s">
        <v>3765</v>
      </c>
      <c r="G1930" s="3">
        <v>99700</v>
      </c>
      <c r="H1930" s="3">
        <v>5513.41</v>
      </c>
      <c r="I1930" s="61">
        <v>2023</v>
      </c>
    </row>
    <row r="1931" spans="1:9" x14ac:dyDescent="0.3">
      <c r="A1931" s="79">
        <v>1111</v>
      </c>
      <c r="B1931" t="s">
        <v>4206</v>
      </c>
      <c r="C1931" t="s">
        <v>1095</v>
      </c>
      <c r="D1931" t="s">
        <v>4199</v>
      </c>
      <c r="E1931" t="s">
        <v>7</v>
      </c>
      <c r="F1931" s="3" t="s">
        <v>3765</v>
      </c>
      <c r="G1931" s="3">
        <v>99500</v>
      </c>
      <c r="H1931" s="3">
        <v>5502.35</v>
      </c>
      <c r="I1931" s="61">
        <v>2023</v>
      </c>
    </row>
    <row r="1932" spans="1:9" x14ac:dyDescent="0.3">
      <c r="A1932" s="79">
        <v>1111</v>
      </c>
      <c r="B1932" t="s">
        <v>4206</v>
      </c>
      <c r="C1932" t="s">
        <v>1095</v>
      </c>
      <c r="D1932" t="s">
        <v>4199</v>
      </c>
      <c r="E1932" t="s">
        <v>7</v>
      </c>
      <c r="F1932" s="3" t="s">
        <v>3765</v>
      </c>
      <c r="G1932" s="3">
        <v>54800</v>
      </c>
      <c r="H1932" s="3">
        <v>3030.44</v>
      </c>
      <c r="I1932" s="61">
        <v>2023</v>
      </c>
    </row>
    <row r="1933" spans="1:9" x14ac:dyDescent="0.3">
      <c r="A1933" s="79">
        <v>1111</v>
      </c>
      <c r="B1933" t="s">
        <v>4206</v>
      </c>
      <c r="C1933" t="s">
        <v>1095</v>
      </c>
      <c r="D1933" t="s">
        <v>4199</v>
      </c>
      <c r="E1933" t="s">
        <v>7</v>
      </c>
      <c r="F1933" s="3" t="s">
        <v>3765</v>
      </c>
      <c r="G1933" s="3">
        <v>35900</v>
      </c>
      <c r="H1933" s="3">
        <v>1985.27</v>
      </c>
      <c r="I1933" s="61">
        <v>2023</v>
      </c>
    </row>
    <row r="1934" spans="1:9" x14ac:dyDescent="0.3">
      <c r="A1934" s="79">
        <v>1111</v>
      </c>
      <c r="B1934" t="s">
        <v>4206</v>
      </c>
      <c r="C1934" t="s">
        <v>1095</v>
      </c>
      <c r="D1934" t="s">
        <v>4199</v>
      </c>
      <c r="E1934" t="s">
        <v>7</v>
      </c>
      <c r="F1934" s="3" t="s">
        <v>3765</v>
      </c>
      <c r="G1934" s="3">
        <v>69300</v>
      </c>
      <c r="H1934" s="3">
        <v>3832.29</v>
      </c>
      <c r="I1934" s="61">
        <v>2023</v>
      </c>
    </row>
    <row r="1935" spans="1:9" x14ac:dyDescent="0.3">
      <c r="A1935" s="79">
        <v>1111</v>
      </c>
      <c r="B1935" t="s">
        <v>4206</v>
      </c>
      <c r="C1935" t="s">
        <v>1095</v>
      </c>
      <c r="D1935" t="s">
        <v>4199</v>
      </c>
      <c r="E1935" t="s">
        <v>7</v>
      </c>
      <c r="F1935" s="3" t="s">
        <v>3765</v>
      </c>
      <c r="G1935" s="3">
        <v>32800</v>
      </c>
      <c r="H1935" s="3">
        <v>1813.84</v>
      </c>
      <c r="I1935" s="61">
        <v>2023</v>
      </c>
    </row>
    <row r="1936" spans="1:9" x14ac:dyDescent="0.3">
      <c r="A1936" s="79">
        <v>1111</v>
      </c>
      <c r="B1936" t="s">
        <v>4206</v>
      </c>
      <c r="C1936" t="s">
        <v>1095</v>
      </c>
      <c r="D1936" t="s">
        <v>4199</v>
      </c>
      <c r="E1936" t="s">
        <v>7</v>
      </c>
      <c r="F1936" s="3" t="s">
        <v>3765</v>
      </c>
      <c r="G1936" s="3">
        <v>46500</v>
      </c>
      <c r="H1936" s="3">
        <v>2571.4500000000003</v>
      </c>
      <c r="I1936" s="61">
        <v>2023</v>
      </c>
    </row>
    <row r="1937" spans="1:9" x14ac:dyDescent="0.3">
      <c r="A1937" s="79">
        <v>1111</v>
      </c>
      <c r="B1937" t="s">
        <v>4206</v>
      </c>
      <c r="C1937" t="s">
        <v>1095</v>
      </c>
      <c r="D1937" t="s">
        <v>4199</v>
      </c>
      <c r="E1937" t="s">
        <v>7</v>
      </c>
      <c r="F1937" s="3" t="s">
        <v>3765</v>
      </c>
      <c r="G1937" s="3">
        <v>45000</v>
      </c>
      <c r="H1937" s="3">
        <v>2488.5</v>
      </c>
      <c r="I1937" s="61">
        <v>2023</v>
      </c>
    </row>
    <row r="1938" spans="1:9" x14ac:dyDescent="0.3">
      <c r="A1938" s="79">
        <v>1111</v>
      </c>
      <c r="B1938" t="s">
        <v>4206</v>
      </c>
      <c r="C1938" t="s">
        <v>1095</v>
      </c>
      <c r="D1938" t="s">
        <v>4199</v>
      </c>
      <c r="E1938" t="s">
        <v>7</v>
      </c>
      <c r="F1938" s="3" t="s">
        <v>3765</v>
      </c>
      <c r="G1938" s="3">
        <v>64600</v>
      </c>
      <c r="H1938" s="3">
        <v>3572.38</v>
      </c>
      <c r="I1938" s="61">
        <v>2023</v>
      </c>
    </row>
    <row r="1939" spans="1:9" x14ac:dyDescent="0.3">
      <c r="A1939" s="79">
        <v>1111</v>
      </c>
      <c r="B1939" t="s">
        <v>4206</v>
      </c>
      <c r="C1939" t="s">
        <v>1095</v>
      </c>
      <c r="D1939" t="s">
        <v>4199</v>
      </c>
      <c r="E1939" t="s">
        <v>7</v>
      </c>
      <c r="F1939" s="3" t="s">
        <v>3765</v>
      </c>
      <c r="G1939" s="3">
        <v>83300</v>
      </c>
      <c r="H1939" s="3">
        <v>4606.49</v>
      </c>
      <c r="I1939" s="61">
        <v>2023</v>
      </c>
    </row>
    <row r="1940" spans="1:9" x14ac:dyDescent="0.3">
      <c r="A1940" s="79">
        <v>1111</v>
      </c>
      <c r="B1940" t="s">
        <v>4206</v>
      </c>
      <c r="C1940" t="s">
        <v>1095</v>
      </c>
      <c r="D1940" t="s">
        <v>4199</v>
      </c>
      <c r="E1940" t="s">
        <v>7</v>
      </c>
      <c r="F1940" s="3" t="s">
        <v>3765</v>
      </c>
      <c r="G1940" s="3">
        <v>75500</v>
      </c>
      <c r="H1940" s="3">
        <v>4175.1500000000005</v>
      </c>
      <c r="I1940" s="61">
        <v>2023</v>
      </c>
    </row>
    <row r="1941" spans="1:9" x14ac:dyDescent="0.3">
      <c r="A1941" s="79">
        <v>1111</v>
      </c>
      <c r="B1941" t="s">
        <v>4206</v>
      </c>
      <c r="C1941" t="s">
        <v>1095</v>
      </c>
      <c r="D1941" t="s">
        <v>4199</v>
      </c>
      <c r="E1941" t="s">
        <v>7</v>
      </c>
      <c r="F1941" s="3" t="s">
        <v>3765</v>
      </c>
      <c r="G1941" s="3">
        <v>53300</v>
      </c>
      <c r="H1941" s="3">
        <v>2947.49</v>
      </c>
      <c r="I1941" s="61">
        <v>2023</v>
      </c>
    </row>
    <row r="1942" spans="1:9" x14ac:dyDescent="0.3">
      <c r="A1942" s="79">
        <v>1111</v>
      </c>
      <c r="B1942" t="s">
        <v>4206</v>
      </c>
      <c r="C1942" t="s">
        <v>1095</v>
      </c>
      <c r="D1942" t="s">
        <v>4199</v>
      </c>
      <c r="E1942" t="s">
        <v>7</v>
      </c>
      <c r="F1942" s="3" t="s">
        <v>3765</v>
      </c>
      <c r="G1942" s="3">
        <v>53700</v>
      </c>
      <c r="H1942" s="3">
        <v>2969.61</v>
      </c>
      <c r="I1942" s="61">
        <v>2023</v>
      </c>
    </row>
    <row r="1943" spans="1:9" x14ac:dyDescent="0.3">
      <c r="A1943" s="79">
        <v>1111</v>
      </c>
      <c r="B1943" t="s">
        <v>4206</v>
      </c>
      <c r="C1943" t="s">
        <v>1095</v>
      </c>
      <c r="D1943" t="s">
        <v>4199</v>
      </c>
      <c r="E1943" t="s">
        <v>7</v>
      </c>
      <c r="F1943" s="3" t="s">
        <v>3765</v>
      </c>
      <c r="G1943" s="3">
        <v>31200</v>
      </c>
      <c r="H1943" s="3">
        <v>1725.36</v>
      </c>
      <c r="I1943" s="61">
        <v>2023</v>
      </c>
    </row>
    <row r="1944" spans="1:9" x14ac:dyDescent="0.3">
      <c r="A1944" s="79">
        <v>1111</v>
      </c>
      <c r="B1944" t="s">
        <v>4206</v>
      </c>
      <c r="C1944" t="s">
        <v>1095</v>
      </c>
      <c r="D1944" t="s">
        <v>4199</v>
      </c>
      <c r="E1944" t="s">
        <v>7</v>
      </c>
      <c r="F1944" s="3" t="s">
        <v>3765</v>
      </c>
      <c r="G1944" s="3">
        <v>53400</v>
      </c>
      <c r="H1944" s="3">
        <v>2953.02</v>
      </c>
      <c r="I1944" s="61">
        <v>2023</v>
      </c>
    </row>
    <row r="1945" spans="1:9" x14ac:dyDescent="0.3">
      <c r="A1945" s="79">
        <v>1111</v>
      </c>
      <c r="B1945" t="s">
        <v>4206</v>
      </c>
      <c r="C1945" t="s">
        <v>1095</v>
      </c>
      <c r="D1945" t="s">
        <v>4200</v>
      </c>
      <c r="E1945" t="s">
        <v>7</v>
      </c>
      <c r="F1945" s="3" t="s">
        <v>3765</v>
      </c>
      <c r="G1945" s="3">
        <v>123400</v>
      </c>
      <c r="H1945" s="3">
        <v>6824.02</v>
      </c>
      <c r="I1945" s="61">
        <v>2023</v>
      </c>
    </row>
    <row r="1946" spans="1:9" x14ac:dyDescent="0.3">
      <c r="A1946" s="79">
        <v>1111</v>
      </c>
      <c r="B1946" t="s">
        <v>4206</v>
      </c>
      <c r="C1946" t="s">
        <v>1095</v>
      </c>
      <c r="D1946" t="s">
        <v>4201</v>
      </c>
      <c r="E1946" t="s">
        <v>7</v>
      </c>
      <c r="F1946" s="3" t="s">
        <v>3765</v>
      </c>
      <c r="G1946" s="3">
        <v>2275000</v>
      </c>
      <c r="H1946" s="3">
        <v>125807.5</v>
      </c>
      <c r="I1946" s="61">
        <v>2023</v>
      </c>
    </row>
    <row r="1947" spans="1:9" x14ac:dyDescent="0.3">
      <c r="A1947" s="79">
        <v>1111</v>
      </c>
      <c r="B1947" t="s">
        <v>4206</v>
      </c>
      <c r="C1947" t="s">
        <v>1095</v>
      </c>
      <c r="D1947" t="s">
        <v>4202</v>
      </c>
      <c r="E1947" t="s">
        <v>7</v>
      </c>
      <c r="F1947" s="3" t="s">
        <v>3765</v>
      </c>
      <c r="G1947" s="3">
        <v>3600400</v>
      </c>
      <c r="H1947" s="3">
        <v>199102.12</v>
      </c>
      <c r="I1947" s="61">
        <v>2023</v>
      </c>
    </row>
    <row r="1948" spans="1:9" x14ac:dyDescent="0.3">
      <c r="A1948" s="79">
        <v>1111</v>
      </c>
      <c r="B1948" t="s">
        <v>4206</v>
      </c>
      <c r="C1948" t="s">
        <v>1095</v>
      </c>
      <c r="D1948" t="s">
        <v>4203</v>
      </c>
      <c r="E1948" t="s">
        <v>7</v>
      </c>
      <c r="F1948" s="3" t="s">
        <v>3765</v>
      </c>
      <c r="G1948" s="3">
        <v>1905300</v>
      </c>
      <c r="H1948" s="3">
        <v>105363.09</v>
      </c>
      <c r="I1948" s="61">
        <v>2023</v>
      </c>
    </row>
    <row r="1949" spans="1:9" x14ac:dyDescent="0.3">
      <c r="A1949" s="79">
        <v>1111</v>
      </c>
      <c r="B1949" t="s">
        <v>4206</v>
      </c>
      <c r="C1949" t="s">
        <v>1095</v>
      </c>
      <c r="D1949" t="s">
        <v>4204</v>
      </c>
      <c r="E1949" t="s">
        <v>7</v>
      </c>
      <c r="F1949" s="3" t="s">
        <v>3765</v>
      </c>
      <c r="G1949" s="3">
        <v>98400</v>
      </c>
      <c r="H1949" s="3">
        <v>5441.52</v>
      </c>
      <c r="I1949" s="61">
        <v>2023</v>
      </c>
    </row>
    <row r="1950" spans="1:9" x14ac:dyDescent="0.3">
      <c r="A1950" s="79">
        <v>1111</v>
      </c>
      <c r="B1950" t="s">
        <v>4206</v>
      </c>
      <c r="C1950" t="s">
        <v>1095</v>
      </c>
      <c r="D1950" t="s">
        <v>4204</v>
      </c>
      <c r="E1950" t="s">
        <v>7</v>
      </c>
      <c r="F1950" s="3" t="s">
        <v>3765</v>
      </c>
      <c r="G1950" s="3">
        <v>96400</v>
      </c>
      <c r="H1950" s="3">
        <v>5330.92</v>
      </c>
      <c r="I1950" s="61">
        <v>2023</v>
      </c>
    </row>
    <row r="1951" spans="1:9" x14ac:dyDescent="0.3">
      <c r="A1951" s="79">
        <v>1111</v>
      </c>
      <c r="B1951" t="s">
        <v>4206</v>
      </c>
      <c r="C1951" t="s">
        <v>1095</v>
      </c>
      <c r="D1951" t="s">
        <v>4204</v>
      </c>
      <c r="E1951" t="s">
        <v>7</v>
      </c>
      <c r="F1951" s="3" t="s">
        <v>3765</v>
      </c>
      <c r="G1951" s="3">
        <v>100900</v>
      </c>
      <c r="H1951" s="3">
        <v>5579.77</v>
      </c>
      <c r="I1951" s="61">
        <v>2023</v>
      </c>
    </row>
    <row r="1952" spans="1:9" x14ac:dyDescent="0.3">
      <c r="A1952" s="79">
        <v>1111</v>
      </c>
      <c r="B1952" t="s">
        <v>4206</v>
      </c>
      <c r="C1952" t="s">
        <v>1095</v>
      </c>
      <c r="D1952" t="s">
        <v>4205</v>
      </c>
      <c r="E1952" t="s">
        <v>7</v>
      </c>
      <c r="F1952" s="3" t="s">
        <v>3765</v>
      </c>
      <c r="G1952" s="3">
        <v>71600</v>
      </c>
      <c r="H1952" s="3">
        <v>3959.48</v>
      </c>
      <c r="I1952" s="61">
        <v>2023</v>
      </c>
    </row>
    <row r="1953" spans="1:9" x14ac:dyDescent="0.3">
      <c r="A1953" s="79">
        <v>1112</v>
      </c>
      <c r="B1953" t="s">
        <v>819</v>
      </c>
      <c r="C1953" t="s">
        <v>1095</v>
      </c>
      <c r="D1953" t="s">
        <v>379</v>
      </c>
      <c r="E1953" t="s">
        <v>7</v>
      </c>
      <c r="F1953" s="3">
        <v>9340</v>
      </c>
      <c r="G1953" s="3">
        <v>3758700</v>
      </c>
      <c r="H1953" s="3" t="s">
        <v>3765</v>
      </c>
      <c r="I1953" s="61">
        <v>2023</v>
      </c>
    </row>
    <row r="1954" spans="1:9" x14ac:dyDescent="0.3">
      <c r="A1954" s="79">
        <v>1112</v>
      </c>
      <c r="B1954" t="s">
        <v>819</v>
      </c>
      <c r="C1954" t="s">
        <v>1095</v>
      </c>
      <c r="D1954" t="s">
        <v>380</v>
      </c>
      <c r="E1954" t="s">
        <v>19</v>
      </c>
      <c r="F1954" s="3">
        <v>522653.62</v>
      </c>
      <c r="G1954" s="3">
        <v>30500000</v>
      </c>
      <c r="H1954" s="3">
        <v>914390</v>
      </c>
      <c r="I1954" s="61">
        <v>2023</v>
      </c>
    </row>
    <row r="1955" spans="1:9" x14ac:dyDescent="0.3">
      <c r="A1955" s="79">
        <v>1112</v>
      </c>
      <c r="B1955" t="s">
        <v>819</v>
      </c>
      <c r="C1955" t="s">
        <v>1095</v>
      </c>
      <c r="D1955" t="s">
        <v>381</v>
      </c>
      <c r="E1955" t="s">
        <v>19</v>
      </c>
      <c r="F1955" s="3">
        <v>85566.35</v>
      </c>
      <c r="G1955" s="3">
        <v>7000000</v>
      </c>
      <c r="H1955" s="3">
        <v>209860</v>
      </c>
      <c r="I1955" s="61">
        <v>2023</v>
      </c>
    </row>
    <row r="1956" spans="1:9" x14ac:dyDescent="0.3">
      <c r="A1956" s="79">
        <v>1112</v>
      </c>
      <c r="B1956" t="s">
        <v>819</v>
      </c>
      <c r="C1956" t="s">
        <v>1095</v>
      </c>
      <c r="D1956" t="s">
        <v>382</v>
      </c>
      <c r="E1956" t="s">
        <v>19</v>
      </c>
      <c r="F1956" s="3">
        <v>43604.49</v>
      </c>
      <c r="G1956" s="3">
        <v>12000000</v>
      </c>
      <c r="H1956" s="3">
        <v>359760</v>
      </c>
      <c r="I1956" s="61">
        <v>2023</v>
      </c>
    </row>
    <row r="1957" spans="1:9" x14ac:dyDescent="0.3">
      <c r="A1957" s="79">
        <v>1112</v>
      </c>
      <c r="B1957" t="s">
        <v>819</v>
      </c>
      <c r="C1957" t="s">
        <v>1095</v>
      </c>
      <c r="D1957" t="s">
        <v>3055</v>
      </c>
      <c r="E1957" t="s">
        <v>19</v>
      </c>
      <c r="F1957" s="3">
        <v>102782.75</v>
      </c>
      <c r="G1957" s="3">
        <v>15100000</v>
      </c>
      <c r="H1957" s="3">
        <v>452698</v>
      </c>
      <c r="I1957" s="61">
        <v>2023</v>
      </c>
    </row>
    <row r="1958" spans="1:9" x14ac:dyDescent="0.3">
      <c r="A1958" s="79">
        <v>1112</v>
      </c>
      <c r="B1958" t="s">
        <v>819</v>
      </c>
      <c r="C1958" t="s">
        <v>1095</v>
      </c>
      <c r="D1958" t="s">
        <v>3056</v>
      </c>
      <c r="E1958" t="s">
        <v>19</v>
      </c>
      <c r="F1958" s="3">
        <v>132224.14000000001</v>
      </c>
      <c r="G1958" s="3">
        <v>19000000</v>
      </c>
      <c r="H1958" s="3">
        <v>569620.00000000012</v>
      </c>
      <c r="I1958" s="61">
        <v>2023</v>
      </c>
    </row>
    <row r="1959" spans="1:9" x14ac:dyDescent="0.3">
      <c r="A1959" s="79">
        <v>1112</v>
      </c>
      <c r="B1959" t="s">
        <v>819</v>
      </c>
      <c r="C1959" t="s">
        <v>1095</v>
      </c>
      <c r="D1959" t="s">
        <v>62</v>
      </c>
      <c r="E1959" t="s">
        <v>7</v>
      </c>
      <c r="F1959" s="3">
        <v>1498.11</v>
      </c>
      <c r="G1959" s="3">
        <v>275000</v>
      </c>
      <c r="H1959" s="3" t="s">
        <v>3765</v>
      </c>
      <c r="I1959" s="61">
        <v>2023</v>
      </c>
    </row>
    <row r="1960" spans="1:9" x14ac:dyDescent="0.3">
      <c r="A1960" s="79">
        <v>1112</v>
      </c>
      <c r="B1960" t="s">
        <v>819</v>
      </c>
      <c r="C1960" t="s">
        <v>1095</v>
      </c>
      <c r="D1960" t="s">
        <v>383</v>
      </c>
      <c r="E1960" t="s">
        <v>7</v>
      </c>
      <c r="F1960" s="3">
        <v>1499.88</v>
      </c>
      <c r="G1960" s="3">
        <v>365000</v>
      </c>
      <c r="H1960" s="3" t="s">
        <v>3765</v>
      </c>
      <c r="I1960" s="61">
        <v>2023</v>
      </c>
    </row>
    <row r="1961" spans="1:9" x14ac:dyDescent="0.3">
      <c r="A1961" s="79">
        <v>1112</v>
      </c>
      <c r="B1961" t="s">
        <v>819</v>
      </c>
      <c r="C1961" t="s">
        <v>1095</v>
      </c>
      <c r="D1961" t="s">
        <v>384</v>
      </c>
      <c r="E1961" t="s">
        <v>7</v>
      </c>
      <c r="F1961" s="3">
        <v>1499.6</v>
      </c>
      <c r="G1961" s="3">
        <v>297500</v>
      </c>
      <c r="H1961" s="3" t="s">
        <v>3765</v>
      </c>
      <c r="I1961" s="61">
        <v>2023</v>
      </c>
    </row>
    <row r="1962" spans="1:9" x14ac:dyDescent="0.3">
      <c r="A1962" s="79">
        <v>1112</v>
      </c>
      <c r="B1962" t="s">
        <v>819</v>
      </c>
      <c r="C1962" t="s">
        <v>1095</v>
      </c>
      <c r="D1962" t="s">
        <v>385</v>
      </c>
      <c r="E1962" t="s">
        <v>7</v>
      </c>
      <c r="F1962" s="3">
        <v>6378.21</v>
      </c>
      <c r="G1962" s="3">
        <v>938900</v>
      </c>
      <c r="H1962" s="3" t="s">
        <v>3765</v>
      </c>
      <c r="I1962" s="61">
        <v>2023</v>
      </c>
    </row>
    <row r="1963" spans="1:9" x14ac:dyDescent="0.3">
      <c r="A1963" s="79">
        <v>1112</v>
      </c>
      <c r="B1963" t="s">
        <v>819</v>
      </c>
      <c r="C1963" t="s">
        <v>1095</v>
      </c>
      <c r="D1963" t="s">
        <v>386</v>
      </c>
      <c r="E1963" t="s">
        <v>7</v>
      </c>
      <c r="F1963" s="3">
        <v>10493.35</v>
      </c>
      <c r="G1963" s="3">
        <v>2197300</v>
      </c>
      <c r="H1963" s="3" t="s">
        <v>3765</v>
      </c>
      <c r="I1963" s="61">
        <v>2023</v>
      </c>
    </row>
    <row r="1964" spans="1:9" x14ac:dyDescent="0.3">
      <c r="A1964" s="79">
        <v>1113</v>
      </c>
      <c r="B1964" t="s">
        <v>820</v>
      </c>
      <c r="C1964" t="s">
        <v>1095</v>
      </c>
      <c r="D1964" t="s">
        <v>388</v>
      </c>
      <c r="E1964" t="s">
        <v>7</v>
      </c>
      <c r="F1964" s="3">
        <v>68200</v>
      </c>
      <c r="G1964" s="3">
        <v>5370600</v>
      </c>
      <c r="H1964" s="3">
        <v>154673.28</v>
      </c>
      <c r="I1964" s="61">
        <v>2023</v>
      </c>
    </row>
    <row r="1965" spans="1:9" x14ac:dyDescent="0.3">
      <c r="A1965" s="79">
        <v>1113</v>
      </c>
      <c r="B1965" t="s">
        <v>820</v>
      </c>
      <c r="C1965" t="s">
        <v>1095</v>
      </c>
      <c r="D1965" t="s">
        <v>370</v>
      </c>
      <c r="E1965" t="s">
        <v>7</v>
      </c>
      <c r="F1965" s="3">
        <v>34086</v>
      </c>
      <c r="G1965" s="3">
        <v>9072000</v>
      </c>
      <c r="H1965" s="3">
        <v>261273.60000000001</v>
      </c>
      <c r="I1965" s="61">
        <v>2023</v>
      </c>
    </row>
    <row r="1966" spans="1:9" x14ac:dyDescent="0.3">
      <c r="A1966" s="79">
        <v>1114</v>
      </c>
      <c r="B1966" t="s">
        <v>390</v>
      </c>
      <c r="C1966" t="s">
        <v>1095</v>
      </c>
      <c r="D1966" t="s">
        <v>391</v>
      </c>
      <c r="E1966" t="s">
        <v>7</v>
      </c>
      <c r="F1966" s="3">
        <v>35080.76</v>
      </c>
      <c r="G1966" s="3">
        <v>2835000</v>
      </c>
      <c r="H1966" s="3">
        <v>68947.199999999997</v>
      </c>
      <c r="I1966" s="61">
        <v>2023</v>
      </c>
    </row>
    <row r="1967" spans="1:9" x14ac:dyDescent="0.3">
      <c r="A1967" s="79">
        <v>1114</v>
      </c>
      <c r="B1967" t="s">
        <v>390</v>
      </c>
      <c r="C1967" t="s">
        <v>1095</v>
      </c>
      <c r="D1967" t="s">
        <v>3057</v>
      </c>
      <c r="E1967" t="s">
        <v>7</v>
      </c>
      <c r="F1967" s="3" t="s">
        <v>3765</v>
      </c>
      <c r="G1967" s="3">
        <v>2898700</v>
      </c>
      <c r="H1967" s="3">
        <v>70496.383999999991</v>
      </c>
      <c r="I1967" s="61">
        <v>2023</v>
      </c>
    </row>
    <row r="1968" spans="1:9" x14ac:dyDescent="0.3">
      <c r="A1968" s="79">
        <v>1114</v>
      </c>
      <c r="B1968" t="s">
        <v>390</v>
      </c>
      <c r="C1968" t="s">
        <v>1095</v>
      </c>
      <c r="D1968" t="s">
        <v>392</v>
      </c>
      <c r="E1968" t="s">
        <v>7</v>
      </c>
      <c r="F1968" s="3">
        <v>37448.699999999997</v>
      </c>
      <c r="G1968" s="3">
        <v>2893800</v>
      </c>
      <c r="H1968" s="3">
        <v>70377.216</v>
      </c>
      <c r="I1968" s="61">
        <v>2023</v>
      </c>
    </row>
    <row r="1969" spans="1:9" x14ac:dyDescent="0.3">
      <c r="A1969" s="79">
        <v>1114</v>
      </c>
      <c r="B1969" t="s">
        <v>390</v>
      </c>
      <c r="C1969" t="s">
        <v>1095</v>
      </c>
      <c r="D1969" t="s">
        <v>393</v>
      </c>
      <c r="E1969" t="s">
        <v>42</v>
      </c>
      <c r="F1969" s="3" t="s">
        <v>3765</v>
      </c>
      <c r="G1969" s="3">
        <v>8116900</v>
      </c>
      <c r="H1969" s="3">
        <v>197403.008</v>
      </c>
      <c r="I1969" s="61">
        <v>2023</v>
      </c>
    </row>
    <row r="1970" spans="1:9" x14ac:dyDescent="0.3">
      <c r="A1970" s="79">
        <v>1114</v>
      </c>
      <c r="B1970" t="s">
        <v>390</v>
      </c>
      <c r="C1970" t="s">
        <v>1095</v>
      </c>
      <c r="D1970" t="s">
        <v>394</v>
      </c>
      <c r="E1970" t="s">
        <v>42</v>
      </c>
      <c r="F1970" s="3" t="s">
        <v>3765</v>
      </c>
      <c r="G1970" s="3">
        <v>2600000</v>
      </c>
      <c r="H1970" s="3">
        <v>63232</v>
      </c>
      <c r="I1970" s="61">
        <v>2023</v>
      </c>
    </row>
    <row r="1971" spans="1:9" x14ac:dyDescent="0.3">
      <c r="A1971" s="79">
        <v>1114</v>
      </c>
      <c r="B1971" t="s">
        <v>390</v>
      </c>
      <c r="C1971" t="s">
        <v>1095</v>
      </c>
      <c r="D1971" t="s">
        <v>395</v>
      </c>
      <c r="E1971" t="s">
        <v>42</v>
      </c>
      <c r="F1971" s="3">
        <v>4406</v>
      </c>
      <c r="G1971" s="3">
        <v>840800</v>
      </c>
      <c r="H1971" s="3">
        <v>20448.256000000001</v>
      </c>
      <c r="I1971" s="61">
        <v>2023</v>
      </c>
    </row>
    <row r="1972" spans="1:9" x14ac:dyDescent="0.3">
      <c r="A1972" s="79">
        <v>1114</v>
      </c>
      <c r="B1972" t="s">
        <v>390</v>
      </c>
      <c r="C1972" t="s">
        <v>1095</v>
      </c>
      <c r="D1972" t="s">
        <v>396</v>
      </c>
      <c r="E1972" t="s">
        <v>42</v>
      </c>
      <c r="F1972" s="3" t="s">
        <v>3765</v>
      </c>
      <c r="G1972" s="3">
        <v>1790100</v>
      </c>
      <c r="H1972" s="3">
        <v>43535.232000000004</v>
      </c>
      <c r="I1972" s="61">
        <v>2023</v>
      </c>
    </row>
    <row r="1973" spans="1:9" x14ac:dyDescent="0.3">
      <c r="A1973" s="79">
        <v>1114</v>
      </c>
      <c r="B1973" t="s">
        <v>390</v>
      </c>
      <c r="C1973" t="s">
        <v>1095</v>
      </c>
      <c r="D1973" t="s">
        <v>397</v>
      </c>
      <c r="E1973" t="s">
        <v>42</v>
      </c>
      <c r="F1973" s="3">
        <v>250000</v>
      </c>
      <c r="G1973" s="3">
        <v>55740900</v>
      </c>
      <c r="H1973" s="3">
        <v>1355618.6879999998</v>
      </c>
      <c r="I1973" s="61">
        <v>2023</v>
      </c>
    </row>
    <row r="1974" spans="1:9" x14ac:dyDescent="0.3">
      <c r="A1974" s="79">
        <v>1114</v>
      </c>
      <c r="B1974" t="s">
        <v>390</v>
      </c>
      <c r="C1974" t="s">
        <v>1095</v>
      </c>
      <c r="D1974" t="s">
        <v>398</v>
      </c>
      <c r="E1974" t="s">
        <v>42</v>
      </c>
      <c r="F1974" s="3">
        <v>500000</v>
      </c>
      <c r="G1974" s="3">
        <v>31018100</v>
      </c>
      <c r="H1974" s="3">
        <v>754360.19200000004</v>
      </c>
      <c r="I1974" s="61">
        <v>2023</v>
      </c>
    </row>
    <row r="1975" spans="1:9" x14ac:dyDescent="0.3">
      <c r="A1975" s="79">
        <v>1114</v>
      </c>
      <c r="B1975" t="s">
        <v>390</v>
      </c>
      <c r="C1975" t="s">
        <v>1095</v>
      </c>
      <c r="D1975" t="s">
        <v>399</v>
      </c>
      <c r="E1975" t="s">
        <v>7</v>
      </c>
      <c r="F1975" s="3">
        <v>404748.75</v>
      </c>
      <c r="G1975" s="3">
        <v>16547600</v>
      </c>
      <c r="H1975" s="3">
        <v>402437.63199999998</v>
      </c>
      <c r="I1975" s="61">
        <v>2023</v>
      </c>
    </row>
    <row r="1976" spans="1:9" x14ac:dyDescent="0.3">
      <c r="A1976" s="79">
        <v>1114</v>
      </c>
      <c r="B1976" t="s">
        <v>390</v>
      </c>
      <c r="C1976" t="s">
        <v>1095</v>
      </c>
      <c r="D1976" t="s">
        <v>400</v>
      </c>
      <c r="E1976" t="s">
        <v>42</v>
      </c>
      <c r="F1976" s="3">
        <v>210938</v>
      </c>
      <c r="G1976" s="3">
        <v>105027900</v>
      </c>
      <c r="H1976" s="3">
        <v>2554278.5279999999</v>
      </c>
      <c r="I1976" s="61">
        <v>2023</v>
      </c>
    </row>
    <row r="1977" spans="1:9" x14ac:dyDescent="0.3">
      <c r="A1977" s="79">
        <v>1114</v>
      </c>
      <c r="B1977" t="s">
        <v>390</v>
      </c>
      <c r="C1977" t="s">
        <v>1095</v>
      </c>
      <c r="D1977" t="s">
        <v>401</v>
      </c>
      <c r="E1977" t="s">
        <v>7</v>
      </c>
      <c r="F1977" s="3" t="s">
        <v>3765</v>
      </c>
      <c r="G1977" s="3">
        <v>23415200</v>
      </c>
      <c r="H1977" s="3">
        <v>569457.66399999999</v>
      </c>
      <c r="I1977" s="61">
        <v>2023</v>
      </c>
    </row>
    <row r="1978" spans="1:9" x14ac:dyDescent="0.3">
      <c r="A1978" s="79">
        <v>1201</v>
      </c>
      <c r="B1978" t="s">
        <v>821</v>
      </c>
      <c r="C1978" t="s">
        <v>1100</v>
      </c>
      <c r="D1978" t="s">
        <v>403</v>
      </c>
      <c r="E1978" t="s">
        <v>7</v>
      </c>
      <c r="F1978" s="3">
        <v>7529</v>
      </c>
      <c r="G1978" s="3">
        <v>421400</v>
      </c>
      <c r="H1978" s="3">
        <v>12119.464</v>
      </c>
      <c r="I1978" s="61">
        <v>2023</v>
      </c>
    </row>
    <row r="1979" spans="1:9" x14ac:dyDescent="0.3">
      <c r="A1979" s="79">
        <v>1201</v>
      </c>
      <c r="B1979" t="s">
        <v>821</v>
      </c>
      <c r="C1979" t="s">
        <v>1100</v>
      </c>
      <c r="D1979" t="s">
        <v>404</v>
      </c>
      <c r="E1979" t="s">
        <v>7</v>
      </c>
      <c r="F1979" s="3">
        <v>17847</v>
      </c>
      <c r="G1979" s="3">
        <v>390100</v>
      </c>
      <c r="H1979" s="3">
        <v>11219.275999999998</v>
      </c>
      <c r="I1979" s="61">
        <v>2023</v>
      </c>
    </row>
    <row r="1980" spans="1:9" x14ac:dyDescent="0.3">
      <c r="A1980" s="79">
        <v>1201</v>
      </c>
      <c r="B1980" t="s">
        <v>821</v>
      </c>
      <c r="C1980" t="s">
        <v>1100</v>
      </c>
      <c r="D1980" t="s">
        <v>405</v>
      </c>
      <c r="E1980" t="s">
        <v>7</v>
      </c>
      <c r="F1980" s="3">
        <v>9358</v>
      </c>
      <c r="G1980" s="3">
        <v>1380000</v>
      </c>
      <c r="H1980" s="3">
        <v>39688.800000000003</v>
      </c>
      <c r="I1980" s="61">
        <v>2023</v>
      </c>
    </row>
    <row r="1981" spans="1:9" x14ac:dyDescent="0.3">
      <c r="A1981" s="79">
        <v>1201</v>
      </c>
      <c r="B1981" t="s">
        <v>821</v>
      </c>
      <c r="C1981" t="s">
        <v>1100</v>
      </c>
      <c r="D1981" t="s">
        <v>406</v>
      </c>
      <c r="E1981" t="s">
        <v>7</v>
      </c>
      <c r="F1981" s="3">
        <v>16500.03</v>
      </c>
      <c r="G1981" s="3">
        <v>2954100</v>
      </c>
      <c r="H1981" s="3">
        <v>84959.915999999997</v>
      </c>
      <c r="I1981" s="61">
        <v>2023</v>
      </c>
    </row>
    <row r="1982" spans="1:9" x14ac:dyDescent="0.3">
      <c r="A1982" s="79">
        <v>1201</v>
      </c>
      <c r="B1982" t="s">
        <v>821</v>
      </c>
      <c r="C1982" t="s">
        <v>1100</v>
      </c>
      <c r="D1982" t="s">
        <v>407</v>
      </c>
      <c r="E1982" t="s">
        <v>7</v>
      </c>
      <c r="F1982" s="3">
        <v>29503.5</v>
      </c>
      <c r="G1982" s="3">
        <v>3780600</v>
      </c>
      <c r="H1982" s="3">
        <v>108730.056</v>
      </c>
      <c r="I1982" s="61">
        <v>2023</v>
      </c>
    </row>
    <row r="1983" spans="1:9" x14ac:dyDescent="0.3">
      <c r="A1983" s="79">
        <v>1201</v>
      </c>
      <c r="B1983" t="s">
        <v>821</v>
      </c>
      <c r="C1983" t="s">
        <v>1100</v>
      </c>
      <c r="D1983" t="s">
        <v>408</v>
      </c>
      <c r="E1983" t="s">
        <v>7</v>
      </c>
      <c r="F1983" s="3">
        <v>10000</v>
      </c>
      <c r="G1983" s="3">
        <v>931500</v>
      </c>
      <c r="H1983" s="3">
        <v>26789.94</v>
      </c>
      <c r="I1983" s="61">
        <v>2023</v>
      </c>
    </row>
    <row r="1984" spans="1:9" x14ac:dyDescent="0.3">
      <c r="A1984" s="79">
        <v>1201</v>
      </c>
      <c r="B1984" t="s">
        <v>821</v>
      </c>
      <c r="C1984" t="s">
        <v>1100</v>
      </c>
      <c r="D1984" t="s">
        <v>48</v>
      </c>
      <c r="E1984" t="s">
        <v>7</v>
      </c>
      <c r="F1984" s="3" t="s">
        <v>3765</v>
      </c>
      <c r="G1984" s="3" t="s">
        <v>3765</v>
      </c>
      <c r="H1984" s="3" t="s">
        <v>3765</v>
      </c>
      <c r="I1984" s="61">
        <v>2023</v>
      </c>
    </row>
    <row r="1985" spans="1:9" x14ac:dyDescent="0.3">
      <c r="A1985" s="79">
        <v>1201</v>
      </c>
      <c r="B1985" t="s">
        <v>821</v>
      </c>
      <c r="C1985" t="s">
        <v>1100</v>
      </c>
      <c r="D1985" t="s">
        <v>409</v>
      </c>
      <c r="E1985" t="s">
        <v>19</v>
      </c>
      <c r="F1985" s="3">
        <v>1005795.24</v>
      </c>
      <c r="G1985" s="3">
        <v>29937900</v>
      </c>
      <c r="H1985" s="3">
        <v>861014.00399999996</v>
      </c>
      <c r="I1985" s="61">
        <v>2023</v>
      </c>
    </row>
    <row r="1986" spans="1:9" x14ac:dyDescent="0.3">
      <c r="A1986" s="78">
        <v>1201</v>
      </c>
      <c r="B1986" t="s">
        <v>821</v>
      </c>
      <c r="C1986" t="s">
        <v>1100</v>
      </c>
      <c r="D1986" t="s">
        <v>409</v>
      </c>
      <c r="E1986" t="s">
        <v>19</v>
      </c>
      <c r="F1986" s="3">
        <v>132161.04999999999</v>
      </c>
      <c r="G1986" s="3">
        <v>12830500</v>
      </c>
      <c r="H1986" s="3">
        <v>369005.18</v>
      </c>
      <c r="I1986" s="61">
        <v>2023</v>
      </c>
    </row>
    <row r="1987" spans="1:9" x14ac:dyDescent="0.3">
      <c r="A1987" s="79">
        <v>1201</v>
      </c>
      <c r="B1987" t="s">
        <v>821</v>
      </c>
      <c r="C1987" t="s">
        <v>1100</v>
      </c>
      <c r="D1987" t="s">
        <v>3440</v>
      </c>
      <c r="E1987" t="s">
        <v>19</v>
      </c>
      <c r="F1987" s="3">
        <v>333831.76</v>
      </c>
      <c r="G1987" s="3">
        <v>58981800</v>
      </c>
      <c r="H1987" s="3">
        <v>1696316.5679999995</v>
      </c>
      <c r="I1987" s="61">
        <v>2023</v>
      </c>
    </row>
    <row r="1988" spans="1:9" x14ac:dyDescent="0.3">
      <c r="A1988" s="79">
        <v>1201</v>
      </c>
      <c r="B1988" t="s">
        <v>821</v>
      </c>
      <c r="C1988" t="s">
        <v>1100</v>
      </c>
      <c r="D1988" t="s">
        <v>410</v>
      </c>
      <c r="E1988" t="s">
        <v>19</v>
      </c>
      <c r="F1988" s="3">
        <v>660667.86</v>
      </c>
      <c r="G1988" s="3">
        <v>72551900</v>
      </c>
      <c r="H1988" s="3">
        <v>2086592.6440000001</v>
      </c>
      <c r="I1988" s="61">
        <v>2023</v>
      </c>
    </row>
    <row r="1989" spans="1:9" x14ac:dyDescent="0.3">
      <c r="A1989" s="79">
        <v>1201</v>
      </c>
      <c r="B1989" t="s">
        <v>821</v>
      </c>
      <c r="C1989" t="s">
        <v>1100</v>
      </c>
      <c r="D1989" t="s">
        <v>411</v>
      </c>
      <c r="E1989" t="s">
        <v>19</v>
      </c>
      <c r="F1989" s="3">
        <v>352216.75</v>
      </c>
      <c r="G1989" s="3">
        <v>28809100</v>
      </c>
      <c r="H1989" s="3">
        <v>828549.7159999999</v>
      </c>
      <c r="I1989" s="61">
        <v>2023</v>
      </c>
    </row>
    <row r="1990" spans="1:9" x14ac:dyDescent="0.3">
      <c r="A1990" s="79">
        <v>1201</v>
      </c>
      <c r="B1990" t="s">
        <v>821</v>
      </c>
      <c r="C1990" t="s">
        <v>1100</v>
      </c>
      <c r="D1990" t="s">
        <v>3441</v>
      </c>
      <c r="E1990" t="s">
        <v>19</v>
      </c>
      <c r="F1990" s="3">
        <v>146479.66</v>
      </c>
      <c r="G1990" s="3">
        <v>4654900</v>
      </c>
      <c r="H1990" s="3">
        <v>133874.924</v>
      </c>
      <c r="I1990" s="61">
        <v>2023</v>
      </c>
    </row>
    <row r="1991" spans="1:9" x14ac:dyDescent="0.3">
      <c r="A1991" s="79">
        <v>1201</v>
      </c>
      <c r="B1991" t="s">
        <v>821</v>
      </c>
      <c r="C1991" t="s">
        <v>1100</v>
      </c>
      <c r="D1991" t="s">
        <v>3442</v>
      </c>
      <c r="E1991" t="s">
        <v>19</v>
      </c>
      <c r="F1991" s="3">
        <v>1125623.48</v>
      </c>
      <c r="G1991" s="3">
        <v>27400000</v>
      </c>
      <c r="H1991" s="3">
        <v>788024</v>
      </c>
      <c r="I1991" s="61">
        <v>2023</v>
      </c>
    </row>
    <row r="1992" spans="1:9" x14ac:dyDescent="0.3">
      <c r="A1992" s="79">
        <v>1201</v>
      </c>
      <c r="B1992" t="s">
        <v>821</v>
      </c>
      <c r="C1992" t="s">
        <v>1100</v>
      </c>
      <c r="D1992" t="s">
        <v>3443</v>
      </c>
      <c r="E1992" t="s">
        <v>19</v>
      </c>
      <c r="F1992" s="3">
        <v>296381.93</v>
      </c>
      <c r="G1992" s="3">
        <v>17764200</v>
      </c>
      <c r="H1992" s="3">
        <v>510898.39199999993</v>
      </c>
      <c r="I1992" s="61">
        <v>2023</v>
      </c>
    </row>
    <row r="1993" spans="1:9" x14ac:dyDescent="0.3">
      <c r="A1993" s="78">
        <v>1201</v>
      </c>
      <c r="B1993" t="s">
        <v>821</v>
      </c>
      <c r="C1993" t="s">
        <v>1100</v>
      </c>
      <c r="D1993" t="s">
        <v>3444</v>
      </c>
      <c r="E1993" t="s">
        <v>7</v>
      </c>
      <c r="F1993" s="3">
        <v>96134.080000000002</v>
      </c>
      <c r="G1993" s="3">
        <v>11476000</v>
      </c>
      <c r="H1993" s="3">
        <v>330049.76</v>
      </c>
      <c r="I1993" s="61">
        <v>2023</v>
      </c>
    </row>
    <row r="1994" spans="1:9" x14ac:dyDescent="0.3">
      <c r="A1994" s="79">
        <v>1201</v>
      </c>
      <c r="B1994" t="s">
        <v>821</v>
      </c>
      <c r="C1994" t="s">
        <v>1100</v>
      </c>
      <c r="D1994" t="s">
        <v>3445</v>
      </c>
      <c r="E1994" t="s">
        <v>7</v>
      </c>
      <c r="F1994" s="3">
        <v>310333.71999999997</v>
      </c>
      <c r="G1994" s="3">
        <v>463318</v>
      </c>
      <c r="H1994" s="3">
        <v>13325.025680000001</v>
      </c>
      <c r="I1994" s="61">
        <v>2023</v>
      </c>
    </row>
    <row r="1995" spans="1:9" x14ac:dyDescent="0.3">
      <c r="A1995" s="79">
        <v>1201</v>
      </c>
      <c r="B1995" t="s">
        <v>821</v>
      </c>
      <c r="C1995" t="s">
        <v>1100</v>
      </c>
      <c r="D1995" t="s">
        <v>48</v>
      </c>
      <c r="E1995" t="s">
        <v>7</v>
      </c>
      <c r="F1995" s="3" t="s">
        <v>3765</v>
      </c>
      <c r="G1995" s="3" t="s">
        <v>3928</v>
      </c>
      <c r="H1995" s="3" t="s">
        <v>3765</v>
      </c>
      <c r="I1995" s="61">
        <v>2023</v>
      </c>
    </row>
    <row r="1996" spans="1:9" x14ac:dyDescent="0.3">
      <c r="A1996" s="79">
        <v>1204</v>
      </c>
      <c r="B1996" t="s">
        <v>822</v>
      </c>
      <c r="C1996" t="s">
        <v>1100</v>
      </c>
      <c r="D1996" t="s">
        <v>3058</v>
      </c>
      <c r="E1996" t="s">
        <v>7</v>
      </c>
      <c r="F1996" s="3">
        <v>44038.35</v>
      </c>
      <c r="G1996" s="3">
        <v>3905400</v>
      </c>
      <c r="H1996" s="3">
        <v>463688</v>
      </c>
      <c r="I1996" s="61">
        <v>2023</v>
      </c>
    </row>
    <row r="1997" spans="1:9" x14ac:dyDescent="0.3">
      <c r="A1997" s="79">
        <v>1204</v>
      </c>
      <c r="B1997" t="s">
        <v>822</v>
      </c>
      <c r="C1997" t="s">
        <v>1100</v>
      </c>
      <c r="D1997" t="s">
        <v>3286</v>
      </c>
      <c r="E1997" t="s">
        <v>19</v>
      </c>
      <c r="F1997" s="3">
        <v>1897037.35</v>
      </c>
      <c r="G1997" s="3">
        <v>24803100</v>
      </c>
      <c r="H1997" s="3">
        <v>2885841</v>
      </c>
      <c r="I1997" s="61">
        <v>2023</v>
      </c>
    </row>
    <row r="1998" spans="1:9" x14ac:dyDescent="0.3">
      <c r="A1998" s="79">
        <v>1204</v>
      </c>
      <c r="B1998" t="s">
        <v>822</v>
      </c>
      <c r="C1998" t="s">
        <v>1100</v>
      </c>
      <c r="D1998" t="s">
        <v>3059</v>
      </c>
      <c r="E1998" t="s">
        <v>7</v>
      </c>
      <c r="F1998" s="3">
        <v>164800</v>
      </c>
      <c r="G1998" s="3">
        <v>6205100</v>
      </c>
      <c r="H1998" s="3">
        <v>721963</v>
      </c>
      <c r="I1998" s="61">
        <v>2023</v>
      </c>
    </row>
    <row r="1999" spans="1:9" x14ac:dyDescent="0.3">
      <c r="A1999" s="79">
        <v>1204</v>
      </c>
      <c r="B1999" t="s">
        <v>822</v>
      </c>
      <c r="C1999" t="s">
        <v>1100</v>
      </c>
      <c r="D1999" t="s">
        <v>3287</v>
      </c>
      <c r="E1999" t="s">
        <v>19</v>
      </c>
      <c r="F1999" s="3">
        <v>868714.64</v>
      </c>
      <c r="G1999" s="3">
        <v>8864000</v>
      </c>
      <c r="H1999" s="3">
        <v>1031326</v>
      </c>
      <c r="I1999" s="61">
        <v>2023</v>
      </c>
    </row>
    <row r="2000" spans="1:9" x14ac:dyDescent="0.3">
      <c r="A2000" s="79">
        <v>1204</v>
      </c>
      <c r="B2000" t="s">
        <v>822</v>
      </c>
      <c r="C2000" t="s">
        <v>1100</v>
      </c>
      <c r="D2000" t="s">
        <v>2968</v>
      </c>
      <c r="E2000" t="s">
        <v>7</v>
      </c>
      <c r="F2000" s="3">
        <v>15760</v>
      </c>
      <c r="G2000" s="3">
        <v>316700</v>
      </c>
      <c r="H2000" s="3">
        <v>36848</v>
      </c>
      <c r="I2000" s="61">
        <v>2023</v>
      </c>
    </row>
    <row r="2001" spans="1:9" x14ac:dyDescent="0.3">
      <c r="A2001" s="79">
        <v>1205</v>
      </c>
      <c r="B2001" t="s">
        <v>823</v>
      </c>
      <c r="C2001" t="s">
        <v>1100</v>
      </c>
      <c r="D2001" t="s">
        <v>3608</v>
      </c>
      <c r="E2001" t="s">
        <v>7</v>
      </c>
      <c r="F2001" s="3">
        <v>98197.42</v>
      </c>
      <c r="G2001" s="3">
        <v>12555200</v>
      </c>
      <c r="H2001" s="3">
        <v>716274.16</v>
      </c>
      <c r="I2001" s="61">
        <v>2023</v>
      </c>
    </row>
    <row r="2002" spans="1:9" x14ac:dyDescent="0.3">
      <c r="A2002" s="79">
        <v>1205</v>
      </c>
      <c r="B2002" t="s">
        <v>823</v>
      </c>
      <c r="C2002" t="s">
        <v>1100</v>
      </c>
      <c r="D2002" t="s">
        <v>3609</v>
      </c>
      <c r="E2002" t="s">
        <v>7</v>
      </c>
      <c r="F2002" s="3">
        <v>36201</v>
      </c>
      <c r="G2002" s="3">
        <v>9029700.0899999999</v>
      </c>
      <c r="H2002" s="3">
        <v>515144.39</v>
      </c>
      <c r="I2002" s="61">
        <v>2023</v>
      </c>
    </row>
    <row r="2003" spans="1:9" x14ac:dyDescent="0.3">
      <c r="A2003" s="79">
        <v>1205</v>
      </c>
      <c r="B2003" t="s">
        <v>823</v>
      </c>
      <c r="C2003" t="s">
        <v>1100</v>
      </c>
      <c r="D2003" t="s">
        <v>3610</v>
      </c>
      <c r="E2003" t="s">
        <v>7</v>
      </c>
      <c r="F2003" s="3">
        <v>50245</v>
      </c>
      <c r="G2003" s="3">
        <v>3450000</v>
      </c>
      <c r="H2003" s="3">
        <v>196822.5</v>
      </c>
      <c r="I2003" s="61">
        <v>2023</v>
      </c>
    </row>
    <row r="2004" spans="1:9" x14ac:dyDescent="0.3">
      <c r="A2004" s="79">
        <v>1205</v>
      </c>
      <c r="B2004" t="s">
        <v>823</v>
      </c>
      <c r="C2004" t="s">
        <v>1100</v>
      </c>
      <c r="D2004" t="s">
        <v>3611</v>
      </c>
      <c r="E2004" t="s">
        <v>7</v>
      </c>
      <c r="F2004" s="3">
        <v>75673.08</v>
      </c>
      <c r="G2004" s="3">
        <v>6510000</v>
      </c>
      <c r="H2004" s="3">
        <v>371395.5</v>
      </c>
      <c r="I2004" s="61">
        <v>2023</v>
      </c>
    </row>
    <row r="2005" spans="1:9" x14ac:dyDescent="0.3">
      <c r="A2005" s="79">
        <v>1205</v>
      </c>
      <c r="B2005" t="s">
        <v>823</v>
      </c>
      <c r="C2005" t="s">
        <v>1100</v>
      </c>
      <c r="D2005" t="s">
        <v>413</v>
      </c>
      <c r="E2005" t="s">
        <v>7</v>
      </c>
      <c r="F2005" s="3" t="s">
        <v>3765</v>
      </c>
      <c r="G2005" s="3">
        <v>2400000</v>
      </c>
      <c r="H2005" s="3">
        <v>136920</v>
      </c>
      <c r="I2005" s="61">
        <v>2023</v>
      </c>
    </row>
    <row r="2006" spans="1:9" x14ac:dyDescent="0.3">
      <c r="A2006" s="79">
        <v>1205</v>
      </c>
      <c r="B2006" t="s">
        <v>823</v>
      </c>
      <c r="C2006" t="s">
        <v>1100</v>
      </c>
      <c r="D2006" t="s">
        <v>414</v>
      </c>
      <c r="E2006" t="s">
        <v>7</v>
      </c>
      <c r="F2006" s="3" t="s">
        <v>3765</v>
      </c>
      <c r="G2006" s="3">
        <v>2400000</v>
      </c>
      <c r="H2006" s="3">
        <v>136920</v>
      </c>
      <c r="I2006" s="61">
        <v>2023</v>
      </c>
    </row>
    <row r="2007" spans="1:9" x14ac:dyDescent="0.3">
      <c r="A2007" s="79">
        <v>1205</v>
      </c>
      <c r="B2007" t="s">
        <v>823</v>
      </c>
      <c r="C2007" t="s">
        <v>1100</v>
      </c>
      <c r="D2007" t="s">
        <v>3612</v>
      </c>
      <c r="E2007" t="s">
        <v>7</v>
      </c>
      <c r="F2007" s="3">
        <v>80241</v>
      </c>
      <c r="G2007" s="3">
        <v>9000000</v>
      </c>
      <c r="H2007" s="3">
        <v>513450</v>
      </c>
      <c r="I2007" s="61">
        <v>2023</v>
      </c>
    </row>
    <row r="2008" spans="1:9" x14ac:dyDescent="0.3">
      <c r="A2008" s="79">
        <v>1205</v>
      </c>
      <c r="B2008" t="s">
        <v>823</v>
      </c>
      <c r="C2008" t="s">
        <v>1100</v>
      </c>
      <c r="D2008" t="s">
        <v>3288</v>
      </c>
      <c r="E2008" t="s">
        <v>7</v>
      </c>
      <c r="F2008" s="3">
        <v>189185.25</v>
      </c>
      <c r="G2008" s="3">
        <v>5941700.0899999999</v>
      </c>
      <c r="H2008" s="3">
        <v>338973.99</v>
      </c>
      <c r="I2008" s="61">
        <v>2023</v>
      </c>
    </row>
    <row r="2009" spans="1:9" x14ac:dyDescent="0.3">
      <c r="A2009" s="79">
        <v>1205</v>
      </c>
      <c r="B2009" t="s">
        <v>823</v>
      </c>
      <c r="C2009" t="s">
        <v>1100</v>
      </c>
      <c r="D2009" t="s">
        <v>3613</v>
      </c>
      <c r="E2009" t="s">
        <v>7</v>
      </c>
      <c r="F2009" s="3">
        <v>99649</v>
      </c>
      <c r="G2009" s="3">
        <v>390800</v>
      </c>
      <c r="H2009" s="3">
        <v>22295.14</v>
      </c>
      <c r="I2009" s="61">
        <v>2023</v>
      </c>
    </row>
    <row r="2010" spans="1:9" x14ac:dyDescent="0.3">
      <c r="A2010" s="79">
        <v>1205</v>
      </c>
      <c r="B2010" t="s">
        <v>823</v>
      </c>
      <c r="C2010" t="s">
        <v>1100</v>
      </c>
      <c r="D2010" t="s">
        <v>3614</v>
      </c>
      <c r="E2010" t="s">
        <v>7</v>
      </c>
      <c r="F2010" s="3">
        <v>70000</v>
      </c>
      <c r="G2010" s="3">
        <v>390800</v>
      </c>
      <c r="H2010" s="3">
        <v>2229514</v>
      </c>
      <c r="I2010" s="61">
        <v>2023</v>
      </c>
    </row>
    <row r="2011" spans="1:9" x14ac:dyDescent="0.3">
      <c r="A2011" s="79">
        <v>1205</v>
      </c>
      <c r="B2011" t="s">
        <v>823</v>
      </c>
      <c r="C2011" t="s">
        <v>1100</v>
      </c>
      <c r="D2011" t="s">
        <v>3615</v>
      </c>
      <c r="E2011" t="s">
        <v>7</v>
      </c>
      <c r="F2011" s="3">
        <v>1736740.95</v>
      </c>
      <c r="G2011" s="3">
        <v>11226400</v>
      </c>
      <c r="H2011" s="3">
        <v>640466.12</v>
      </c>
      <c r="I2011" s="61">
        <v>2023</v>
      </c>
    </row>
    <row r="2012" spans="1:9" x14ac:dyDescent="0.3">
      <c r="A2012" s="79">
        <v>1206</v>
      </c>
      <c r="B2012" t="s">
        <v>824</v>
      </c>
      <c r="C2012" t="s">
        <v>1100</v>
      </c>
      <c r="D2012" t="s">
        <v>416</v>
      </c>
      <c r="E2012" t="s">
        <v>42</v>
      </c>
      <c r="F2012" s="3" t="s">
        <v>3765</v>
      </c>
      <c r="G2012" s="3">
        <v>19028600</v>
      </c>
      <c r="H2012" s="3">
        <v>615197.64</v>
      </c>
      <c r="I2012" s="61">
        <v>2023</v>
      </c>
    </row>
    <row r="2013" spans="1:9" x14ac:dyDescent="0.3">
      <c r="A2013" s="79">
        <v>1206</v>
      </c>
      <c r="B2013" t="s">
        <v>824</v>
      </c>
      <c r="C2013" t="s">
        <v>1100</v>
      </c>
      <c r="D2013" t="s">
        <v>416</v>
      </c>
      <c r="E2013" t="s">
        <v>42</v>
      </c>
      <c r="F2013" s="3" t="s">
        <v>3765</v>
      </c>
      <c r="G2013" s="3">
        <v>10158800</v>
      </c>
      <c r="H2013" s="3">
        <v>328434</v>
      </c>
      <c r="I2013" s="61">
        <v>2023</v>
      </c>
    </row>
    <row r="2014" spans="1:9" x14ac:dyDescent="0.3">
      <c r="A2014" s="79">
        <v>1207</v>
      </c>
      <c r="B2014" t="s">
        <v>825</v>
      </c>
      <c r="C2014" t="s">
        <v>1100</v>
      </c>
      <c r="D2014" t="s">
        <v>3616</v>
      </c>
      <c r="E2014" t="s">
        <v>7</v>
      </c>
      <c r="F2014" s="3">
        <v>39277.949999999997</v>
      </c>
      <c r="G2014" s="3">
        <v>15000000</v>
      </c>
      <c r="H2014" s="3">
        <v>353850</v>
      </c>
      <c r="I2014" s="61">
        <v>2023</v>
      </c>
    </row>
    <row r="2015" spans="1:9" x14ac:dyDescent="0.3">
      <c r="A2015" s="79">
        <v>1207</v>
      </c>
      <c r="B2015" t="s">
        <v>825</v>
      </c>
      <c r="C2015" t="s">
        <v>1100</v>
      </c>
      <c r="D2015" t="s">
        <v>418</v>
      </c>
      <c r="E2015" t="s">
        <v>7</v>
      </c>
      <c r="F2015" s="3">
        <v>6425.99</v>
      </c>
      <c r="G2015" s="3">
        <v>9000000</v>
      </c>
      <c r="H2015" s="3">
        <v>212310</v>
      </c>
      <c r="I2015" s="61">
        <v>2023</v>
      </c>
    </row>
    <row r="2016" spans="1:9" x14ac:dyDescent="0.3">
      <c r="A2016" s="79">
        <v>1207</v>
      </c>
      <c r="B2016" t="s">
        <v>825</v>
      </c>
      <c r="C2016" t="s">
        <v>1100</v>
      </c>
      <c r="D2016" t="s">
        <v>3617</v>
      </c>
      <c r="E2016" t="s">
        <v>19</v>
      </c>
      <c r="F2016" s="3">
        <v>67842.5</v>
      </c>
      <c r="G2016" s="3">
        <v>10000000</v>
      </c>
      <c r="H2016" s="3">
        <v>235900</v>
      </c>
      <c r="I2016" s="61">
        <v>2023</v>
      </c>
    </row>
    <row r="2017" spans="1:9" x14ac:dyDescent="0.3">
      <c r="A2017" s="79">
        <v>1208</v>
      </c>
      <c r="B2017" t="s">
        <v>826</v>
      </c>
      <c r="C2017" t="s">
        <v>1100</v>
      </c>
      <c r="D2017" t="s">
        <v>420</v>
      </c>
      <c r="E2017" t="s">
        <v>7</v>
      </c>
      <c r="F2017" s="3">
        <v>39660</v>
      </c>
      <c r="G2017" s="3">
        <v>1800000</v>
      </c>
      <c r="H2017" s="3">
        <v>114894</v>
      </c>
      <c r="I2017" s="61">
        <v>2022</v>
      </c>
    </row>
    <row r="2018" spans="1:9" x14ac:dyDescent="0.3">
      <c r="A2018" s="79">
        <v>1208</v>
      </c>
      <c r="B2018" t="s">
        <v>826</v>
      </c>
      <c r="C2018" t="s">
        <v>1100</v>
      </c>
      <c r="D2018" t="s">
        <v>421</v>
      </c>
      <c r="E2018" t="s">
        <v>7</v>
      </c>
      <c r="F2018" s="3">
        <v>8915.8700000000008</v>
      </c>
      <c r="G2018" s="3">
        <v>1647100</v>
      </c>
      <c r="H2018" s="3">
        <v>105134.39</v>
      </c>
      <c r="I2018" s="61">
        <v>2022</v>
      </c>
    </row>
    <row r="2019" spans="1:9" x14ac:dyDescent="0.3">
      <c r="A2019" s="79">
        <v>1209</v>
      </c>
      <c r="B2019" t="s">
        <v>827</v>
      </c>
      <c r="C2019" t="s">
        <v>1100</v>
      </c>
      <c r="D2019" t="s">
        <v>423</v>
      </c>
      <c r="E2019" t="s">
        <v>19</v>
      </c>
      <c r="F2019" s="3">
        <v>167467.12</v>
      </c>
      <c r="G2019" s="3">
        <v>11340000</v>
      </c>
      <c r="H2019" s="3">
        <v>606803.4</v>
      </c>
      <c r="I2019" s="61">
        <v>2023</v>
      </c>
    </row>
    <row r="2020" spans="1:9" x14ac:dyDescent="0.3">
      <c r="A2020" s="79">
        <v>1210</v>
      </c>
      <c r="B2020" t="s">
        <v>828</v>
      </c>
      <c r="C2020" t="s">
        <v>1100</v>
      </c>
      <c r="D2020" t="s">
        <v>3618</v>
      </c>
      <c r="E2020" t="s">
        <v>7</v>
      </c>
      <c r="F2020" s="3">
        <v>25651.68</v>
      </c>
      <c r="G2020" s="3">
        <v>7000000</v>
      </c>
      <c r="H2020" s="3">
        <v>445970</v>
      </c>
      <c r="I2020" s="61">
        <v>2023</v>
      </c>
    </row>
    <row r="2021" spans="1:9" x14ac:dyDescent="0.3">
      <c r="A2021" s="79">
        <v>1211</v>
      </c>
      <c r="B2021" t="s">
        <v>829</v>
      </c>
      <c r="C2021" t="s">
        <v>1100</v>
      </c>
      <c r="D2021" t="s">
        <v>607</v>
      </c>
      <c r="E2021" t="s">
        <v>7</v>
      </c>
      <c r="F2021" s="3">
        <v>55750</v>
      </c>
      <c r="G2021" s="3">
        <v>4263800</v>
      </c>
      <c r="H2021" s="3">
        <v>421732.45799999998</v>
      </c>
      <c r="I2021" s="61">
        <v>2023</v>
      </c>
    </row>
    <row r="2022" spans="1:9" x14ac:dyDescent="0.3">
      <c r="A2022" s="79">
        <v>1211</v>
      </c>
      <c r="B2022" t="s">
        <v>829</v>
      </c>
      <c r="C2022" t="s">
        <v>1100</v>
      </c>
      <c r="D2022" t="s">
        <v>426</v>
      </c>
      <c r="E2022" t="s">
        <v>7</v>
      </c>
      <c r="F2022" s="3">
        <v>315000</v>
      </c>
      <c r="G2022" s="3">
        <v>6935600</v>
      </c>
      <c r="H2022" s="3">
        <v>686000.196</v>
      </c>
      <c r="I2022" s="61">
        <v>2023</v>
      </c>
    </row>
    <row r="2023" spans="1:9" x14ac:dyDescent="0.3">
      <c r="A2023" s="79">
        <v>1211</v>
      </c>
      <c r="B2023" t="s">
        <v>829</v>
      </c>
      <c r="C2023" t="s">
        <v>1100</v>
      </c>
      <c r="D2023" t="s">
        <v>3289</v>
      </c>
      <c r="E2023" t="s">
        <v>19</v>
      </c>
      <c r="F2023" s="3">
        <v>47750</v>
      </c>
      <c r="G2023" s="3">
        <v>1671400</v>
      </c>
      <c r="H2023" s="3">
        <v>165318.174</v>
      </c>
      <c r="I2023" s="61">
        <v>2023</v>
      </c>
    </row>
    <row r="2024" spans="1:9" x14ac:dyDescent="0.3">
      <c r="A2024" s="79">
        <v>1211</v>
      </c>
      <c r="B2024" t="s">
        <v>829</v>
      </c>
      <c r="C2024" t="s">
        <v>1100</v>
      </c>
      <c r="D2024" t="s">
        <v>3290</v>
      </c>
      <c r="E2024" t="s">
        <v>19</v>
      </c>
      <c r="F2024" s="3">
        <v>525000</v>
      </c>
      <c r="G2024" s="3">
        <v>1324200</v>
      </c>
      <c r="H2024" s="3">
        <v>130976.622</v>
      </c>
      <c r="I2024" s="61">
        <v>2023</v>
      </c>
    </row>
    <row r="2025" spans="1:9" x14ac:dyDescent="0.3">
      <c r="A2025" s="79">
        <v>1211</v>
      </c>
      <c r="B2025" t="s">
        <v>829</v>
      </c>
      <c r="C2025" t="s">
        <v>1100</v>
      </c>
      <c r="D2025" t="s">
        <v>3291</v>
      </c>
      <c r="E2025" t="s">
        <v>7</v>
      </c>
      <c r="F2025" s="3">
        <v>217000</v>
      </c>
      <c r="G2025" s="3">
        <v>4635400</v>
      </c>
      <c r="H2025" s="3">
        <v>458487.41399999999</v>
      </c>
      <c r="I2025" s="61">
        <v>2023</v>
      </c>
    </row>
    <row r="2026" spans="1:9" x14ac:dyDescent="0.3">
      <c r="A2026" s="79">
        <v>1211</v>
      </c>
      <c r="B2026" t="s">
        <v>829</v>
      </c>
      <c r="C2026" t="s">
        <v>1100</v>
      </c>
      <c r="D2026" t="s">
        <v>3619</v>
      </c>
      <c r="E2026" t="s">
        <v>19</v>
      </c>
      <c r="F2026" s="3">
        <v>200000</v>
      </c>
      <c r="G2026" s="3">
        <v>541600</v>
      </c>
      <c r="H2026" s="3">
        <v>53569.655999999995</v>
      </c>
      <c r="I2026" s="61">
        <v>2023</v>
      </c>
    </row>
    <row r="2027" spans="1:9" x14ac:dyDescent="0.3">
      <c r="A2027" s="79">
        <v>1212</v>
      </c>
      <c r="B2027" t="s">
        <v>830</v>
      </c>
      <c r="C2027" t="s">
        <v>1100</v>
      </c>
      <c r="D2027" t="s">
        <v>3292</v>
      </c>
      <c r="E2027" t="s">
        <v>19</v>
      </c>
      <c r="F2027" s="3">
        <v>224068.06</v>
      </c>
      <c r="G2027" s="3">
        <v>13500000</v>
      </c>
      <c r="H2027" s="3">
        <v>891135</v>
      </c>
      <c r="I2027" s="61">
        <v>2023</v>
      </c>
    </row>
    <row r="2028" spans="1:9" x14ac:dyDescent="0.3">
      <c r="A2028" s="79">
        <v>1214</v>
      </c>
      <c r="B2028" t="s">
        <v>831</v>
      </c>
      <c r="C2028" t="s">
        <v>1100</v>
      </c>
      <c r="D2028" t="s">
        <v>3293</v>
      </c>
      <c r="E2028" t="s">
        <v>19</v>
      </c>
      <c r="F2028" s="3">
        <v>9837.8700000000008</v>
      </c>
      <c r="G2028" s="3">
        <v>1547700</v>
      </c>
      <c r="H2028" s="3">
        <v>38522.252999999997</v>
      </c>
      <c r="I2028" s="61">
        <v>2023</v>
      </c>
    </row>
    <row r="2029" spans="1:9" x14ac:dyDescent="0.3">
      <c r="A2029" s="79">
        <v>1214</v>
      </c>
      <c r="B2029" t="s">
        <v>831</v>
      </c>
      <c r="C2029" t="s">
        <v>1100</v>
      </c>
      <c r="D2029" t="s">
        <v>429</v>
      </c>
      <c r="E2029" t="s">
        <v>19</v>
      </c>
      <c r="F2029" s="3">
        <v>228797.93</v>
      </c>
      <c r="G2029" s="3">
        <v>16040000</v>
      </c>
      <c r="H2029" s="3">
        <v>399235.6</v>
      </c>
      <c r="I2029" s="61">
        <v>2023</v>
      </c>
    </row>
    <row r="2030" spans="1:9" x14ac:dyDescent="0.3">
      <c r="A2030" s="79">
        <v>1214</v>
      </c>
      <c r="B2030" t="s">
        <v>831</v>
      </c>
      <c r="C2030" t="s">
        <v>1100</v>
      </c>
      <c r="D2030" t="s">
        <v>430</v>
      </c>
      <c r="E2030" t="s">
        <v>19</v>
      </c>
      <c r="F2030" s="3">
        <v>292372.46999999997</v>
      </c>
      <c r="G2030" s="3">
        <v>37871400</v>
      </c>
      <c r="H2030" s="3">
        <v>942619.14599999995</v>
      </c>
      <c r="I2030" s="61">
        <v>2023</v>
      </c>
    </row>
    <row r="2031" spans="1:9" x14ac:dyDescent="0.3">
      <c r="A2031" s="79">
        <v>1214</v>
      </c>
      <c r="B2031" t="s">
        <v>831</v>
      </c>
      <c r="C2031" t="s">
        <v>1100</v>
      </c>
      <c r="D2031" t="s">
        <v>431</v>
      </c>
      <c r="E2031" t="s">
        <v>42</v>
      </c>
      <c r="F2031" s="3">
        <v>370720.5</v>
      </c>
      <c r="G2031" s="3">
        <v>44407100</v>
      </c>
      <c r="H2031" s="3">
        <v>1105292.7189999998</v>
      </c>
      <c r="I2031" s="61">
        <v>2023</v>
      </c>
    </row>
    <row r="2032" spans="1:9" x14ac:dyDescent="0.3">
      <c r="A2032" s="79">
        <v>1214</v>
      </c>
      <c r="B2032" t="s">
        <v>831</v>
      </c>
      <c r="C2032" t="s">
        <v>1100</v>
      </c>
      <c r="D2032" t="s">
        <v>432</v>
      </c>
      <c r="E2032" t="s">
        <v>42</v>
      </c>
      <c r="F2032" s="3">
        <v>120272.5</v>
      </c>
      <c r="G2032" s="3">
        <v>57078500</v>
      </c>
      <c r="H2032" s="3">
        <v>1420683.865</v>
      </c>
      <c r="I2032" s="61">
        <v>2023</v>
      </c>
    </row>
    <row r="2033" spans="1:9" x14ac:dyDescent="0.3">
      <c r="A2033" s="79">
        <v>1214</v>
      </c>
      <c r="B2033" t="s">
        <v>831</v>
      </c>
      <c r="C2033" t="s">
        <v>1100</v>
      </c>
      <c r="D2033" t="s">
        <v>3294</v>
      </c>
      <c r="E2033" t="s">
        <v>19</v>
      </c>
      <c r="F2033" s="3">
        <v>500067.2</v>
      </c>
      <c r="G2033" s="3">
        <v>24106800</v>
      </c>
      <c r="H2033" s="3">
        <v>600018.25199999998</v>
      </c>
      <c r="I2033" s="61">
        <v>2023</v>
      </c>
    </row>
    <row r="2034" spans="1:9" x14ac:dyDescent="0.3">
      <c r="A2034" s="79">
        <v>1214</v>
      </c>
      <c r="B2034" t="s">
        <v>831</v>
      </c>
      <c r="C2034" t="s">
        <v>1100</v>
      </c>
      <c r="D2034" t="s">
        <v>3295</v>
      </c>
      <c r="E2034" t="s">
        <v>42</v>
      </c>
      <c r="F2034" s="3">
        <v>339753.7</v>
      </c>
      <c r="G2034" s="3">
        <v>37809400</v>
      </c>
      <c r="H2034" s="3">
        <v>941075.96600000001</v>
      </c>
      <c r="I2034" s="61">
        <v>2023</v>
      </c>
    </row>
    <row r="2035" spans="1:9" x14ac:dyDescent="0.3">
      <c r="A2035" s="79">
        <v>1214</v>
      </c>
      <c r="B2035" t="s">
        <v>831</v>
      </c>
      <c r="C2035" t="s">
        <v>1100</v>
      </c>
      <c r="D2035" t="s">
        <v>3296</v>
      </c>
      <c r="E2035" t="s">
        <v>19</v>
      </c>
      <c r="F2035" s="3">
        <v>210000</v>
      </c>
      <c r="G2035" s="3">
        <v>9880800</v>
      </c>
      <c r="H2035" s="3">
        <v>245933.11199999999</v>
      </c>
      <c r="I2035" s="61">
        <v>2023</v>
      </c>
    </row>
    <row r="2036" spans="1:9" x14ac:dyDescent="0.3">
      <c r="A2036" s="79">
        <v>1214</v>
      </c>
      <c r="B2036" t="s">
        <v>831</v>
      </c>
      <c r="C2036" t="s">
        <v>1100</v>
      </c>
      <c r="D2036" t="s">
        <v>433</v>
      </c>
      <c r="E2036" t="s">
        <v>42</v>
      </c>
      <c r="F2036" s="3">
        <v>108643.4</v>
      </c>
      <c r="G2036" s="3">
        <v>16874200</v>
      </c>
      <c r="H2036" s="3">
        <v>419998.83799999999</v>
      </c>
      <c r="I2036" s="61">
        <v>2023</v>
      </c>
    </row>
    <row r="2037" spans="1:9" x14ac:dyDescent="0.3">
      <c r="A2037" s="79">
        <v>1214</v>
      </c>
      <c r="B2037" t="s">
        <v>831</v>
      </c>
      <c r="C2037" t="s">
        <v>1100</v>
      </c>
      <c r="D2037" t="s">
        <v>3297</v>
      </c>
      <c r="E2037" t="s">
        <v>42</v>
      </c>
      <c r="F2037" s="3">
        <v>593232.44999999995</v>
      </c>
      <c r="G2037" s="3">
        <v>87611600</v>
      </c>
      <c r="H2037" s="3">
        <v>2180652.7239999999</v>
      </c>
      <c r="I2037" s="61">
        <v>2023</v>
      </c>
    </row>
    <row r="2038" spans="1:9" x14ac:dyDescent="0.3">
      <c r="A2038" s="79">
        <v>1214</v>
      </c>
      <c r="B2038" t="s">
        <v>831</v>
      </c>
      <c r="C2038" t="s">
        <v>1100</v>
      </c>
      <c r="D2038" t="s">
        <v>3298</v>
      </c>
      <c r="E2038" t="s">
        <v>19</v>
      </c>
      <c r="F2038" s="3">
        <v>304797.17</v>
      </c>
      <c r="G2038" s="3">
        <v>14615300</v>
      </c>
      <c r="H2038" s="3">
        <v>363774.81699999998</v>
      </c>
      <c r="I2038" s="61">
        <v>2023</v>
      </c>
    </row>
    <row r="2039" spans="1:9" x14ac:dyDescent="0.3">
      <c r="A2039" s="79">
        <v>1214</v>
      </c>
      <c r="B2039" t="s">
        <v>831</v>
      </c>
      <c r="C2039" t="s">
        <v>1100</v>
      </c>
      <c r="D2039" t="s">
        <v>434</v>
      </c>
      <c r="E2039" t="s">
        <v>19</v>
      </c>
      <c r="F2039" s="3">
        <v>150279.54999999999</v>
      </c>
      <c r="G2039" s="3">
        <v>12491800</v>
      </c>
      <c r="H2039" s="3">
        <v>310920.902</v>
      </c>
      <c r="I2039" s="61">
        <v>2023</v>
      </c>
    </row>
    <row r="2040" spans="1:9" x14ac:dyDescent="0.3">
      <c r="A2040" s="79">
        <v>1214</v>
      </c>
      <c r="B2040" t="s">
        <v>831</v>
      </c>
      <c r="C2040" t="s">
        <v>1100</v>
      </c>
      <c r="D2040" t="s">
        <v>435</v>
      </c>
      <c r="E2040" t="s">
        <v>7</v>
      </c>
      <c r="F2040" s="3">
        <v>19501.599999999999</v>
      </c>
      <c r="G2040" s="3">
        <v>2875000</v>
      </c>
      <c r="H2040" s="3">
        <v>71558.75</v>
      </c>
      <c r="I2040" s="61">
        <v>2023</v>
      </c>
    </row>
    <row r="2041" spans="1:9" x14ac:dyDescent="0.3">
      <c r="A2041" s="79">
        <v>1214</v>
      </c>
      <c r="B2041" t="s">
        <v>831</v>
      </c>
      <c r="C2041" t="s">
        <v>1100</v>
      </c>
      <c r="D2041" t="s">
        <v>3299</v>
      </c>
      <c r="E2041" t="s">
        <v>42</v>
      </c>
      <c r="F2041" s="3">
        <v>541612.94999999995</v>
      </c>
      <c r="G2041" s="3">
        <v>82723200</v>
      </c>
      <c r="H2041" s="3">
        <v>2058980.4480000001</v>
      </c>
      <c r="I2041" s="61">
        <v>2023</v>
      </c>
    </row>
    <row r="2042" spans="1:9" x14ac:dyDescent="0.3">
      <c r="A2042" s="79">
        <v>1214</v>
      </c>
      <c r="B2042" t="s">
        <v>831</v>
      </c>
      <c r="C2042" t="s">
        <v>1100</v>
      </c>
      <c r="D2042" t="s">
        <v>436</v>
      </c>
      <c r="E2042" t="s">
        <v>19</v>
      </c>
      <c r="F2042" s="3">
        <v>40075.300000000003</v>
      </c>
      <c r="G2042" s="3">
        <v>9000000</v>
      </c>
      <c r="H2042" s="3">
        <v>224010</v>
      </c>
      <c r="I2042" s="61">
        <v>2023</v>
      </c>
    </row>
    <row r="2043" spans="1:9" x14ac:dyDescent="0.3">
      <c r="A2043" s="79">
        <v>1214</v>
      </c>
      <c r="B2043" t="s">
        <v>831</v>
      </c>
      <c r="C2043" t="s">
        <v>1100</v>
      </c>
      <c r="D2043" t="s">
        <v>3300</v>
      </c>
      <c r="E2043" t="s">
        <v>7</v>
      </c>
      <c r="F2043" s="3">
        <v>21685.33</v>
      </c>
      <c r="G2043" s="3">
        <v>7963800</v>
      </c>
      <c r="H2043" s="3">
        <v>198218.98199999999</v>
      </c>
      <c r="I2043" s="61">
        <v>2023</v>
      </c>
    </row>
    <row r="2044" spans="1:9" x14ac:dyDescent="0.3">
      <c r="A2044" s="79">
        <v>1214</v>
      </c>
      <c r="B2044" t="s">
        <v>831</v>
      </c>
      <c r="C2044" t="s">
        <v>1100</v>
      </c>
      <c r="D2044" t="s">
        <v>3301</v>
      </c>
      <c r="E2044" t="s">
        <v>19</v>
      </c>
      <c r="F2044" s="3">
        <v>13249.43</v>
      </c>
      <c r="G2044" s="3">
        <v>840100</v>
      </c>
      <c r="H2044" s="3">
        <v>20910.089</v>
      </c>
      <c r="I2044" s="61">
        <v>2023</v>
      </c>
    </row>
    <row r="2045" spans="1:9" x14ac:dyDescent="0.3">
      <c r="A2045" s="79">
        <v>1214</v>
      </c>
      <c r="B2045" t="s">
        <v>831</v>
      </c>
      <c r="C2045" t="s">
        <v>1100</v>
      </c>
      <c r="D2045" t="s">
        <v>3302</v>
      </c>
      <c r="E2045" t="s">
        <v>7</v>
      </c>
      <c r="F2045" s="3" t="s">
        <v>3765</v>
      </c>
      <c r="G2045" s="3">
        <v>11184680</v>
      </c>
      <c r="H2045" s="3">
        <v>278386.68520000001</v>
      </c>
      <c r="I2045" s="61">
        <v>2023</v>
      </c>
    </row>
    <row r="2046" spans="1:9" x14ac:dyDescent="0.3">
      <c r="A2046" s="79">
        <v>1214</v>
      </c>
      <c r="B2046" t="s">
        <v>831</v>
      </c>
      <c r="C2046" t="s">
        <v>1100</v>
      </c>
      <c r="D2046" t="s">
        <v>437</v>
      </c>
      <c r="E2046" t="s">
        <v>7</v>
      </c>
      <c r="F2046" s="3">
        <v>40000</v>
      </c>
      <c r="G2046" s="3">
        <v>6022520</v>
      </c>
      <c r="H2046" s="3">
        <v>149900.52280000001</v>
      </c>
      <c r="I2046" s="61">
        <v>2023</v>
      </c>
    </row>
    <row r="2047" spans="1:9" x14ac:dyDescent="0.3">
      <c r="A2047" s="79">
        <v>1214</v>
      </c>
      <c r="B2047" t="s">
        <v>831</v>
      </c>
      <c r="C2047" t="s">
        <v>1100</v>
      </c>
      <c r="D2047" t="s">
        <v>3303</v>
      </c>
      <c r="E2047" t="s">
        <v>7</v>
      </c>
      <c r="F2047" s="3">
        <v>106997</v>
      </c>
      <c r="G2047" s="3">
        <v>9100000</v>
      </c>
      <c r="H2047" s="3">
        <v>226499</v>
      </c>
      <c r="I2047" s="61">
        <v>2023</v>
      </c>
    </row>
    <row r="2048" spans="1:9" x14ac:dyDescent="0.3">
      <c r="A2048" s="79">
        <v>1214</v>
      </c>
      <c r="B2048" t="s">
        <v>831</v>
      </c>
      <c r="C2048" t="s">
        <v>1100</v>
      </c>
      <c r="D2048" t="s">
        <v>3304</v>
      </c>
      <c r="E2048" t="s">
        <v>7</v>
      </c>
      <c r="F2048" s="3">
        <v>111804</v>
      </c>
      <c r="G2048" s="3">
        <v>12575000</v>
      </c>
      <c r="H2048" s="3">
        <v>312991.75</v>
      </c>
      <c r="I2048" s="61">
        <v>2023</v>
      </c>
    </row>
    <row r="2049" spans="1:9" x14ac:dyDescent="0.3">
      <c r="A2049" s="79">
        <v>1214</v>
      </c>
      <c r="B2049" t="s">
        <v>831</v>
      </c>
      <c r="C2049" t="s">
        <v>1100</v>
      </c>
      <c r="D2049" t="s">
        <v>438</v>
      </c>
      <c r="E2049" t="s">
        <v>19</v>
      </c>
      <c r="F2049" s="3">
        <v>47902.080000000002</v>
      </c>
      <c r="G2049" s="3">
        <v>12679600</v>
      </c>
      <c r="H2049" s="3">
        <v>315595.24400000001</v>
      </c>
      <c r="I2049" s="61">
        <v>2023</v>
      </c>
    </row>
    <row r="2050" spans="1:9" x14ac:dyDescent="0.3">
      <c r="A2050" s="79">
        <v>1214</v>
      </c>
      <c r="B2050" t="s">
        <v>831</v>
      </c>
      <c r="C2050" t="s">
        <v>1100</v>
      </c>
      <c r="D2050" t="s">
        <v>3305</v>
      </c>
      <c r="E2050" t="s">
        <v>42</v>
      </c>
      <c r="F2050" s="3">
        <v>909949.94</v>
      </c>
      <c r="G2050" s="3">
        <v>22916667</v>
      </c>
      <c r="H2050" s="3">
        <v>570395.84162999992</v>
      </c>
      <c r="I2050" s="61">
        <v>2023</v>
      </c>
    </row>
    <row r="2051" spans="1:9" x14ac:dyDescent="0.3">
      <c r="A2051" s="79">
        <v>1214</v>
      </c>
      <c r="B2051" t="s">
        <v>831</v>
      </c>
      <c r="C2051" t="s">
        <v>1100</v>
      </c>
      <c r="D2051" t="s">
        <v>439</v>
      </c>
      <c r="E2051" t="s">
        <v>7</v>
      </c>
      <c r="F2051" s="3">
        <v>17113.02</v>
      </c>
      <c r="G2051" s="3">
        <v>4509100</v>
      </c>
      <c r="H2051" s="3">
        <v>112231.499</v>
      </c>
      <c r="I2051" s="61">
        <v>2023</v>
      </c>
    </row>
    <row r="2052" spans="1:9" x14ac:dyDescent="0.3">
      <c r="A2052" s="79">
        <v>1214</v>
      </c>
      <c r="B2052" t="s">
        <v>831</v>
      </c>
      <c r="C2052" t="s">
        <v>1100</v>
      </c>
      <c r="D2052" t="s">
        <v>3306</v>
      </c>
      <c r="E2052" t="s">
        <v>42</v>
      </c>
      <c r="F2052" s="3">
        <v>778678.45</v>
      </c>
      <c r="G2052" s="3">
        <v>13750000</v>
      </c>
      <c r="H2052" s="3">
        <v>342237.5</v>
      </c>
      <c r="I2052" s="61">
        <v>2023</v>
      </c>
    </row>
    <row r="2053" spans="1:9" x14ac:dyDescent="0.3">
      <c r="A2053" s="79">
        <v>1214</v>
      </c>
      <c r="B2053" t="s">
        <v>831</v>
      </c>
      <c r="C2053" t="s">
        <v>1100</v>
      </c>
      <c r="D2053" t="s">
        <v>440</v>
      </c>
      <c r="E2053" t="s">
        <v>19</v>
      </c>
      <c r="F2053" s="3">
        <v>41830.769999999997</v>
      </c>
      <c r="G2053" s="3">
        <v>7416100</v>
      </c>
      <c r="H2053" s="3">
        <v>184586.72899999999</v>
      </c>
      <c r="I2053" s="61">
        <v>2023</v>
      </c>
    </row>
    <row r="2054" spans="1:9" x14ac:dyDescent="0.3">
      <c r="A2054" s="79">
        <v>1214</v>
      </c>
      <c r="B2054" t="s">
        <v>831</v>
      </c>
      <c r="C2054" t="s">
        <v>1100</v>
      </c>
      <c r="D2054" t="s">
        <v>4030</v>
      </c>
      <c r="E2054" t="s">
        <v>42</v>
      </c>
      <c r="F2054" s="3">
        <v>59145</v>
      </c>
      <c r="G2054" s="3">
        <v>2637700</v>
      </c>
      <c r="H2054" s="3">
        <v>65652.353000000003</v>
      </c>
      <c r="I2054" s="61">
        <v>2023</v>
      </c>
    </row>
    <row r="2055" spans="1:9" x14ac:dyDescent="0.3">
      <c r="A2055" s="79">
        <v>1214</v>
      </c>
      <c r="B2055" t="s">
        <v>831</v>
      </c>
      <c r="C2055" t="s">
        <v>1100</v>
      </c>
      <c r="D2055" t="s">
        <v>4031</v>
      </c>
      <c r="E2055" t="s">
        <v>42</v>
      </c>
      <c r="F2055" s="3">
        <v>486758</v>
      </c>
      <c r="G2055" s="3">
        <v>39479300</v>
      </c>
      <c r="H2055" s="3">
        <v>982639.77699999989</v>
      </c>
      <c r="I2055" s="61">
        <v>2023</v>
      </c>
    </row>
    <row r="2056" spans="1:9" x14ac:dyDescent="0.3">
      <c r="A2056" s="79">
        <v>1214</v>
      </c>
      <c r="B2056" t="s">
        <v>831</v>
      </c>
      <c r="C2056" t="s">
        <v>1100</v>
      </c>
      <c r="D2056" t="s">
        <v>4032</v>
      </c>
      <c r="E2056" t="s">
        <v>42</v>
      </c>
      <c r="F2056" s="3">
        <v>303752</v>
      </c>
      <c r="G2056" s="3">
        <v>20994500</v>
      </c>
      <c r="H2056" s="3">
        <v>522553.10499999998</v>
      </c>
      <c r="I2056" s="61">
        <v>2023</v>
      </c>
    </row>
    <row r="2057" spans="1:9" x14ac:dyDescent="0.3">
      <c r="A2057" s="79">
        <v>1214</v>
      </c>
      <c r="B2057" t="s">
        <v>831</v>
      </c>
      <c r="C2057" t="s">
        <v>1100</v>
      </c>
      <c r="D2057" t="s">
        <v>4033</v>
      </c>
      <c r="E2057" t="s">
        <v>42</v>
      </c>
      <c r="F2057" s="3">
        <v>299060</v>
      </c>
      <c r="G2057" s="3">
        <v>13854700</v>
      </c>
      <c r="H2057" s="3">
        <v>344843.48299999995</v>
      </c>
      <c r="I2057" s="61">
        <v>2023</v>
      </c>
    </row>
    <row r="2058" spans="1:9" x14ac:dyDescent="0.3">
      <c r="A2058" s="79">
        <v>1214</v>
      </c>
      <c r="B2058" t="s">
        <v>831</v>
      </c>
      <c r="C2058" t="s">
        <v>1100</v>
      </c>
      <c r="D2058" t="s">
        <v>4034</v>
      </c>
      <c r="E2058" t="s">
        <v>42</v>
      </c>
      <c r="F2058" s="3">
        <v>71149</v>
      </c>
      <c r="G2058" s="3">
        <v>6065300</v>
      </c>
      <c r="H2058" s="3">
        <v>150965.31699999998</v>
      </c>
      <c r="I2058" s="61">
        <v>2023</v>
      </c>
    </row>
    <row r="2059" spans="1:9" x14ac:dyDescent="0.3">
      <c r="A2059" s="79">
        <v>1214</v>
      </c>
      <c r="B2059" t="s">
        <v>831</v>
      </c>
      <c r="C2059" t="s">
        <v>1100</v>
      </c>
      <c r="D2059" t="s">
        <v>4035</v>
      </c>
      <c r="E2059" t="s">
        <v>42</v>
      </c>
      <c r="F2059" s="3">
        <v>644298</v>
      </c>
      <c r="G2059" s="3">
        <v>57270000</v>
      </c>
      <c r="H2059" s="3">
        <v>1425450.3</v>
      </c>
      <c r="I2059" s="61">
        <v>2023</v>
      </c>
    </row>
    <row r="2060" spans="1:9" x14ac:dyDescent="0.3">
      <c r="A2060" s="79">
        <v>1214</v>
      </c>
      <c r="B2060" t="s">
        <v>831</v>
      </c>
      <c r="C2060" t="s">
        <v>1100</v>
      </c>
      <c r="D2060" t="s">
        <v>4036</v>
      </c>
      <c r="E2060" t="s">
        <v>42</v>
      </c>
      <c r="F2060" s="3">
        <v>161933</v>
      </c>
      <c r="G2060" s="3">
        <v>15750800</v>
      </c>
      <c r="H2060" s="3">
        <v>392037.41199999989</v>
      </c>
      <c r="I2060" s="61">
        <v>2023</v>
      </c>
    </row>
    <row r="2061" spans="1:9" x14ac:dyDescent="0.3">
      <c r="A2061" s="79">
        <v>1215</v>
      </c>
      <c r="B2061" t="s">
        <v>3451</v>
      </c>
      <c r="C2061" t="s">
        <v>1100</v>
      </c>
      <c r="D2061" t="s">
        <v>3929</v>
      </c>
      <c r="E2061" t="s">
        <v>7</v>
      </c>
      <c r="F2061" s="3" t="s">
        <v>3765</v>
      </c>
      <c r="G2061" s="3">
        <v>6000000</v>
      </c>
      <c r="H2061" s="3">
        <v>360600</v>
      </c>
      <c r="I2061" s="61">
        <v>2023</v>
      </c>
    </row>
    <row r="2062" spans="1:9" x14ac:dyDescent="0.3">
      <c r="A2062" s="79">
        <v>1215</v>
      </c>
      <c r="B2062" t="s">
        <v>3451</v>
      </c>
      <c r="C2062" t="s">
        <v>1100</v>
      </c>
      <c r="D2062" t="s">
        <v>3307</v>
      </c>
      <c r="E2062" t="s">
        <v>7</v>
      </c>
      <c r="F2062" s="3" t="s">
        <v>3765</v>
      </c>
      <c r="G2062" s="3">
        <v>8129000</v>
      </c>
      <c r="H2062" s="3">
        <v>488552.9</v>
      </c>
      <c r="I2062" s="61">
        <v>2023</v>
      </c>
    </row>
    <row r="2063" spans="1:9" x14ac:dyDescent="0.3">
      <c r="A2063" s="79">
        <v>1216</v>
      </c>
      <c r="B2063" t="s">
        <v>832</v>
      </c>
      <c r="C2063" t="s">
        <v>1100</v>
      </c>
      <c r="D2063" t="s">
        <v>3308</v>
      </c>
      <c r="E2063" t="s">
        <v>7</v>
      </c>
      <c r="F2063" s="3">
        <v>253188</v>
      </c>
      <c r="G2063" s="3">
        <v>20003100</v>
      </c>
      <c r="H2063" s="3">
        <v>618495.85200000007</v>
      </c>
      <c r="I2063" s="61">
        <v>2023</v>
      </c>
    </row>
    <row r="2064" spans="1:9" x14ac:dyDescent="0.3">
      <c r="A2064" s="79">
        <v>1216</v>
      </c>
      <c r="B2064" t="s">
        <v>832</v>
      </c>
      <c r="C2064" t="s">
        <v>1100</v>
      </c>
      <c r="D2064" t="s">
        <v>3620</v>
      </c>
      <c r="E2064" t="s">
        <v>7</v>
      </c>
      <c r="F2064" s="3">
        <v>30634</v>
      </c>
      <c r="G2064" s="3">
        <v>3499600</v>
      </c>
      <c r="H2064" s="3">
        <v>104113.1</v>
      </c>
      <c r="I2064" s="61">
        <v>2023</v>
      </c>
    </row>
    <row r="2065" spans="1:9" x14ac:dyDescent="0.3">
      <c r="A2065" s="79">
        <v>1216</v>
      </c>
      <c r="B2065" t="s">
        <v>832</v>
      </c>
      <c r="C2065" t="s">
        <v>1100</v>
      </c>
      <c r="D2065" t="s">
        <v>3621</v>
      </c>
      <c r="E2065" t="s">
        <v>7</v>
      </c>
      <c r="F2065" s="3">
        <v>12474</v>
      </c>
      <c r="G2065" s="3">
        <v>4605300</v>
      </c>
      <c r="H2065" s="3">
        <v>137007.67499999999</v>
      </c>
      <c r="I2065" s="61">
        <v>2023</v>
      </c>
    </row>
    <row r="2066" spans="1:9" x14ac:dyDescent="0.3">
      <c r="A2066" s="79">
        <v>1216</v>
      </c>
      <c r="B2066" t="s">
        <v>832</v>
      </c>
      <c r="C2066" t="s">
        <v>1100</v>
      </c>
      <c r="D2066" t="s">
        <v>3905</v>
      </c>
      <c r="E2066" t="s">
        <v>7</v>
      </c>
      <c r="F2066" s="3">
        <v>95843</v>
      </c>
      <c r="G2066" s="3">
        <v>26343300</v>
      </c>
      <c r="H2066" s="3">
        <v>783713.17500000005</v>
      </c>
      <c r="I2066" s="61">
        <v>2023</v>
      </c>
    </row>
    <row r="2067" spans="1:9" x14ac:dyDescent="0.3">
      <c r="A2067" s="79">
        <v>1216</v>
      </c>
      <c r="B2067" t="s">
        <v>832</v>
      </c>
      <c r="C2067" t="s">
        <v>1100</v>
      </c>
      <c r="D2067" t="s">
        <v>3622</v>
      </c>
      <c r="E2067" t="s">
        <v>19</v>
      </c>
      <c r="F2067" s="3">
        <v>1071326.3</v>
      </c>
      <c r="G2067" s="3">
        <v>67735200</v>
      </c>
      <c r="H2067" s="3">
        <v>2015122.2</v>
      </c>
      <c r="I2067" s="61">
        <v>2023</v>
      </c>
    </row>
    <row r="2068" spans="1:9" x14ac:dyDescent="0.3">
      <c r="A2068" s="79">
        <v>1216</v>
      </c>
      <c r="B2068" t="s">
        <v>832</v>
      </c>
      <c r="C2068" t="s">
        <v>1100</v>
      </c>
      <c r="D2068" t="s">
        <v>3623</v>
      </c>
      <c r="E2068" t="s">
        <v>19</v>
      </c>
      <c r="F2068" s="3">
        <v>1475345.48</v>
      </c>
      <c r="G2068" s="3">
        <v>85298500</v>
      </c>
      <c r="H2068" s="3">
        <v>2537630.375</v>
      </c>
      <c r="I2068" s="61">
        <v>2023</v>
      </c>
    </row>
    <row r="2069" spans="1:9" x14ac:dyDescent="0.3">
      <c r="A2069" s="79">
        <v>1217</v>
      </c>
      <c r="B2069" t="s">
        <v>833</v>
      </c>
      <c r="C2069" t="s">
        <v>1100</v>
      </c>
      <c r="D2069" t="s">
        <v>3624</v>
      </c>
      <c r="E2069" t="s">
        <v>19</v>
      </c>
      <c r="F2069" s="3">
        <v>239214.64</v>
      </c>
      <c r="G2069" s="3">
        <v>23489200</v>
      </c>
      <c r="H2069" s="3">
        <v>528976.78</v>
      </c>
      <c r="I2069" s="61">
        <v>2023</v>
      </c>
    </row>
    <row r="2070" spans="1:9" x14ac:dyDescent="0.3">
      <c r="A2070" s="79">
        <v>1217</v>
      </c>
      <c r="B2070" t="s">
        <v>833</v>
      </c>
      <c r="C2070" t="s">
        <v>1100</v>
      </c>
      <c r="D2070" t="s">
        <v>3625</v>
      </c>
      <c r="E2070" t="s">
        <v>19</v>
      </c>
      <c r="F2070" s="3">
        <v>151662.57999999999</v>
      </c>
      <c r="G2070" s="3">
        <v>20636300</v>
      </c>
      <c r="H2070" s="3">
        <v>464729.48</v>
      </c>
      <c r="I2070" s="61">
        <v>2023</v>
      </c>
    </row>
    <row r="2071" spans="1:9" x14ac:dyDescent="0.3">
      <c r="A2071" s="79">
        <v>1217</v>
      </c>
      <c r="B2071" t="s">
        <v>833</v>
      </c>
      <c r="C2071" t="s">
        <v>1100</v>
      </c>
      <c r="D2071" t="s">
        <v>3626</v>
      </c>
      <c r="E2071" t="s">
        <v>19</v>
      </c>
      <c r="F2071" s="3">
        <v>558221.36</v>
      </c>
      <c r="G2071" s="3">
        <v>54195800</v>
      </c>
      <c r="H2071" s="3">
        <v>1220489.42</v>
      </c>
      <c r="I2071" s="61">
        <v>2023</v>
      </c>
    </row>
    <row r="2072" spans="1:9" x14ac:dyDescent="0.3">
      <c r="A2072" s="79">
        <v>1217</v>
      </c>
      <c r="B2072" t="s">
        <v>833</v>
      </c>
      <c r="C2072" t="s">
        <v>1100</v>
      </c>
      <c r="D2072" t="s">
        <v>3627</v>
      </c>
      <c r="E2072" t="s">
        <v>19</v>
      </c>
      <c r="F2072" s="3">
        <v>305132.52</v>
      </c>
      <c r="G2072" s="3">
        <v>61900000</v>
      </c>
      <c r="H2072" s="3">
        <v>1393988</v>
      </c>
      <c r="I2072" s="61">
        <v>2023</v>
      </c>
    </row>
    <row r="2073" spans="1:9" x14ac:dyDescent="0.3">
      <c r="A2073" s="79">
        <v>1217</v>
      </c>
      <c r="B2073" t="s">
        <v>833</v>
      </c>
      <c r="C2073" t="s">
        <v>1100</v>
      </c>
      <c r="D2073" t="s">
        <v>3628</v>
      </c>
      <c r="E2073" t="s">
        <v>19</v>
      </c>
      <c r="F2073" s="3">
        <v>361163.07</v>
      </c>
      <c r="G2073" s="3">
        <v>61300000</v>
      </c>
      <c r="H2073" s="3">
        <v>1380476</v>
      </c>
      <c r="I2073" s="61">
        <v>2023</v>
      </c>
    </row>
    <row r="2074" spans="1:9" x14ac:dyDescent="0.3">
      <c r="A2074" s="79">
        <v>1217</v>
      </c>
      <c r="B2074" t="s">
        <v>833</v>
      </c>
      <c r="C2074" t="s">
        <v>1100</v>
      </c>
      <c r="D2074" t="s">
        <v>3629</v>
      </c>
      <c r="E2074" t="s">
        <v>19</v>
      </c>
      <c r="F2074" s="3">
        <v>359362.64</v>
      </c>
      <c r="G2074" s="3">
        <v>39640000</v>
      </c>
      <c r="H2074" s="3">
        <v>882386.4</v>
      </c>
      <c r="I2074" s="61">
        <v>2023</v>
      </c>
    </row>
    <row r="2075" spans="1:9" x14ac:dyDescent="0.3">
      <c r="A2075" s="79">
        <v>1217</v>
      </c>
      <c r="B2075" t="s">
        <v>833</v>
      </c>
      <c r="C2075" t="s">
        <v>1100</v>
      </c>
      <c r="D2075" t="s">
        <v>3630</v>
      </c>
      <c r="E2075" t="s">
        <v>19</v>
      </c>
      <c r="F2075" s="3">
        <v>381870.5</v>
      </c>
      <c r="G2075" s="3">
        <v>4978000</v>
      </c>
      <c r="H2075" s="3">
        <v>11606.76</v>
      </c>
      <c r="I2075" s="61">
        <v>2023</v>
      </c>
    </row>
    <row r="2076" spans="1:9" x14ac:dyDescent="0.3">
      <c r="A2076" s="79">
        <v>1217</v>
      </c>
      <c r="B2076" t="s">
        <v>833</v>
      </c>
      <c r="C2076" t="s">
        <v>1100</v>
      </c>
      <c r="D2076" t="s">
        <v>3631</v>
      </c>
      <c r="E2076" t="s">
        <v>19</v>
      </c>
      <c r="F2076" s="3">
        <v>108315.76</v>
      </c>
      <c r="G2076" s="3">
        <v>19567000</v>
      </c>
      <c r="H2076" s="3">
        <v>440648.84</v>
      </c>
      <c r="I2076" s="61">
        <v>2023</v>
      </c>
    </row>
    <row r="2077" spans="1:9" x14ac:dyDescent="0.3">
      <c r="A2077" s="79">
        <v>1217</v>
      </c>
      <c r="B2077" t="s">
        <v>833</v>
      </c>
      <c r="C2077" t="s">
        <v>1100</v>
      </c>
      <c r="D2077" t="s">
        <v>3632</v>
      </c>
      <c r="E2077" t="s">
        <v>19</v>
      </c>
      <c r="F2077" s="3">
        <v>757420.56</v>
      </c>
      <c r="G2077" s="3">
        <v>45767000</v>
      </c>
      <c r="H2077" s="3">
        <v>1018773.42</v>
      </c>
      <c r="I2077" s="61">
        <v>2023</v>
      </c>
    </row>
    <row r="2078" spans="1:9" x14ac:dyDescent="0.3">
      <c r="A2078" s="79">
        <v>1217</v>
      </c>
      <c r="B2078" t="s">
        <v>833</v>
      </c>
      <c r="C2078" t="s">
        <v>1100</v>
      </c>
      <c r="D2078" t="s">
        <v>3633</v>
      </c>
      <c r="E2078" t="s">
        <v>19</v>
      </c>
      <c r="F2078" s="3">
        <v>289170.76</v>
      </c>
      <c r="G2078" s="3">
        <v>17615000</v>
      </c>
      <c r="H2078" s="3">
        <v>396689.8</v>
      </c>
      <c r="I2078" s="61">
        <v>2023</v>
      </c>
    </row>
    <row r="2079" spans="1:9" x14ac:dyDescent="0.3">
      <c r="A2079" s="79">
        <v>1217</v>
      </c>
      <c r="B2079" t="s">
        <v>833</v>
      </c>
      <c r="C2079" t="s">
        <v>1100</v>
      </c>
      <c r="D2079" t="s">
        <v>3634</v>
      </c>
      <c r="E2079" t="s">
        <v>19</v>
      </c>
      <c r="F2079" s="3">
        <v>617303.87</v>
      </c>
      <c r="G2079" s="3">
        <v>107456000</v>
      </c>
      <c r="H2079" s="3">
        <v>2391970.56</v>
      </c>
      <c r="I2079" s="61">
        <v>2023</v>
      </c>
    </row>
    <row r="2080" spans="1:9" x14ac:dyDescent="0.3">
      <c r="A2080" s="79">
        <v>1217</v>
      </c>
      <c r="B2080" t="s">
        <v>833</v>
      </c>
      <c r="C2080" t="s">
        <v>1100</v>
      </c>
      <c r="D2080" t="s">
        <v>3635</v>
      </c>
      <c r="E2080" t="s">
        <v>19</v>
      </c>
      <c r="F2080" s="3">
        <v>25000</v>
      </c>
      <c r="G2080" s="3">
        <v>38585000</v>
      </c>
      <c r="H2080" s="3">
        <v>71575.175000000003</v>
      </c>
      <c r="I2080" s="61">
        <v>2023</v>
      </c>
    </row>
    <row r="2081" spans="1:9" x14ac:dyDescent="0.3">
      <c r="A2081" s="79">
        <v>1218</v>
      </c>
      <c r="B2081" t="s">
        <v>834</v>
      </c>
      <c r="C2081" t="s">
        <v>1100</v>
      </c>
      <c r="D2081" t="s">
        <v>444</v>
      </c>
      <c r="E2081" t="s">
        <v>19</v>
      </c>
      <c r="F2081" s="3">
        <v>1013367.67</v>
      </c>
      <c r="G2081" s="3">
        <v>45251600</v>
      </c>
      <c r="H2081" s="3">
        <v>1010717.676</v>
      </c>
      <c r="I2081" s="61">
        <v>2023</v>
      </c>
    </row>
    <row r="2082" spans="1:9" x14ac:dyDescent="0.3">
      <c r="A2082" s="79">
        <v>1218</v>
      </c>
      <c r="B2082" t="s">
        <v>834</v>
      </c>
      <c r="C2082" t="s">
        <v>1100</v>
      </c>
      <c r="D2082" t="s">
        <v>445</v>
      </c>
      <c r="E2082" t="s">
        <v>19</v>
      </c>
      <c r="F2082" s="3">
        <v>527018.06000000006</v>
      </c>
      <c r="G2082" s="3">
        <v>24855000</v>
      </c>
      <c r="H2082" s="3">
        <v>524924.55000000005</v>
      </c>
      <c r="I2082" s="61">
        <v>2023</v>
      </c>
    </row>
    <row r="2083" spans="1:9" x14ac:dyDescent="0.3">
      <c r="A2083" s="79">
        <v>1218</v>
      </c>
      <c r="B2083" t="s">
        <v>834</v>
      </c>
      <c r="C2083" t="s">
        <v>1100</v>
      </c>
      <c r="D2083" t="s">
        <v>446</v>
      </c>
      <c r="E2083" t="s">
        <v>19</v>
      </c>
      <c r="F2083" s="3">
        <v>213408.72000000003</v>
      </c>
      <c r="G2083" s="3">
        <v>10120000</v>
      </c>
      <c r="H2083" s="3">
        <v>212531.04</v>
      </c>
      <c r="I2083" s="61">
        <v>2023</v>
      </c>
    </row>
    <row r="2084" spans="1:9" x14ac:dyDescent="0.3">
      <c r="A2084" s="79">
        <v>1218</v>
      </c>
      <c r="B2084" t="s">
        <v>834</v>
      </c>
      <c r="C2084" t="s">
        <v>1100</v>
      </c>
      <c r="D2084" t="s">
        <v>3309</v>
      </c>
      <c r="E2084" t="s">
        <v>19</v>
      </c>
      <c r="F2084" s="3">
        <v>65636.11</v>
      </c>
      <c r="G2084" s="3">
        <v>3297700</v>
      </c>
      <c r="H2084" s="3">
        <v>65265.911999999997</v>
      </c>
      <c r="I2084" s="61">
        <v>2023</v>
      </c>
    </row>
    <row r="2085" spans="1:9" x14ac:dyDescent="0.3">
      <c r="A2085" s="79">
        <v>1218</v>
      </c>
      <c r="B2085" t="s">
        <v>834</v>
      </c>
      <c r="C2085" t="s">
        <v>1100</v>
      </c>
      <c r="D2085" t="s">
        <v>3310</v>
      </c>
      <c r="E2085" t="s">
        <v>19</v>
      </c>
      <c r="F2085" s="3">
        <v>59115.89</v>
      </c>
      <c r="G2085" s="3">
        <v>2942200</v>
      </c>
      <c r="H2085" s="3">
        <v>58797.576000000001</v>
      </c>
      <c r="I2085" s="61">
        <v>2023</v>
      </c>
    </row>
    <row r="2086" spans="1:9" x14ac:dyDescent="0.3">
      <c r="A2086" s="79">
        <v>1218</v>
      </c>
      <c r="B2086" t="s">
        <v>834</v>
      </c>
      <c r="C2086" t="s">
        <v>1100</v>
      </c>
      <c r="D2086" t="s">
        <v>3311</v>
      </c>
      <c r="E2086" t="s">
        <v>7</v>
      </c>
      <c r="F2086" s="3">
        <v>36930</v>
      </c>
      <c r="G2086" s="3">
        <v>9254000</v>
      </c>
      <c r="H2086" s="3">
        <v>232367.94</v>
      </c>
      <c r="I2086" s="61">
        <v>2023</v>
      </c>
    </row>
    <row r="2087" spans="1:9" x14ac:dyDescent="0.3">
      <c r="A2087" s="79">
        <v>1218</v>
      </c>
      <c r="B2087" t="s">
        <v>834</v>
      </c>
      <c r="C2087" t="s">
        <v>1100</v>
      </c>
      <c r="D2087" t="s">
        <v>3636</v>
      </c>
      <c r="E2087" t="s">
        <v>19</v>
      </c>
      <c r="F2087" s="3">
        <v>848033.57</v>
      </c>
      <c r="G2087" s="3">
        <v>36905200</v>
      </c>
      <c r="H2087" s="3">
        <v>846337.57200000004</v>
      </c>
      <c r="I2087" s="61">
        <v>2023</v>
      </c>
    </row>
    <row r="2088" spans="1:9" x14ac:dyDescent="0.3">
      <c r="A2088" s="79">
        <v>1218</v>
      </c>
      <c r="B2088" t="s">
        <v>834</v>
      </c>
      <c r="C2088" t="s">
        <v>1100</v>
      </c>
      <c r="D2088" t="s">
        <v>3637</v>
      </c>
      <c r="E2088" t="s">
        <v>19</v>
      </c>
      <c r="F2088" s="3">
        <v>804038.00049999997</v>
      </c>
      <c r="G2088" s="3">
        <v>51450200</v>
      </c>
      <c r="H2088" s="3">
        <v>804038</v>
      </c>
      <c r="I2088" s="61">
        <v>2023</v>
      </c>
    </row>
    <row r="2089" spans="1:9" x14ac:dyDescent="0.3">
      <c r="A2089" s="79">
        <v>1219</v>
      </c>
      <c r="B2089" t="s">
        <v>835</v>
      </c>
      <c r="C2089" t="s">
        <v>1100</v>
      </c>
      <c r="D2089" t="s">
        <v>3638</v>
      </c>
      <c r="E2089" t="s">
        <v>19</v>
      </c>
      <c r="F2089" s="3">
        <v>656895.02</v>
      </c>
      <c r="G2089" s="3">
        <v>42609500</v>
      </c>
      <c r="H2089" s="3">
        <v>2362696.7799999998</v>
      </c>
      <c r="I2089" s="61">
        <v>2023</v>
      </c>
    </row>
    <row r="2090" spans="1:9" x14ac:dyDescent="0.3">
      <c r="A2090" s="79">
        <v>1219</v>
      </c>
      <c r="B2090" t="s">
        <v>835</v>
      </c>
      <c r="C2090" t="s">
        <v>1100</v>
      </c>
      <c r="D2090" t="s">
        <v>3639</v>
      </c>
      <c r="E2090" t="s">
        <v>19</v>
      </c>
      <c r="F2090" s="3">
        <v>367665.16</v>
      </c>
      <c r="G2090" s="3">
        <v>21818100</v>
      </c>
      <c r="H2090" s="3">
        <v>1209813.6499999999</v>
      </c>
      <c r="I2090" s="61">
        <v>2023</v>
      </c>
    </row>
    <row r="2091" spans="1:9" x14ac:dyDescent="0.3">
      <c r="A2091" s="79">
        <v>1219</v>
      </c>
      <c r="B2091" t="s">
        <v>835</v>
      </c>
      <c r="C2091" t="s">
        <v>1100</v>
      </c>
      <c r="D2091" t="s">
        <v>448</v>
      </c>
      <c r="E2091" t="s">
        <v>42</v>
      </c>
      <c r="F2091" s="3">
        <v>17232.45</v>
      </c>
      <c r="G2091" s="3">
        <v>3274200</v>
      </c>
      <c r="H2091" s="3">
        <v>181554.39</v>
      </c>
      <c r="I2091" s="61">
        <v>2023</v>
      </c>
    </row>
    <row r="2092" spans="1:9" x14ac:dyDescent="0.3">
      <c r="A2092" s="79">
        <v>1219</v>
      </c>
      <c r="B2092" t="s">
        <v>835</v>
      </c>
      <c r="C2092" t="s">
        <v>1100</v>
      </c>
      <c r="D2092" t="s">
        <v>449</v>
      </c>
      <c r="E2092" t="s">
        <v>42</v>
      </c>
      <c r="F2092" s="3">
        <v>223759.21</v>
      </c>
      <c r="G2092" s="3">
        <v>8014500</v>
      </c>
      <c r="H2092" s="3">
        <v>444404.03</v>
      </c>
      <c r="I2092" s="61">
        <v>2023</v>
      </c>
    </row>
    <row r="2093" spans="1:9" x14ac:dyDescent="0.3">
      <c r="A2093" s="79">
        <v>1220</v>
      </c>
      <c r="B2093" t="s">
        <v>836</v>
      </c>
      <c r="C2093" t="s">
        <v>1100</v>
      </c>
      <c r="D2093" t="s">
        <v>451</v>
      </c>
      <c r="E2093" t="s">
        <v>42</v>
      </c>
      <c r="F2093" s="3">
        <v>155419.22</v>
      </c>
      <c r="G2093" s="3">
        <v>19899600</v>
      </c>
      <c r="H2093" s="3">
        <v>583854.26</v>
      </c>
      <c r="I2093" s="61">
        <v>2023</v>
      </c>
    </row>
    <row r="2094" spans="1:9" x14ac:dyDescent="0.3">
      <c r="A2094" s="79">
        <v>1220</v>
      </c>
      <c r="B2094" t="s">
        <v>836</v>
      </c>
      <c r="C2094" t="s">
        <v>1100</v>
      </c>
      <c r="D2094" t="s">
        <v>452</v>
      </c>
      <c r="E2094" t="s">
        <v>7</v>
      </c>
      <c r="F2094" s="3">
        <v>7818.13</v>
      </c>
      <c r="G2094" s="3">
        <v>4100000</v>
      </c>
      <c r="H2094" s="3">
        <v>120294</v>
      </c>
      <c r="I2094" s="61">
        <v>2023</v>
      </c>
    </row>
    <row r="2095" spans="1:9" x14ac:dyDescent="0.3">
      <c r="A2095" s="79">
        <v>1220</v>
      </c>
      <c r="B2095" t="s">
        <v>836</v>
      </c>
      <c r="C2095" t="s">
        <v>1100</v>
      </c>
      <c r="D2095" t="s">
        <v>453</v>
      </c>
      <c r="E2095" t="s">
        <v>42</v>
      </c>
      <c r="F2095" s="3">
        <v>40803.61</v>
      </c>
      <c r="G2095" s="3">
        <v>4500000</v>
      </c>
      <c r="H2095" s="3">
        <v>132030</v>
      </c>
      <c r="I2095" s="61">
        <v>2023</v>
      </c>
    </row>
    <row r="2096" spans="1:9" x14ac:dyDescent="0.3">
      <c r="A2096" s="79">
        <v>1220</v>
      </c>
      <c r="B2096" t="s">
        <v>836</v>
      </c>
      <c r="C2096" t="s">
        <v>1100</v>
      </c>
      <c r="D2096" t="s">
        <v>3640</v>
      </c>
      <c r="E2096" t="s">
        <v>42</v>
      </c>
      <c r="F2096" s="3">
        <v>264176.90999999997</v>
      </c>
      <c r="G2096" s="3">
        <v>32700000</v>
      </c>
      <c r="H2096" s="3">
        <v>959418</v>
      </c>
      <c r="I2096" s="61">
        <v>2023</v>
      </c>
    </row>
    <row r="2097" spans="1:9" x14ac:dyDescent="0.3">
      <c r="A2097" s="79">
        <v>1220</v>
      </c>
      <c r="B2097" t="s">
        <v>836</v>
      </c>
      <c r="C2097" t="s">
        <v>1100</v>
      </c>
      <c r="D2097" t="s">
        <v>3312</v>
      </c>
      <c r="E2097" t="s">
        <v>7</v>
      </c>
      <c r="F2097" s="3">
        <v>45567.94</v>
      </c>
      <c r="G2097" s="3">
        <v>5539200</v>
      </c>
      <c r="H2097" s="3">
        <v>162520.13</v>
      </c>
      <c r="I2097" s="61">
        <v>2023</v>
      </c>
    </row>
    <row r="2098" spans="1:9" x14ac:dyDescent="0.3">
      <c r="A2098" s="79">
        <v>1220</v>
      </c>
      <c r="B2098" t="s">
        <v>836</v>
      </c>
      <c r="C2098" t="s">
        <v>1100</v>
      </c>
      <c r="D2098" t="s">
        <v>3641</v>
      </c>
      <c r="E2098" t="s">
        <v>42</v>
      </c>
      <c r="F2098" s="3">
        <v>159076.68</v>
      </c>
      <c r="G2098" s="3">
        <v>50426700</v>
      </c>
      <c r="H2098" s="3">
        <v>1479519.38</v>
      </c>
      <c r="I2098" s="61">
        <v>2023</v>
      </c>
    </row>
    <row r="2099" spans="1:9" x14ac:dyDescent="0.3">
      <c r="A2099" s="79">
        <v>1221</v>
      </c>
      <c r="B2099" t="s">
        <v>837</v>
      </c>
      <c r="C2099" t="s">
        <v>1100</v>
      </c>
      <c r="D2099" t="s">
        <v>3313</v>
      </c>
      <c r="E2099" t="s">
        <v>19</v>
      </c>
      <c r="F2099" s="3">
        <v>189067</v>
      </c>
      <c r="G2099" s="3">
        <v>8605900</v>
      </c>
      <c r="H2099" s="3">
        <v>431155.59</v>
      </c>
      <c r="I2099" s="61">
        <v>2023</v>
      </c>
    </row>
    <row r="2100" spans="1:9" x14ac:dyDescent="0.3">
      <c r="A2100" s="79">
        <v>1221</v>
      </c>
      <c r="B2100" t="s">
        <v>837</v>
      </c>
      <c r="C2100" t="s">
        <v>1100</v>
      </c>
      <c r="D2100" t="s">
        <v>455</v>
      </c>
      <c r="E2100" t="s">
        <v>7</v>
      </c>
      <c r="F2100" s="3">
        <v>40389</v>
      </c>
      <c r="G2100" s="3">
        <v>3950000</v>
      </c>
      <c r="H2100" s="3">
        <v>197895</v>
      </c>
      <c r="I2100" s="61">
        <v>2023</v>
      </c>
    </row>
    <row r="2101" spans="1:9" x14ac:dyDescent="0.3">
      <c r="A2101" s="79">
        <v>1221</v>
      </c>
      <c r="B2101" t="s">
        <v>837</v>
      </c>
      <c r="C2101" t="s">
        <v>1100</v>
      </c>
      <c r="D2101" t="s">
        <v>456</v>
      </c>
      <c r="E2101" t="s">
        <v>7</v>
      </c>
      <c r="F2101" s="3">
        <v>43950</v>
      </c>
      <c r="G2101" s="3">
        <v>1931000</v>
      </c>
      <c r="H2101" s="3">
        <v>96743.099999999991</v>
      </c>
      <c r="I2101" s="61">
        <v>2023</v>
      </c>
    </row>
    <row r="2102" spans="1:9" x14ac:dyDescent="0.3">
      <c r="A2102" s="79">
        <v>1221</v>
      </c>
      <c r="B2102" t="s">
        <v>837</v>
      </c>
      <c r="C2102" t="s">
        <v>1100</v>
      </c>
      <c r="D2102" t="s">
        <v>457</v>
      </c>
      <c r="E2102" t="s">
        <v>7</v>
      </c>
      <c r="F2102" s="3">
        <v>12956</v>
      </c>
      <c r="G2102" s="3">
        <v>676000</v>
      </c>
      <c r="H2102" s="3">
        <v>33867.599999999999</v>
      </c>
      <c r="I2102" s="61">
        <v>2023</v>
      </c>
    </row>
    <row r="2103" spans="1:9" x14ac:dyDescent="0.3">
      <c r="A2103" s="79">
        <v>1221</v>
      </c>
      <c r="B2103" t="s">
        <v>837</v>
      </c>
      <c r="C2103" t="s">
        <v>1100</v>
      </c>
      <c r="D2103" t="s">
        <v>458</v>
      </c>
      <c r="E2103" t="s">
        <v>7</v>
      </c>
      <c r="F2103" s="3">
        <v>875</v>
      </c>
      <c r="G2103" s="3">
        <v>480000</v>
      </c>
      <c r="H2103" s="3">
        <v>24048</v>
      </c>
      <c r="I2103" s="61">
        <v>2023</v>
      </c>
    </row>
    <row r="2104" spans="1:9" x14ac:dyDescent="0.3">
      <c r="A2104" s="79">
        <v>1221</v>
      </c>
      <c r="B2104" t="s">
        <v>837</v>
      </c>
      <c r="C2104" t="s">
        <v>1100</v>
      </c>
      <c r="D2104" t="s">
        <v>459</v>
      </c>
      <c r="E2104" t="s">
        <v>7</v>
      </c>
      <c r="F2104" s="3">
        <v>1000</v>
      </c>
      <c r="G2104" s="3">
        <v>177500</v>
      </c>
      <c r="H2104" s="3">
        <v>8892.75</v>
      </c>
      <c r="I2104" s="61">
        <v>2023</v>
      </c>
    </row>
    <row r="2105" spans="1:9" x14ac:dyDescent="0.3">
      <c r="A2105" s="79">
        <v>1221</v>
      </c>
      <c r="B2105" t="s">
        <v>837</v>
      </c>
      <c r="C2105" t="s">
        <v>1100</v>
      </c>
      <c r="D2105" t="s">
        <v>460</v>
      </c>
      <c r="E2105" t="s">
        <v>7</v>
      </c>
      <c r="F2105" s="3">
        <v>1000</v>
      </c>
      <c r="G2105" s="3">
        <v>171500</v>
      </c>
      <c r="H2105" s="3">
        <v>8592.15</v>
      </c>
      <c r="I2105" s="61">
        <v>2023</v>
      </c>
    </row>
    <row r="2106" spans="1:9" x14ac:dyDescent="0.3">
      <c r="A2106" s="79">
        <v>1221</v>
      </c>
      <c r="B2106" t="s">
        <v>837</v>
      </c>
      <c r="C2106" t="s">
        <v>1100</v>
      </c>
      <c r="D2106" t="s">
        <v>461</v>
      </c>
      <c r="E2106" t="s">
        <v>7</v>
      </c>
      <c r="F2106" s="3">
        <v>1000</v>
      </c>
      <c r="G2106" s="3">
        <v>162500</v>
      </c>
      <c r="H2106" s="3">
        <v>8141.25</v>
      </c>
      <c r="I2106" s="61">
        <v>2023</v>
      </c>
    </row>
    <row r="2107" spans="1:9" x14ac:dyDescent="0.3">
      <c r="A2107" s="79">
        <v>1221</v>
      </c>
      <c r="B2107" t="s">
        <v>837</v>
      </c>
      <c r="C2107" t="s">
        <v>1100</v>
      </c>
      <c r="D2107" t="s">
        <v>462</v>
      </c>
      <c r="E2107" t="s">
        <v>7</v>
      </c>
      <c r="F2107" s="3">
        <v>1000</v>
      </c>
      <c r="G2107" s="3">
        <v>149500</v>
      </c>
      <c r="H2107" s="3">
        <v>7489.95</v>
      </c>
      <c r="I2107" s="61">
        <v>2023</v>
      </c>
    </row>
    <row r="2108" spans="1:9" x14ac:dyDescent="0.3">
      <c r="A2108" s="79">
        <v>1222</v>
      </c>
      <c r="B2108" t="s">
        <v>838</v>
      </c>
      <c r="C2108" t="s">
        <v>1100</v>
      </c>
      <c r="D2108" t="s">
        <v>464</v>
      </c>
      <c r="E2108" t="s">
        <v>7</v>
      </c>
      <c r="F2108" s="3" t="s">
        <v>3765</v>
      </c>
      <c r="G2108" s="3">
        <v>6045000</v>
      </c>
      <c r="H2108" s="3">
        <v>403202</v>
      </c>
      <c r="I2108" s="61">
        <v>2023</v>
      </c>
    </row>
    <row r="2109" spans="1:9" x14ac:dyDescent="0.3">
      <c r="A2109" s="79">
        <v>1223</v>
      </c>
      <c r="B2109" t="s">
        <v>839</v>
      </c>
      <c r="C2109" t="s">
        <v>1100</v>
      </c>
      <c r="D2109" t="s">
        <v>466</v>
      </c>
      <c r="E2109" t="s">
        <v>42</v>
      </c>
      <c r="F2109" s="3">
        <v>39196.65</v>
      </c>
      <c r="G2109" s="3">
        <v>4471800</v>
      </c>
      <c r="H2109" s="3">
        <v>108575.31</v>
      </c>
      <c r="I2109" s="61">
        <v>2023</v>
      </c>
    </row>
    <row r="2110" spans="1:9" x14ac:dyDescent="0.3">
      <c r="A2110" s="79">
        <v>1223</v>
      </c>
      <c r="B2110" t="s">
        <v>839</v>
      </c>
      <c r="C2110" t="s">
        <v>1100</v>
      </c>
      <c r="D2110" t="s">
        <v>467</v>
      </c>
      <c r="E2110" t="s">
        <v>42</v>
      </c>
      <c r="F2110" s="3">
        <v>44442.75</v>
      </c>
      <c r="G2110" s="3">
        <v>6183300</v>
      </c>
      <c r="H2110" s="3">
        <v>150130.53</v>
      </c>
      <c r="I2110" s="61">
        <v>2023</v>
      </c>
    </row>
    <row r="2111" spans="1:9" x14ac:dyDescent="0.3">
      <c r="A2111" s="79">
        <v>1224</v>
      </c>
      <c r="B2111" t="s">
        <v>840</v>
      </c>
      <c r="C2111" t="s">
        <v>1100</v>
      </c>
      <c r="D2111" t="s">
        <v>3642</v>
      </c>
      <c r="E2111" t="s">
        <v>42</v>
      </c>
      <c r="F2111" s="3">
        <v>24394.85</v>
      </c>
      <c r="G2111" s="3">
        <v>6089100</v>
      </c>
      <c r="H2111" s="3">
        <v>213605.63</v>
      </c>
      <c r="I2111" s="61">
        <v>2023</v>
      </c>
    </row>
    <row r="2112" spans="1:9" x14ac:dyDescent="0.3">
      <c r="A2112" s="79">
        <v>1224</v>
      </c>
      <c r="B2112" t="s">
        <v>840</v>
      </c>
      <c r="C2112" t="s">
        <v>1100</v>
      </c>
      <c r="D2112" t="s">
        <v>3643</v>
      </c>
      <c r="E2112" t="s">
        <v>42</v>
      </c>
      <c r="F2112" s="3">
        <v>22600</v>
      </c>
      <c r="G2112" s="3">
        <v>5335800</v>
      </c>
      <c r="H2112" s="3">
        <v>187179.86</v>
      </c>
      <c r="I2112" s="61">
        <v>2023</v>
      </c>
    </row>
    <row r="2113" spans="1:9" x14ac:dyDescent="0.3">
      <c r="A2113" s="79">
        <v>1224</v>
      </c>
      <c r="B2113" t="s">
        <v>840</v>
      </c>
      <c r="C2113" t="s">
        <v>1100</v>
      </c>
      <c r="D2113" t="s">
        <v>3644</v>
      </c>
      <c r="E2113" t="s">
        <v>42</v>
      </c>
      <c r="F2113" s="3">
        <v>3212</v>
      </c>
      <c r="G2113" s="3">
        <v>350800</v>
      </c>
      <c r="H2113" s="3">
        <v>12306.06</v>
      </c>
      <c r="I2113" s="61">
        <v>2023</v>
      </c>
    </row>
    <row r="2114" spans="1:9" x14ac:dyDescent="0.3">
      <c r="A2114" s="79">
        <v>1225</v>
      </c>
      <c r="B2114" t="s">
        <v>3452</v>
      </c>
      <c r="C2114" t="s">
        <v>1100</v>
      </c>
      <c r="D2114" t="s">
        <v>3645</v>
      </c>
      <c r="E2114" t="s">
        <v>19</v>
      </c>
      <c r="F2114" s="3">
        <v>234957</v>
      </c>
      <c r="G2114" s="3">
        <v>2176200</v>
      </c>
      <c r="H2114" s="3">
        <v>261470.43</v>
      </c>
      <c r="I2114" s="61">
        <v>2023</v>
      </c>
    </row>
    <row r="2115" spans="1:9" x14ac:dyDescent="0.3">
      <c r="A2115" s="79">
        <v>1225</v>
      </c>
      <c r="B2115" t="s">
        <v>3452</v>
      </c>
      <c r="C2115" t="s">
        <v>1100</v>
      </c>
      <c r="D2115" t="s">
        <v>3314</v>
      </c>
      <c r="E2115" t="s">
        <v>19</v>
      </c>
      <c r="F2115" s="3">
        <v>648999</v>
      </c>
      <c r="G2115" s="3">
        <v>13769900</v>
      </c>
      <c r="H2115" s="3">
        <v>1707605.2990000001</v>
      </c>
      <c r="I2115" s="61">
        <v>2023</v>
      </c>
    </row>
    <row r="2116" spans="1:9" x14ac:dyDescent="0.3">
      <c r="A2116" s="79">
        <v>1225</v>
      </c>
      <c r="B2116" t="s">
        <v>3452</v>
      </c>
      <c r="C2116" t="s">
        <v>1100</v>
      </c>
      <c r="D2116" t="s">
        <v>3315</v>
      </c>
      <c r="E2116" t="s">
        <v>19</v>
      </c>
      <c r="F2116" s="3">
        <v>569612</v>
      </c>
      <c r="G2116" s="3">
        <v>12975300</v>
      </c>
      <c r="H2116" s="3">
        <v>773911.76850000001</v>
      </c>
      <c r="I2116" s="61">
        <v>2023</v>
      </c>
    </row>
    <row r="2117" spans="1:9" x14ac:dyDescent="0.3">
      <c r="A2117" s="79">
        <v>1225</v>
      </c>
      <c r="B2117" t="s">
        <v>3452</v>
      </c>
      <c r="C2117" t="s">
        <v>1100</v>
      </c>
      <c r="D2117" t="s">
        <v>3316</v>
      </c>
      <c r="E2117" t="s">
        <v>19</v>
      </c>
      <c r="F2117" s="3">
        <v>88135</v>
      </c>
      <c r="G2117" s="3">
        <v>1330000</v>
      </c>
      <c r="H2117" s="3">
        <v>164933.29999999999</v>
      </c>
      <c r="I2117" s="61">
        <v>2023</v>
      </c>
    </row>
    <row r="2118" spans="1:9" x14ac:dyDescent="0.3">
      <c r="A2118" s="79">
        <v>1225</v>
      </c>
      <c r="B2118" t="s">
        <v>3452</v>
      </c>
      <c r="C2118" t="s">
        <v>1100</v>
      </c>
      <c r="D2118" t="s">
        <v>3317</v>
      </c>
      <c r="E2118" t="s">
        <v>19</v>
      </c>
      <c r="F2118" s="3">
        <v>2434533</v>
      </c>
      <c r="G2118" s="3">
        <v>29191000</v>
      </c>
      <c r="H2118" s="3">
        <v>3482194.3899999997</v>
      </c>
      <c r="I2118" s="61">
        <v>2023</v>
      </c>
    </row>
    <row r="2119" spans="1:9" x14ac:dyDescent="0.3">
      <c r="A2119" s="79">
        <v>1225</v>
      </c>
      <c r="B2119" t="s">
        <v>3452</v>
      </c>
      <c r="C2119" t="s">
        <v>1100</v>
      </c>
      <c r="D2119" t="s">
        <v>3318</v>
      </c>
      <c r="E2119" t="s">
        <v>19</v>
      </c>
      <c r="F2119" s="3">
        <v>639157</v>
      </c>
      <c r="G2119" s="3">
        <v>22786400</v>
      </c>
      <c r="H2119" s="3">
        <v>2718189.656</v>
      </c>
      <c r="I2119" s="61">
        <v>2023</v>
      </c>
    </row>
    <row r="2120" spans="1:9" x14ac:dyDescent="0.3">
      <c r="A2120" s="79">
        <v>1225</v>
      </c>
      <c r="B2120" t="s">
        <v>3452</v>
      </c>
      <c r="C2120" t="s">
        <v>1100</v>
      </c>
      <c r="D2120" t="s">
        <v>3319</v>
      </c>
      <c r="E2120" t="s">
        <v>19</v>
      </c>
      <c r="F2120" s="3">
        <v>947171</v>
      </c>
      <c r="G2120" s="3">
        <v>23039900</v>
      </c>
      <c r="H2120" s="3">
        <v>2748429.6709999996</v>
      </c>
      <c r="I2120" s="61">
        <v>2023</v>
      </c>
    </row>
    <row r="2121" spans="1:9" x14ac:dyDescent="0.3">
      <c r="A2121" s="79">
        <v>1225</v>
      </c>
      <c r="B2121" t="s">
        <v>3452</v>
      </c>
      <c r="C2121" t="s">
        <v>1100</v>
      </c>
      <c r="D2121" t="s">
        <v>3646</v>
      </c>
      <c r="E2121" t="s">
        <v>19</v>
      </c>
      <c r="F2121" s="3">
        <v>320987.18</v>
      </c>
      <c r="G2121" s="3">
        <v>4498000</v>
      </c>
      <c r="H2121" s="3">
        <v>516730.24</v>
      </c>
      <c r="I2121" s="61">
        <v>2023</v>
      </c>
    </row>
    <row r="2122" spans="1:9" x14ac:dyDescent="0.3">
      <c r="A2122" s="79">
        <v>1225</v>
      </c>
      <c r="B2122" t="s">
        <v>3452</v>
      </c>
      <c r="C2122" t="s">
        <v>1100</v>
      </c>
      <c r="D2122" t="s">
        <v>3320</v>
      </c>
      <c r="E2122" t="s">
        <v>42</v>
      </c>
      <c r="F2122" s="3">
        <v>361019</v>
      </c>
      <c r="G2122" s="3">
        <v>9441200</v>
      </c>
      <c r="H2122" s="3">
        <v>542302.52799999993</v>
      </c>
      <c r="I2122" s="61">
        <v>2023</v>
      </c>
    </row>
    <row r="2123" spans="1:9" x14ac:dyDescent="0.3">
      <c r="A2123" s="79">
        <v>1225</v>
      </c>
      <c r="B2123" t="s">
        <v>3452</v>
      </c>
      <c r="C2123" t="s">
        <v>1100</v>
      </c>
      <c r="D2123" t="s">
        <v>3321</v>
      </c>
      <c r="E2123" t="s">
        <v>19</v>
      </c>
      <c r="F2123" s="3">
        <v>604266</v>
      </c>
      <c r="G2123" s="3">
        <v>5794100</v>
      </c>
      <c r="H2123" s="3">
        <v>665626.20799999998</v>
      </c>
      <c r="I2123" s="61">
        <v>2023</v>
      </c>
    </row>
    <row r="2124" spans="1:9" x14ac:dyDescent="0.3">
      <c r="A2124" s="79">
        <v>1225</v>
      </c>
      <c r="B2124" t="s">
        <v>3452</v>
      </c>
      <c r="C2124" t="s">
        <v>1100</v>
      </c>
      <c r="D2124" t="s">
        <v>3322</v>
      </c>
      <c r="E2124" t="s">
        <v>19</v>
      </c>
      <c r="F2124" s="3">
        <v>69265</v>
      </c>
      <c r="G2124" s="3">
        <v>695900</v>
      </c>
      <c r="H2124" s="3">
        <v>79944.991999999998</v>
      </c>
      <c r="I2124" s="61">
        <v>2023</v>
      </c>
    </row>
    <row r="2125" spans="1:9" x14ac:dyDescent="0.3">
      <c r="A2125" s="79">
        <v>1225</v>
      </c>
      <c r="B2125" t="s">
        <v>3452</v>
      </c>
      <c r="C2125" t="s">
        <v>1100</v>
      </c>
      <c r="D2125" t="s">
        <v>3323</v>
      </c>
      <c r="E2125" t="s">
        <v>19</v>
      </c>
      <c r="F2125" s="3">
        <v>366476</v>
      </c>
      <c r="G2125" s="3">
        <v>6173900</v>
      </c>
      <c r="H2125" s="3">
        <v>709257.63199999998</v>
      </c>
      <c r="I2125" s="61">
        <v>2023</v>
      </c>
    </row>
    <row r="2126" spans="1:9" x14ac:dyDescent="0.3">
      <c r="A2126" s="79">
        <v>1225</v>
      </c>
      <c r="B2126" t="s">
        <v>3452</v>
      </c>
      <c r="C2126" t="s">
        <v>1100</v>
      </c>
      <c r="D2126" t="s">
        <v>3324</v>
      </c>
      <c r="E2126" t="s">
        <v>42</v>
      </c>
      <c r="F2126" s="3">
        <v>133654</v>
      </c>
      <c r="G2126" s="3">
        <v>1899100</v>
      </c>
      <c r="H2126" s="3">
        <v>119785.7325</v>
      </c>
      <c r="I2126" s="61">
        <v>2023</v>
      </c>
    </row>
    <row r="2127" spans="1:9" x14ac:dyDescent="0.3">
      <c r="A2127" s="79">
        <v>1225</v>
      </c>
      <c r="B2127" t="s">
        <v>3452</v>
      </c>
      <c r="C2127" t="s">
        <v>1100</v>
      </c>
      <c r="D2127" t="s">
        <v>3325</v>
      </c>
      <c r="E2127" t="s">
        <v>19</v>
      </c>
      <c r="F2127" s="3">
        <v>2023669</v>
      </c>
      <c r="G2127" s="3">
        <v>22374600</v>
      </c>
      <c r="H2127" s="3">
        <v>1411277.8950000005</v>
      </c>
      <c r="I2127" s="61">
        <v>2023</v>
      </c>
    </row>
    <row r="2128" spans="1:9" x14ac:dyDescent="0.3">
      <c r="A2128" s="79">
        <v>1225</v>
      </c>
      <c r="B2128" t="s">
        <v>3452</v>
      </c>
      <c r="C2128" t="s">
        <v>1100</v>
      </c>
      <c r="D2128" t="s">
        <v>3326</v>
      </c>
      <c r="E2128" t="s">
        <v>42</v>
      </c>
      <c r="F2128" s="3">
        <v>1169280</v>
      </c>
      <c r="G2128" s="3">
        <v>17796600</v>
      </c>
      <c r="H2128" s="3">
        <v>1016363.826</v>
      </c>
      <c r="I2128" s="61">
        <v>2023</v>
      </c>
    </row>
    <row r="2129" spans="1:9" x14ac:dyDescent="0.3">
      <c r="A2129" s="79">
        <v>1225</v>
      </c>
      <c r="B2129" t="s">
        <v>3452</v>
      </c>
      <c r="C2129" t="s">
        <v>1100</v>
      </c>
      <c r="D2129" t="s">
        <v>3327</v>
      </c>
      <c r="E2129" t="s">
        <v>19</v>
      </c>
      <c r="F2129" s="3">
        <v>235566</v>
      </c>
      <c r="G2129" s="3">
        <v>4119400</v>
      </c>
      <c r="H2129" s="3">
        <v>235258.93400000001</v>
      </c>
      <c r="I2129" s="61">
        <v>2023</v>
      </c>
    </row>
    <row r="2130" spans="1:9" x14ac:dyDescent="0.3">
      <c r="A2130" s="79">
        <v>1225</v>
      </c>
      <c r="B2130" t="s">
        <v>3452</v>
      </c>
      <c r="C2130" t="s">
        <v>1100</v>
      </c>
      <c r="D2130" t="s">
        <v>3328</v>
      </c>
      <c r="E2130" t="s">
        <v>19</v>
      </c>
      <c r="F2130" s="3">
        <v>140000</v>
      </c>
      <c r="G2130" s="3">
        <v>3175500</v>
      </c>
      <c r="H2130" s="3">
        <v>181352.80499999999</v>
      </c>
      <c r="I2130" s="61">
        <v>2023</v>
      </c>
    </row>
    <row r="2131" spans="1:9" x14ac:dyDescent="0.3">
      <c r="A2131" s="79">
        <v>1225</v>
      </c>
      <c r="B2131" t="s">
        <v>3452</v>
      </c>
      <c r="C2131" t="s">
        <v>1100</v>
      </c>
      <c r="D2131" t="s">
        <v>3329</v>
      </c>
      <c r="E2131" t="s">
        <v>19</v>
      </c>
      <c r="F2131" s="3">
        <v>546731</v>
      </c>
      <c r="G2131" s="3">
        <v>6107100</v>
      </c>
      <c r="H2131" s="3">
        <v>348776.48100000003</v>
      </c>
      <c r="I2131" s="61">
        <v>2023</v>
      </c>
    </row>
    <row r="2132" spans="1:9" x14ac:dyDescent="0.3">
      <c r="A2132" s="79">
        <v>1225</v>
      </c>
      <c r="B2132" t="s">
        <v>3452</v>
      </c>
      <c r="C2132" t="s">
        <v>1100</v>
      </c>
      <c r="D2132" t="s">
        <v>3330</v>
      </c>
      <c r="E2132" t="s">
        <v>19</v>
      </c>
      <c r="F2132" s="3">
        <v>455340</v>
      </c>
      <c r="G2132" s="3">
        <v>34300</v>
      </c>
      <c r="H2132" s="3">
        <v>1958.873</v>
      </c>
      <c r="I2132" s="61">
        <v>2023</v>
      </c>
    </row>
    <row r="2133" spans="1:9" x14ac:dyDescent="0.3">
      <c r="A2133" s="79">
        <v>1225</v>
      </c>
      <c r="B2133" t="s">
        <v>3452</v>
      </c>
      <c r="C2133" t="s">
        <v>1100</v>
      </c>
      <c r="D2133" t="s">
        <v>3331</v>
      </c>
      <c r="E2133" t="s">
        <v>19</v>
      </c>
      <c r="F2133" s="3">
        <v>279874</v>
      </c>
      <c r="G2133" s="3">
        <v>3806500</v>
      </c>
      <c r="H2133" s="3">
        <v>240094.98749999999</v>
      </c>
      <c r="I2133" s="61">
        <v>2023</v>
      </c>
    </row>
    <row r="2134" spans="1:9" x14ac:dyDescent="0.3">
      <c r="A2134" s="79">
        <v>1225</v>
      </c>
      <c r="B2134" t="s">
        <v>3452</v>
      </c>
      <c r="C2134" t="s">
        <v>1100</v>
      </c>
      <c r="D2134" t="s">
        <v>3332</v>
      </c>
      <c r="E2134" t="s">
        <v>19</v>
      </c>
      <c r="F2134" s="3">
        <v>340474</v>
      </c>
      <c r="G2134" s="3">
        <v>3806500</v>
      </c>
      <c r="H2134" s="3">
        <v>240094.98749999999</v>
      </c>
      <c r="I2134" s="61">
        <v>2023</v>
      </c>
    </row>
    <row r="2135" spans="1:9" x14ac:dyDescent="0.3">
      <c r="A2135" s="79">
        <v>1225</v>
      </c>
      <c r="B2135" t="s">
        <v>3452</v>
      </c>
      <c r="C2135" t="s">
        <v>1100</v>
      </c>
      <c r="D2135" t="s">
        <v>3333</v>
      </c>
      <c r="E2135" t="s">
        <v>19</v>
      </c>
      <c r="F2135" s="3">
        <v>125978</v>
      </c>
      <c r="G2135" s="3">
        <v>2650100</v>
      </c>
      <c r="H2135" s="3">
        <v>167155.05750000002</v>
      </c>
      <c r="I2135" s="61">
        <v>2023</v>
      </c>
    </row>
    <row r="2136" spans="1:9" x14ac:dyDescent="0.3">
      <c r="A2136" s="79">
        <v>1225</v>
      </c>
      <c r="B2136" t="s">
        <v>3452</v>
      </c>
      <c r="C2136" t="s">
        <v>1100</v>
      </c>
      <c r="D2136" t="s">
        <v>3334</v>
      </c>
      <c r="E2136" t="s">
        <v>19</v>
      </c>
      <c r="F2136" s="3">
        <v>423573</v>
      </c>
      <c r="G2136" s="3">
        <v>5328700</v>
      </c>
      <c r="H2136" s="3">
        <v>608644.11400000006</v>
      </c>
      <c r="I2136" s="61">
        <v>2023</v>
      </c>
    </row>
    <row r="2137" spans="1:9" x14ac:dyDescent="0.3">
      <c r="A2137" s="79">
        <v>1225</v>
      </c>
      <c r="B2137" t="s">
        <v>3452</v>
      </c>
      <c r="C2137" t="s">
        <v>1100</v>
      </c>
      <c r="D2137" t="s">
        <v>3335</v>
      </c>
      <c r="E2137" t="s">
        <v>19</v>
      </c>
      <c r="F2137" s="3">
        <v>368250</v>
      </c>
      <c r="G2137" s="3">
        <v>4486800</v>
      </c>
      <c r="H2137" s="3">
        <v>512482.29599999997</v>
      </c>
      <c r="I2137" s="61">
        <v>2023</v>
      </c>
    </row>
    <row r="2138" spans="1:9" x14ac:dyDescent="0.3">
      <c r="A2138" s="79">
        <v>1225</v>
      </c>
      <c r="B2138" t="s">
        <v>3452</v>
      </c>
      <c r="C2138" t="s">
        <v>1100</v>
      </c>
      <c r="D2138" t="s">
        <v>3336</v>
      </c>
      <c r="E2138" t="s">
        <v>19</v>
      </c>
      <c r="F2138" s="3">
        <v>1073566</v>
      </c>
      <c r="G2138" s="3">
        <v>9968000</v>
      </c>
      <c r="H2138" s="3">
        <v>1257463.2000000002</v>
      </c>
      <c r="I2138" s="61">
        <v>2023</v>
      </c>
    </row>
    <row r="2139" spans="1:9" x14ac:dyDescent="0.3">
      <c r="A2139" s="79">
        <v>1225</v>
      </c>
      <c r="B2139" t="s">
        <v>3452</v>
      </c>
      <c r="C2139" t="s">
        <v>1100</v>
      </c>
      <c r="D2139" t="s">
        <v>3337</v>
      </c>
      <c r="E2139" t="s">
        <v>19</v>
      </c>
      <c r="F2139" s="3">
        <v>1526496</v>
      </c>
      <c r="G2139" s="3">
        <v>14165300</v>
      </c>
      <c r="H2139" s="3">
        <v>1786952.5950000002</v>
      </c>
      <c r="I2139" s="61">
        <v>2023</v>
      </c>
    </row>
    <row r="2140" spans="1:9" x14ac:dyDescent="0.3">
      <c r="A2140" s="79">
        <v>1225</v>
      </c>
      <c r="B2140" t="s">
        <v>3452</v>
      </c>
      <c r="C2140" t="s">
        <v>1100</v>
      </c>
      <c r="D2140" t="s">
        <v>3338</v>
      </c>
      <c r="E2140" t="s">
        <v>19</v>
      </c>
      <c r="F2140" s="3">
        <v>369790</v>
      </c>
      <c r="G2140" s="3">
        <v>3470300</v>
      </c>
      <c r="H2140" s="3">
        <v>437778.34499999997</v>
      </c>
      <c r="I2140" s="61">
        <v>2023</v>
      </c>
    </row>
    <row r="2141" spans="1:9" x14ac:dyDescent="0.3">
      <c r="A2141" s="79">
        <v>1225</v>
      </c>
      <c r="B2141" t="s">
        <v>3452</v>
      </c>
      <c r="C2141" t="s">
        <v>1100</v>
      </c>
      <c r="D2141" t="s">
        <v>3339</v>
      </c>
      <c r="E2141" t="s">
        <v>19</v>
      </c>
      <c r="F2141" s="3">
        <v>1206551</v>
      </c>
      <c r="G2141" s="3">
        <v>11203600</v>
      </c>
      <c r="H2141" s="3">
        <v>1413334.14</v>
      </c>
      <c r="I2141" s="61">
        <v>2023</v>
      </c>
    </row>
    <row r="2142" spans="1:9" x14ac:dyDescent="0.3">
      <c r="A2142" s="79">
        <v>1225</v>
      </c>
      <c r="B2142" t="s">
        <v>3452</v>
      </c>
      <c r="C2142" t="s">
        <v>1100</v>
      </c>
      <c r="D2142" t="s">
        <v>4037</v>
      </c>
      <c r="E2142" t="s">
        <v>19</v>
      </c>
      <c r="F2142" s="3">
        <v>419438</v>
      </c>
      <c r="G2142" s="3">
        <v>3933700</v>
      </c>
      <c r="H2142" s="3">
        <v>496236.25500000006</v>
      </c>
      <c r="I2142" s="61">
        <v>2023</v>
      </c>
    </row>
    <row r="2143" spans="1:9" x14ac:dyDescent="0.3">
      <c r="A2143" s="79">
        <v>1225</v>
      </c>
      <c r="B2143" t="s">
        <v>3452</v>
      </c>
      <c r="C2143" t="s">
        <v>1100</v>
      </c>
      <c r="D2143" t="s">
        <v>4038</v>
      </c>
      <c r="E2143" t="s">
        <v>7</v>
      </c>
      <c r="F2143" s="3">
        <v>8732</v>
      </c>
      <c r="G2143" s="3" t="s">
        <v>4039</v>
      </c>
      <c r="H2143" s="3" t="s">
        <v>4039</v>
      </c>
      <c r="I2143" s="61">
        <v>2023</v>
      </c>
    </row>
    <row r="2144" spans="1:9" x14ac:dyDescent="0.3">
      <c r="A2144" s="79">
        <v>1225</v>
      </c>
      <c r="B2144" t="s">
        <v>3452</v>
      </c>
      <c r="C2144" t="s">
        <v>1100</v>
      </c>
      <c r="D2144" t="s">
        <v>4040</v>
      </c>
      <c r="E2144" t="s">
        <v>7</v>
      </c>
      <c r="F2144" s="3">
        <v>47097</v>
      </c>
      <c r="G2144" s="3" t="s">
        <v>4039</v>
      </c>
      <c r="H2144" s="3" t="s">
        <v>4039</v>
      </c>
      <c r="I2144" s="61">
        <v>2023</v>
      </c>
    </row>
    <row r="2145" spans="1:9" x14ac:dyDescent="0.3">
      <c r="A2145" s="79">
        <v>1225</v>
      </c>
      <c r="B2145" t="s">
        <v>3452</v>
      </c>
      <c r="C2145" t="s">
        <v>1100</v>
      </c>
      <c r="D2145" t="s">
        <v>4041</v>
      </c>
      <c r="E2145" t="s">
        <v>7</v>
      </c>
      <c r="F2145" s="3">
        <v>52419</v>
      </c>
      <c r="G2145" s="3" t="s">
        <v>4039</v>
      </c>
      <c r="H2145" s="3" t="s">
        <v>4039</v>
      </c>
      <c r="I2145" s="61">
        <v>2023</v>
      </c>
    </row>
    <row r="2146" spans="1:9" x14ac:dyDescent="0.3">
      <c r="A2146" s="79">
        <v>1303</v>
      </c>
      <c r="B2146" t="s">
        <v>841</v>
      </c>
      <c r="C2146" t="s">
        <v>1107</v>
      </c>
      <c r="D2146" t="s">
        <v>3647</v>
      </c>
      <c r="E2146" t="s">
        <v>7</v>
      </c>
      <c r="F2146" s="3">
        <v>33943</v>
      </c>
      <c r="G2146" s="3">
        <v>4594600</v>
      </c>
      <c r="H2146" s="3">
        <v>71537.921999999991</v>
      </c>
      <c r="I2146" s="61">
        <v>2023</v>
      </c>
    </row>
    <row r="2147" spans="1:9" x14ac:dyDescent="0.3">
      <c r="A2147" s="79">
        <v>1303</v>
      </c>
      <c r="B2147" t="s">
        <v>841</v>
      </c>
      <c r="C2147" t="s">
        <v>1107</v>
      </c>
      <c r="D2147" t="s">
        <v>3340</v>
      </c>
      <c r="E2147" t="s">
        <v>7</v>
      </c>
      <c r="F2147" s="3">
        <v>69116</v>
      </c>
      <c r="G2147" s="3">
        <v>12585000</v>
      </c>
      <c r="H2147" s="3">
        <v>195948.45</v>
      </c>
      <c r="I2147" s="61">
        <v>2023</v>
      </c>
    </row>
    <row r="2148" spans="1:9" x14ac:dyDescent="0.3">
      <c r="A2148" s="79">
        <v>1303</v>
      </c>
      <c r="B2148" t="s">
        <v>841</v>
      </c>
      <c r="C2148" t="s">
        <v>1107</v>
      </c>
      <c r="D2148" t="s">
        <v>3648</v>
      </c>
      <c r="E2148" t="s">
        <v>7</v>
      </c>
      <c r="F2148" s="3">
        <v>68357.75</v>
      </c>
      <c r="G2148" s="3">
        <v>1840200</v>
      </c>
      <c r="H2148" s="3">
        <v>28651.914000000001</v>
      </c>
      <c r="I2148" s="61">
        <v>2023</v>
      </c>
    </row>
    <row r="2149" spans="1:9" x14ac:dyDescent="0.3">
      <c r="A2149" s="79">
        <v>1303</v>
      </c>
      <c r="B2149" t="s">
        <v>841</v>
      </c>
      <c r="C2149" t="s">
        <v>1107</v>
      </c>
      <c r="D2149" t="s">
        <v>470</v>
      </c>
      <c r="E2149" t="s">
        <v>19</v>
      </c>
      <c r="F2149" s="3">
        <v>8530</v>
      </c>
      <c r="G2149" s="3">
        <v>3811300</v>
      </c>
      <c r="H2149" s="3">
        <v>59341.940999999999</v>
      </c>
      <c r="I2149" s="61">
        <v>2023</v>
      </c>
    </row>
    <row r="2150" spans="1:9" x14ac:dyDescent="0.3">
      <c r="A2150" s="79">
        <v>1303</v>
      </c>
      <c r="B2150" t="s">
        <v>841</v>
      </c>
      <c r="C2150" t="s">
        <v>1107</v>
      </c>
      <c r="D2150" t="s">
        <v>3649</v>
      </c>
      <c r="E2150" t="s">
        <v>7</v>
      </c>
      <c r="F2150" s="3">
        <v>62657.599999999999</v>
      </c>
      <c r="G2150" s="3">
        <v>5577600</v>
      </c>
      <c r="H2150" s="3">
        <v>86843.232000000004</v>
      </c>
      <c r="I2150" s="61">
        <v>2023</v>
      </c>
    </row>
    <row r="2151" spans="1:9" x14ac:dyDescent="0.3">
      <c r="A2151" s="79">
        <v>1303</v>
      </c>
      <c r="B2151" t="s">
        <v>841</v>
      </c>
      <c r="C2151" t="s">
        <v>1107</v>
      </c>
      <c r="D2151" t="s">
        <v>3649</v>
      </c>
      <c r="E2151" t="s">
        <v>7</v>
      </c>
      <c r="F2151" s="3">
        <v>62657.599999999999</v>
      </c>
      <c r="G2151" s="3">
        <v>1875800</v>
      </c>
      <c r="H2151" s="3">
        <v>29206.205999999998</v>
      </c>
      <c r="I2151" s="61">
        <v>2023</v>
      </c>
    </row>
    <row r="2152" spans="1:9" x14ac:dyDescent="0.3">
      <c r="A2152" s="79">
        <v>1303</v>
      </c>
      <c r="B2152" t="s">
        <v>841</v>
      </c>
      <c r="C2152" t="s">
        <v>1107</v>
      </c>
      <c r="D2152" t="s">
        <v>3649</v>
      </c>
      <c r="E2152" t="s">
        <v>7</v>
      </c>
      <c r="F2152" s="3">
        <v>216759.32</v>
      </c>
      <c r="G2152" s="3">
        <v>7013200</v>
      </c>
      <c r="H2152" s="3">
        <v>109195.524</v>
      </c>
      <c r="I2152" s="61">
        <v>2023</v>
      </c>
    </row>
    <row r="2153" spans="1:9" x14ac:dyDescent="0.3">
      <c r="A2153" s="79">
        <v>1303</v>
      </c>
      <c r="B2153" t="s">
        <v>841</v>
      </c>
      <c r="C2153" t="s">
        <v>1107</v>
      </c>
      <c r="D2153" t="s">
        <v>471</v>
      </c>
      <c r="E2153" t="s">
        <v>42</v>
      </c>
      <c r="F2153" s="3">
        <v>19240.080000000002</v>
      </c>
      <c r="G2153" s="3">
        <v>3905700</v>
      </c>
      <c r="H2153" s="3">
        <v>60811.749000000003</v>
      </c>
      <c r="I2153" s="61">
        <v>2023</v>
      </c>
    </row>
    <row r="2154" spans="1:9" x14ac:dyDescent="0.3">
      <c r="A2154" s="79">
        <v>1303</v>
      </c>
      <c r="B2154" t="s">
        <v>841</v>
      </c>
      <c r="C2154" t="s">
        <v>1107</v>
      </c>
      <c r="D2154" t="s">
        <v>472</v>
      </c>
      <c r="E2154" t="s">
        <v>42</v>
      </c>
      <c r="F2154" s="3">
        <v>4667.6000000000004</v>
      </c>
      <c r="G2154" s="3">
        <v>664900</v>
      </c>
      <c r="H2154" s="3">
        <v>10352.493</v>
      </c>
      <c r="I2154" s="61">
        <v>2023</v>
      </c>
    </row>
    <row r="2155" spans="1:9" x14ac:dyDescent="0.3">
      <c r="A2155" s="79">
        <v>1303</v>
      </c>
      <c r="B2155" t="s">
        <v>841</v>
      </c>
      <c r="C2155" t="s">
        <v>1107</v>
      </c>
      <c r="D2155" t="s">
        <v>3650</v>
      </c>
      <c r="E2155" t="s">
        <v>42</v>
      </c>
      <c r="F2155" s="3">
        <v>183993.82</v>
      </c>
      <c r="G2155" s="3">
        <v>15226200</v>
      </c>
      <c r="H2155" s="3">
        <v>237071.93400000001</v>
      </c>
      <c r="I2155" s="61">
        <v>2023</v>
      </c>
    </row>
    <row r="2156" spans="1:9" x14ac:dyDescent="0.3">
      <c r="A2156" s="79">
        <v>1303</v>
      </c>
      <c r="B2156" t="s">
        <v>841</v>
      </c>
      <c r="C2156" t="s">
        <v>1107</v>
      </c>
      <c r="D2156" t="s">
        <v>473</v>
      </c>
      <c r="E2156" t="s">
        <v>19</v>
      </c>
      <c r="F2156" s="3">
        <v>68833.17</v>
      </c>
      <c r="G2156" s="3">
        <v>13168800</v>
      </c>
      <c r="H2156" s="3">
        <v>205038.21599999999</v>
      </c>
      <c r="I2156" s="61">
        <v>2023</v>
      </c>
    </row>
    <row r="2157" spans="1:9" x14ac:dyDescent="0.3">
      <c r="A2157" s="79">
        <v>1303</v>
      </c>
      <c r="B2157" t="s">
        <v>841</v>
      </c>
      <c r="C2157" t="s">
        <v>1107</v>
      </c>
      <c r="D2157" t="s">
        <v>474</v>
      </c>
      <c r="E2157" t="s">
        <v>42</v>
      </c>
      <c r="F2157" s="3">
        <v>201487.38</v>
      </c>
      <c r="G2157" s="3">
        <v>27266800</v>
      </c>
      <c r="H2157" s="3">
        <v>424544.076</v>
      </c>
      <c r="I2157" s="61">
        <v>2023</v>
      </c>
    </row>
    <row r="2158" spans="1:9" x14ac:dyDescent="0.3">
      <c r="A2158" s="79">
        <v>1303</v>
      </c>
      <c r="B2158" t="s">
        <v>841</v>
      </c>
      <c r="C2158" t="s">
        <v>1107</v>
      </c>
      <c r="D2158" t="s">
        <v>3651</v>
      </c>
      <c r="E2158" t="s">
        <v>42</v>
      </c>
      <c r="F2158" s="3">
        <v>188224.13</v>
      </c>
      <c r="G2158" s="3">
        <v>25471900</v>
      </c>
      <c r="H2158" s="3">
        <v>396597.48300000001</v>
      </c>
      <c r="I2158" s="61">
        <v>2023</v>
      </c>
    </row>
    <row r="2159" spans="1:9" x14ac:dyDescent="0.3">
      <c r="A2159" s="79">
        <v>1303</v>
      </c>
      <c r="B2159" t="s">
        <v>841</v>
      </c>
      <c r="C2159" t="s">
        <v>1107</v>
      </c>
      <c r="D2159" t="s">
        <v>475</v>
      </c>
      <c r="E2159" t="s">
        <v>42</v>
      </c>
      <c r="F2159" s="3">
        <v>874560.96</v>
      </c>
      <c r="G2159" s="3">
        <v>67609000</v>
      </c>
      <c r="H2159" s="3">
        <v>1052672.1299999999</v>
      </c>
      <c r="I2159" s="61">
        <v>2023</v>
      </c>
    </row>
    <row r="2160" spans="1:9" x14ac:dyDescent="0.3">
      <c r="A2160" s="79">
        <v>1303</v>
      </c>
      <c r="B2160" t="s">
        <v>841</v>
      </c>
      <c r="C2160" t="s">
        <v>1107</v>
      </c>
      <c r="D2160" t="s">
        <v>3652</v>
      </c>
      <c r="E2160" t="s">
        <v>42</v>
      </c>
      <c r="F2160" s="3">
        <v>52038.68</v>
      </c>
      <c r="G2160" s="3" t="s">
        <v>3765</v>
      </c>
      <c r="H2160" s="3" t="s">
        <v>3765</v>
      </c>
      <c r="I2160" s="61">
        <v>2023</v>
      </c>
    </row>
    <row r="2161" spans="1:9" x14ac:dyDescent="0.3">
      <c r="A2161" s="79">
        <v>1303</v>
      </c>
      <c r="B2161" t="s">
        <v>841</v>
      </c>
      <c r="C2161" t="s">
        <v>1107</v>
      </c>
      <c r="D2161" t="s">
        <v>3653</v>
      </c>
      <c r="E2161" t="s">
        <v>42</v>
      </c>
      <c r="F2161" s="3">
        <v>232372.51</v>
      </c>
      <c r="G2161" s="3">
        <v>31446400</v>
      </c>
      <c r="H2161" s="3">
        <v>489620.44799999997</v>
      </c>
      <c r="I2161" s="61">
        <v>2023</v>
      </c>
    </row>
    <row r="2162" spans="1:9" x14ac:dyDescent="0.3">
      <c r="A2162" s="79">
        <v>1303</v>
      </c>
      <c r="B2162" t="s">
        <v>841</v>
      </c>
      <c r="C2162" t="s">
        <v>1107</v>
      </c>
      <c r="D2162" t="s">
        <v>3654</v>
      </c>
      <c r="E2162" t="s">
        <v>19</v>
      </c>
      <c r="F2162" s="3">
        <v>110110.08</v>
      </c>
      <c r="G2162" s="3">
        <v>14950000</v>
      </c>
      <c r="H2162" s="3">
        <v>232771.5</v>
      </c>
      <c r="I2162" s="61">
        <v>2023</v>
      </c>
    </row>
    <row r="2163" spans="1:9" x14ac:dyDescent="0.3">
      <c r="A2163" s="79">
        <v>1303</v>
      </c>
      <c r="B2163" t="s">
        <v>841</v>
      </c>
      <c r="C2163" t="s">
        <v>1107</v>
      </c>
      <c r="D2163" t="s">
        <v>3655</v>
      </c>
      <c r="E2163" t="s">
        <v>19</v>
      </c>
      <c r="F2163" s="3">
        <v>4618.4399999999996</v>
      </c>
      <c r="G2163" s="3">
        <v>3000000</v>
      </c>
      <c r="H2163" s="3">
        <v>46710</v>
      </c>
      <c r="I2163" s="61">
        <v>2023</v>
      </c>
    </row>
    <row r="2164" spans="1:9" x14ac:dyDescent="0.3">
      <c r="A2164" s="79">
        <v>1303</v>
      </c>
      <c r="B2164" t="s">
        <v>841</v>
      </c>
      <c r="C2164" t="s">
        <v>1107</v>
      </c>
      <c r="D2164" t="s">
        <v>3656</v>
      </c>
      <c r="E2164" t="s">
        <v>42</v>
      </c>
      <c r="F2164" s="3">
        <v>1624748.5</v>
      </c>
      <c r="G2164" s="3">
        <v>225212800</v>
      </c>
      <c r="H2164" s="3">
        <v>3506563.2960000001</v>
      </c>
      <c r="I2164" s="61">
        <v>2023</v>
      </c>
    </row>
    <row r="2165" spans="1:9" x14ac:dyDescent="0.3">
      <c r="A2165" s="79">
        <v>1303</v>
      </c>
      <c r="B2165" t="s">
        <v>841</v>
      </c>
      <c r="C2165" t="s">
        <v>1107</v>
      </c>
      <c r="D2165" t="s">
        <v>3657</v>
      </c>
      <c r="E2165" t="s">
        <v>19</v>
      </c>
      <c r="F2165" s="3">
        <v>231280.6</v>
      </c>
      <c r="G2165" s="3">
        <v>19230800</v>
      </c>
      <c r="H2165" s="3">
        <v>299423.55599999998</v>
      </c>
      <c r="I2165" s="61">
        <v>2023</v>
      </c>
    </row>
    <row r="2166" spans="1:9" x14ac:dyDescent="0.3">
      <c r="A2166" s="79">
        <v>1303</v>
      </c>
      <c r="B2166" t="s">
        <v>841</v>
      </c>
      <c r="C2166" t="s">
        <v>1107</v>
      </c>
      <c r="D2166" t="s">
        <v>476</v>
      </c>
      <c r="E2166" t="s">
        <v>42</v>
      </c>
      <c r="F2166" s="3">
        <v>1584939.17</v>
      </c>
      <c r="G2166" s="3">
        <v>107322000</v>
      </c>
      <c r="H2166" s="3">
        <v>1671003.54</v>
      </c>
      <c r="I2166" s="61">
        <v>2023</v>
      </c>
    </row>
    <row r="2167" spans="1:9" x14ac:dyDescent="0.3">
      <c r="A2167" s="79">
        <v>1303</v>
      </c>
      <c r="B2167" t="s">
        <v>841</v>
      </c>
      <c r="C2167" t="s">
        <v>1107</v>
      </c>
      <c r="D2167" t="s">
        <v>477</v>
      </c>
      <c r="E2167" t="s">
        <v>7</v>
      </c>
      <c r="F2167" s="3">
        <v>239732</v>
      </c>
      <c r="G2167" s="3">
        <v>29901400</v>
      </c>
      <c r="H2167" s="3">
        <v>465564.79800000001</v>
      </c>
      <c r="I2167" s="61">
        <v>2023</v>
      </c>
    </row>
    <row r="2168" spans="1:9" x14ac:dyDescent="0.3">
      <c r="A2168" s="79">
        <v>1304</v>
      </c>
      <c r="B2168" t="s">
        <v>842</v>
      </c>
      <c r="C2168" t="s">
        <v>1107</v>
      </c>
      <c r="D2168" t="s">
        <v>479</v>
      </c>
      <c r="E2168" t="s">
        <v>42</v>
      </c>
      <c r="F2168" s="3">
        <v>33660.080000000002</v>
      </c>
      <c r="G2168" s="3">
        <v>7634200</v>
      </c>
      <c r="H2168" s="3">
        <v>150012.03</v>
      </c>
      <c r="I2168" s="61">
        <v>2023</v>
      </c>
    </row>
    <row r="2169" spans="1:9" x14ac:dyDescent="0.3">
      <c r="A2169" s="79">
        <v>1306</v>
      </c>
      <c r="B2169" t="s">
        <v>843</v>
      </c>
      <c r="C2169" t="s">
        <v>1107</v>
      </c>
      <c r="D2169" t="s">
        <v>3060</v>
      </c>
      <c r="E2169" t="s">
        <v>19</v>
      </c>
      <c r="F2169" s="3">
        <v>12469.54</v>
      </c>
      <c r="G2169" s="3">
        <v>1665400</v>
      </c>
      <c r="H2169" s="3">
        <v>22599.477999999999</v>
      </c>
      <c r="I2169" s="61">
        <v>2023</v>
      </c>
    </row>
    <row r="2170" spans="1:9" x14ac:dyDescent="0.3">
      <c r="A2170" s="79">
        <v>1306</v>
      </c>
      <c r="B2170" t="s">
        <v>843</v>
      </c>
      <c r="C2170" t="s">
        <v>1107</v>
      </c>
      <c r="D2170" t="s">
        <v>481</v>
      </c>
      <c r="E2170" t="s">
        <v>19</v>
      </c>
      <c r="F2170" s="3">
        <v>51542.37</v>
      </c>
      <c r="G2170" s="3">
        <v>7195000</v>
      </c>
      <c r="H2170" s="3">
        <v>97636.150000000009</v>
      </c>
      <c r="I2170" s="61">
        <v>2023</v>
      </c>
    </row>
    <row r="2171" spans="1:9" x14ac:dyDescent="0.3">
      <c r="A2171" s="79">
        <v>1306</v>
      </c>
      <c r="B2171" t="s">
        <v>843</v>
      </c>
      <c r="C2171" t="s">
        <v>1107</v>
      </c>
      <c r="D2171" t="s">
        <v>482</v>
      </c>
      <c r="E2171" t="s">
        <v>42</v>
      </c>
      <c r="F2171" s="3">
        <v>573.71</v>
      </c>
      <c r="G2171" s="3">
        <v>207700</v>
      </c>
      <c r="H2171" s="3">
        <v>2818.489</v>
      </c>
      <c r="I2171" s="61">
        <v>2023</v>
      </c>
    </row>
    <row r="2172" spans="1:9" x14ac:dyDescent="0.3">
      <c r="A2172" s="79">
        <v>1306</v>
      </c>
      <c r="B2172" t="s">
        <v>843</v>
      </c>
      <c r="C2172" t="s">
        <v>1107</v>
      </c>
      <c r="D2172" t="s">
        <v>483</v>
      </c>
      <c r="E2172" t="s">
        <v>42</v>
      </c>
      <c r="F2172" s="3">
        <v>515.64</v>
      </c>
      <c r="G2172" s="3">
        <v>207700</v>
      </c>
      <c r="H2172" s="3">
        <v>2818.489</v>
      </c>
      <c r="I2172" s="61">
        <v>2023</v>
      </c>
    </row>
    <row r="2173" spans="1:9" x14ac:dyDescent="0.3">
      <c r="A2173" s="79">
        <v>1306</v>
      </c>
      <c r="B2173" t="s">
        <v>843</v>
      </c>
      <c r="C2173" t="s">
        <v>1107</v>
      </c>
      <c r="D2173" t="s">
        <v>484</v>
      </c>
      <c r="E2173" t="s">
        <v>42</v>
      </c>
      <c r="F2173" s="3">
        <v>906.6</v>
      </c>
      <c r="G2173" s="3">
        <v>207700</v>
      </c>
      <c r="H2173" s="3">
        <v>2818.489</v>
      </c>
      <c r="I2173" s="61">
        <v>2023</v>
      </c>
    </row>
    <row r="2174" spans="1:9" x14ac:dyDescent="0.3">
      <c r="A2174" s="79">
        <v>1306</v>
      </c>
      <c r="B2174" t="s">
        <v>843</v>
      </c>
      <c r="C2174" t="s">
        <v>1107</v>
      </c>
      <c r="D2174" t="s">
        <v>485</v>
      </c>
      <c r="E2174" t="s">
        <v>42</v>
      </c>
      <c r="F2174" s="3">
        <v>3530.38</v>
      </c>
      <c r="G2174" s="3">
        <v>207700</v>
      </c>
      <c r="H2174" s="3">
        <v>2818.489</v>
      </c>
      <c r="I2174" s="61">
        <v>2023</v>
      </c>
    </row>
    <row r="2175" spans="1:9" x14ac:dyDescent="0.3">
      <c r="A2175" s="79">
        <v>1306</v>
      </c>
      <c r="B2175" t="s">
        <v>843</v>
      </c>
      <c r="C2175" t="s">
        <v>1107</v>
      </c>
      <c r="D2175" t="s">
        <v>486</v>
      </c>
      <c r="E2175" t="s">
        <v>42</v>
      </c>
      <c r="F2175" s="3">
        <v>5000.47</v>
      </c>
      <c r="G2175" s="3">
        <v>584500</v>
      </c>
      <c r="H2175" s="3">
        <v>7931.665</v>
      </c>
      <c r="I2175" s="61">
        <v>2023</v>
      </c>
    </row>
    <row r="2176" spans="1:9" x14ac:dyDescent="0.3">
      <c r="A2176" s="79">
        <v>1306</v>
      </c>
      <c r="B2176" t="s">
        <v>843</v>
      </c>
      <c r="C2176" t="s">
        <v>1107</v>
      </c>
      <c r="D2176" t="s">
        <v>487</v>
      </c>
      <c r="E2176" t="s">
        <v>42</v>
      </c>
      <c r="F2176" s="3">
        <v>4728.29</v>
      </c>
      <c r="G2176" s="3">
        <v>497000</v>
      </c>
      <c r="H2176" s="3">
        <v>6744.29</v>
      </c>
      <c r="I2176" s="61">
        <v>2023</v>
      </c>
    </row>
    <row r="2177" spans="1:9" x14ac:dyDescent="0.3">
      <c r="A2177" s="79">
        <v>1306</v>
      </c>
      <c r="B2177" t="s">
        <v>843</v>
      </c>
      <c r="C2177" t="s">
        <v>1107</v>
      </c>
      <c r="D2177" t="s">
        <v>488</v>
      </c>
      <c r="E2177" t="s">
        <v>42</v>
      </c>
      <c r="F2177" s="3">
        <v>4568.6099999999997</v>
      </c>
      <c r="G2177" s="3">
        <v>535300</v>
      </c>
      <c r="H2177" s="3">
        <v>7264.0209999999997</v>
      </c>
      <c r="I2177" s="61">
        <v>2023</v>
      </c>
    </row>
    <row r="2178" spans="1:9" x14ac:dyDescent="0.3">
      <c r="A2178" s="79">
        <v>1306</v>
      </c>
      <c r="B2178" t="s">
        <v>843</v>
      </c>
      <c r="C2178" t="s">
        <v>1107</v>
      </c>
      <c r="D2178" t="s">
        <v>489</v>
      </c>
      <c r="E2178" t="s">
        <v>42</v>
      </c>
      <c r="F2178" s="3">
        <v>1345.38</v>
      </c>
      <c r="G2178" s="3">
        <v>519000</v>
      </c>
      <c r="H2178" s="3">
        <v>7042.83</v>
      </c>
      <c r="I2178" s="61">
        <v>2023</v>
      </c>
    </row>
    <row r="2179" spans="1:9" x14ac:dyDescent="0.3">
      <c r="A2179" s="79">
        <v>1306</v>
      </c>
      <c r="B2179" t="s">
        <v>843</v>
      </c>
      <c r="C2179" t="s">
        <v>1107</v>
      </c>
      <c r="D2179" t="s">
        <v>490</v>
      </c>
      <c r="E2179" t="s">
        <v>42</v>
      </c>
      <c r="F2179" s="3">
        <v>5146.97</v>
      </c>
      <c r="G2179" s="3">
        <v>519500</v>
      </c>
      <c r="H2179" s="3">
        <v>7049.6150000000007</v>
      </c>
      <c r="I2179" s="61">
        <v>2023</v>
      </c>
    </row>
    <row r="2180" spans="1:9" x14ac:dyDescent="0.3">
      <c r="A2180" s="79">
        <v>1306</v>
      </c>
      <c r="B2180" t="s">
        <v>843</v>
      </c>
      <c r="C2180" t="s">
        <v>1107</v>
      </c>
      <c r="D2180" t="s">
        <v>491</v>
      </c>
      <c r="E2180" t="s">
        <v>42</v>
      </c>
      <c r="F2180" s="3">
        <v>4192.58</v>
      </c>
      <c r="G2180" s="3">
        <v>557900</v>
      </c>
      <c r="H2180" s="3">
        <v>7570.7030000000004</v>
      </c>
      <c r="I2180" s="61">
        <v>2023</v>
      </c>
    </row>
    <row r="2181" spans="1:9" x14ac:dyDescent="0.3">
      <c r="A2181" s="79">
        <v>1306</v>
      </c>
      <c r="B2181" t="s">
        <v>843</v>
      </c>
      <c r="C2181" t="s">
        <v>1107</v>
      </c>
      <c r="D2181" t="s">
        <v>492</v>
      </c>
      <c r="E2181" t="s">
        <v>42</v>
      </c>
      <c r="F2181" s="3">
        <v>1045.1199999999999</v>
      </c>
      <c r="G2181" s="3">
        <v>413400</v>
      </c>
      <c r="H2181" s="3">
        <v>5609.8379999999997</v>
      </c>
      <c r="I2181" s="61">
        <v>2023</v>
      </c>
    </row>
    <row r="2182" spans="1:9" x14ac:dyDescent="0.3">
      <c r="A2182" s="79">
        <v>1306</v>
      </c>
      <c r="B2182" t="s">
        <v>843</v>
      </c>
      <c r="C2182" t="s">
        <v>1107</v>
      </c>
      <c r="D2182" t="s">
        <v>493</v>
      </c>
      <c r="E2182" t="s">
        <v>42</v>
      </c>
      <c r="F2182" s="3">
        <v>6148.04</v>
      </c>
      <c r="G2182" s="3">
        <v>665700</v>
      </c>
      <c r="H2182" s="3">
        <v>9033.5490000000009</v>
      </c>
      <c r="I2182" s="61">
        <v>2023</v>
      </c>
    </row>
    <row r="2183" spans="1:9" x14ac:dyDescent="0.3">
      <c r="A2183" s="79">
        <v>1306</v>
      </c>
      <c r="B2183" t="s">
        <v>843</v>
      </c>
      <c r="C2183" t="s">
        <v>1107</v>
      </c>
      <c r="D2183" t="s">
        <v>494</v>
      </c>
      <c r="E2183" t="s">
        <v>42</v>
      </c>
      <c r="F2183" s="3">
        <v>8005.36</v>
      </c>
      <c r="G2183" s="3">
        <v>776200</v>
      </c>
      <c r="H2183" s="3">
        <v>10533.034</v>
      </c>
      <c r="I2183" s="61">
        <v>2023</v>
      </c>
    </row>
    <row r="2184" spans="1:9" x14ac:dyDescent="0.3">
      <c r="A2184" s="79">
        <v>1306</v>
      </c>
      <c r="B2184" t="s">
        <v>843</v>
      </c>
      <c r="C2184" t="s">
        <v>1107</v>
      </c>
      <c r="D2184" t="s">
        <v>495</v>
      </c>
      <c r="E2184" t="s">
        <v>42</v>
      </c>
      <c r="F2184" s="3">
        <v>1716.69</v>
      </c>
      <c r="G2184" s="3">
        <v>624100</v>
      </c>
      <c r="H2184" s="3">
        <v>8469.0370000000003</v>
      </c>
      <c r="I2184" s="61">
        <v>2023</v>
      </c>
    </row>
    <row r="2185" spans="1:9" x14ac:dyDescent="0.3">
      <c r="A2185" s="79">
        <v>1306</v>
      </c>
      <c r="B2185" t="s">
        <v>843</v>
      </c>
      <c r="C2185" t="s">
        <v>1107</v>
      </c>
      <c r="D2185" t="s">
        <v>496</v>
      </c>
      <c r="E2185" t="s">
        <v>42</v>
      </c>
      <c r="F2185" s="3">
        <v>1437.43</v>
      </c>
      <c r="G2185" s="3">
        <v>544900</v>
      </c>
      <c r="H2185" s="3">
        <v>7394.2929999999997</v>
      </c>
      <c r="I2185" s="61">
        <v>2023</v>
      </c>
    </row>
    <row r="2186" spans="1:9" x14ac:dyDescent="0.3">
      <c r="A2186" s="79">
        <v>1306</v>
      </c>
      <c r="B2186" t="s">
        <v>843</v>
      </c>
      <c r="C2186" t="s">
        <v>1107</v>
      </c>
      <c r="D2186" t="s">
        <v>497</v>
      </c>
      <c r="E2186" t="s">
        <v>42</v>
      </c>
      <c r="F2186" s="3">
        <v>4139.1899999999996</v>
      </c>
      <c r="G2186" s="3">
        <v>519000</v>
      </c>
      <c r="H2186" s="3">
        <v>7042.83</v>
      </c>
      <c r="I2186" s="61">
        <v>2023</v>
      </c>
    </row>
    <row r="2187" spans="1:9" x14ac:dyDescent="0.3">
      <c r="A2187" s="79">
        <v>1306</v>
      </c>
      <c r="B2187" t="s">
        <v>843</v>
      </c>
      <c r="C2187" t="s">
        <v>1107</v>
      </c>
      <c r="D2187" t="s">
        <v>498</v>
      </c>
      <c r="E2187" t="s">
        <v>42</v>
      </c>
      <c r="F2187" s="3">
        <v>4215.59</v>
      </c>
      <c r="G2187" s="3">
        <v>519500</v>
      </c>
      <c r="H2187" s="3">
        <v>7049.6150000000007</v>
      </c>
      <c r="I2187" s="61">
        <v>2023</v>
      </c>
    </row>
    <row r="2188" spans="1:9" x14ac:dyDescent="0.3">
      <c r="A2188" s="79">
        <v>1306</v>
      </c>
      <c r="B2188" t="s">
        <v>843</v>
      </c>
      <c r="C2188" t="s">
        <v>1107</v>
      </c>
      <c r="D2188" t="s">
        <v>499</v>
      </c>
      <c r="E2188" t="s">
        <v>42</v>
      </c>
      <c r="F2188" s="3">
        <v>4515.17</v>
      </c>
      <c r="G2188" s="3">
        <v>557900</v>
      </c>
      <c r="H2188" s="3">
        <v>7570.7030000000004</v>
      </c>
      <c r="I2188" s="61">
        <v>2023</v>
      </c>
    </row>
    <row r="2189" spans="1:9" x14ac:dyDescent="0.3">
      <c r="A2189" s="79">
        <v>1306</v>
      </c>
      <c r="B2189" t="s">
        <v>843</v>
      </c>
      <c r="C2189" t="s">
        <v>1107</v>
      </c>
      <c r="D2189" t="s">
        <v>500</v>
      </c>
      <c r="E2189" t="s">
        <v>42</v>
      </c>
      <c r="F2189" s="3">
        <v>1045.1199999999999</v>
      </c>
      <c r="G2189" s="3">
        <v>413400</v>
      </c>
      <c r="H2189" s="3">
        <v>5609.8379999999997</v>
      </c>
      <c r="I2189" s="61">
        <v>2023</v>
      </c>
    </row>
    <row r="2190" spans="1:9" x14ac:dyDescent="0.3">
      <c r="A2190" s="79">
        <v>1306</v>
      </c>
      <c r="B2190" t="s">
        <v>843</v>
      </c>
      <c r="C2190" t="s">
        <v>1107</v>
      </c>
      <c r="D2190" t="s">
        <v>501</v>
      </c>
      <c r="E2190" t="s">
        <v>42</v>
      </c>
      <c r="F2190" s="3">
        <v>6123.93</v>
      </c>
      <c r="G2190" s="3">
        <v>728800</v>
      </c>
      <c r="H2190" s="3">
        <v>9889.8160000000007</v>
      </c>
      <c r="I2190" s="61">
        <v>2023</v>
      </c>
    </row>
    <row r="2191" spans="1:9" x14ac:dyDescent="0.3">
      <c r="A2191" s="79">
        <v>1306</v>
      </c>
      <c r="B2191" t="s">
        <v>843</v>
      </c>
      <c r="C2191" t="s">
        <v>1107</v>
      </c>
      <c r="D2191" t="s">
        <v>3061</v>
      </c>
      <c r="E2191" t="s">
        <v>42</v>
      </c>
      <c r="F2191" s="3">
        <v>36826.86</v>
      </c>
      <c r="G2191" s="3">
        <v>4972100</v>
      </c>
      <c r="H2191" s="3">
        <v>67471.396999999997</v>
      </c>
      <c r="I2191" s="61">
        <v>2023</v>
      </c>
    </row>
    <row r="2192" spans="1:9" x14ac:dyDescent="0.3">
      <c r="A2192" s="79">
        <v>1306</v>
      </c>
      <c r="B2192" t="s">
        <v>843</v>
      </c>
      <c r="C2192" t="s">
        <v>1107</v>
      </c>
      <c r="D2192" t="s">
        <v>3062</v>
      </c>
      <c r="E2192" t="s">
        <v>19</v>
      </c>
      <c r="F2192" s="3">
        <v>60421.67</v>
      </c>
      <c r="G2192" s="3">
        <v>9409900</v>
      </c>
      <c r="H2192" s="3">
        <v>127692.34299999999</v>
      </c>
      <c r="I2192" s="61">
        <v>2023</v>
      </c>
    </row>
    <row r="2193" spans="1:9" x14ac:dyDescent="0.3">
      <c r="A2193" s="79">
        <v>1311</v>
      </c>
      <c r="B2193" t="s">
        <v>844</v>
      </c>
      <c r="C2193" t="s">
        <v>1107</v>
      </c>
      <c r="D2193" t="s">
        <v>503</v>
      </c>
      <c r="E2193" t="s">
        <v>42</v>
      </c>
      <c r="F2193" s="3" t="s">
        <v>3765</v>
      </c>
      <c r="G2193" s="3">
        <v>17388700</v>
      </c>
      <c r="H2193" s="3">
        <v>377508.68</v>
      </c>
      <c r="I2193" s="61">
        <v>2023</v>
      </c>
    </row>
    <row r="2194" spans="1:9" x14ac:dyDescent="0.3">
      <c r="A2194" s="79">
        <v>1311</v>
      </c>
      <c r="B2194" t="s">
        <v>844</v>
      </c>
      <c r="C2194" t="s">
        <v>1107</v>
      </c>
      <c r="D2194" t="s">
        <v>3063</v>
      </c>
      <c r="E2194" t="s">
        <v>7</v>
      </c>
      <c r="F2194" s="3" t="s">
        <v>3765</v>
      </c>
      <c r="G2194" s="3">
        <v>4313400</v>
      </c>
      <c r="H2194" s="3">
        <v>93643.91</v>
      </c>
      <c r="I2194" s="61">
        <v>2023</v>
      </c>
    </row>
    <row r="2195" spans="1:9" x14ac:dyDescent="0.3">
      <c r="A2195" s="79">
        <v>1315</v>
      </c>
      <c r="B2195" t="s">
        <v>845</v>
      </c>
      <c r="C2195" t="s">
        <v>1107</v>
      </c>
      <c r="D2195" t="s">
        <v>3658</v>
      </c>
      <c r="E2195" t="s">
        <v>7</v>
      </c>
      <c r="F2195" s="3">
        <v>111270</v>
      </c>
      <c r="G2195" s="3">
        <v>32157300</v>
      </c>
      <c r="H2195" s="3">
        <v>757947.5610000001</v>
      </c>
      <c r="I2195" s="61">
        <v>2023</v>
      </c>
    </row>
    <row r="2196" spans="1:9" x14ac:dyDescent="0.3">
      <c r="A2196" s="79">
        <v>1315</v>
      </c>
      <c r="B2196" t="s">
        <v>845</v>
      </c>
      <c r="C2196" t="s">
        <v>1107</v>
      </c>
      <c r="D2196" t="s">
        <v>506</v>
      </c>
      <c r="E2196" t="s">
        <v>7</v>
      </c>
      <c r="F2196" s="3">
        <v>48636</v>
      </c>
      <c r="G2196" s="3">
        <v>5051200</v>
      </c>
      <c r="H2196" s="3">
        <v>128856.11199999999</v>
      </c>
      <c r="I2196" s="61">
        <v>2023</v>
      </c>
    </row>
    <row r="2197" spans="1:9" x14ac:dyDescent="0.3">
      <c r="A2197" s="79">
        <v>1315</v>
      </c>
      <c r="B2197" t="s">
        <v>845</v>
      </c>
      <c r="C2197" t="s">
        <v>1107</v>
      </c>
      <c r="D2197" t="s">
        <v>507</v>
      </c>
      <c r="E2197" t="s">
        <v>7</v>
      </c>
      <c r="F2197" s="3">
        <v>260842</v>
      </c>
      <c r="G2197" s="3">
        <v>21689400</v>
      </c>
      <c r="H2197" s="3">
        <v>511219.15800000005</v>
      </c>
      <c r="I2197" s="61">
        <v>2023</v>
      </c>
    </row>
    <row r="2198" spans="1:9" x14ac:dyDescent="0.3">
      <c r="A2198" s="79">
        <v>1316</v>
      </c>
      <c r="B2198" t="s">
        <v>846</v>
      </c>
      <c r="C2198" t="s">
        <v>1107</v>
      </c>
      <c r="D2198" t="s">
        <v>509</v>
      </c>
      <c r="E2198" t="s">
        <v>19</v>
      </c>
      <c r="F2198" s="3">
        <v>75862.09</v>
      </c>
      <c r="G2198" s="3">
        <v>19781000</v>
      </c>
      <c r="H2198" s="3">
        <v>405312.69</v>
      </c>
      <c r="I2198" s="61">
        <v>2023</v>
      </c>
    </row>
    <row r="2199" spans="1:9" x14ac:dyDescent="0.3">
      <c r="A2199" s="79">
        <v>1316</v>
      </c>
      <c r="B2199" t="s">
        <v>846</v>
      </c>
      <c r="C2199" t="s">
        <v>1107</v>
      </c>
      <c r="D2199" t="s">
        <v>3341</v>
      </c>
      <c r="E2199" t="s">
        <v>19</v>
      </c>
      <c r="F2199" s="3">
        <v>16948</v>
      </c>
      <c r="G2199" s="3">
        <v>4566000</v>
      </c>
      <c r="H2199" s="3">
        <v>93557.34</v>
      </c>
      <c r="I2199" s="61">
        <v>2023</v>
      </c>
    </row>
    <row r="2200" spans="1:9" x14ac:dyDescent="0.3">
      <c r="A2200" s="79">
        <v>1316</v>
      </c>
      <c r="B2200" t="s">
        <v>846</v>
      </c>
      <c r="C2200" t="s">
        <v>1107</v>
      </c>
      <c r="D2200" t="s">
        <v>3342</v>
      </c>
      <c r="E2200" t="s">
        <v>7</v>
      </c>
      <c r="F2200" s="3">
        <v>40133.32</v>
      </c>
      <c r="G2200" s="3">
        <v>6602800</v>
      </c>
      <c r="H2200" s="3">
        <v>135291.372</v>
      </c>
      <c r="I2200" s="61">
        <v>2023</v>
      </c>
    </row>
    <row r="2201" spans="1:9" x14ac:dyDescent="0.3">
      <c r="A2201" s="79">
        <v>1317</v>
      </c>
      <c r="B2201" t="s">
        <v>847</v>
      </c>
      <c r="C2201" t="s">
        <v>1107</v>
      </c>
      <c r="D2201" t="s">
        <v>48</v>
      </c>
      <c r="E2201" t="s">
        <v>7</v>
      </c>
      <c r="F2201" s="3">
        <v>39806</v>
      </c>
      <c r="G2201" s="3">
        <v>291500</v>
      </c>
      <c r="H2201" s="3">
        <v>7232.12</v>
      </c>
      <c r="I2201" s="61">
        <v>2023</v>
      </c>
    </row>
    <row r="2202" spans="1:9" x14ac:dyDescent="0.3">
      <c r="A2202" s="79">
        <v>1318</v>
      </c>
      <c r="B2202" t="s">
        <v>848</v>
      </c>
      <c r="C2202" t="s">
        <v>1107</v>
      </c>
      <c r="D2202" t="s">
        <v>3064</v>
      </c>
      <c r="E2202" t="s">
        <v>19</v>
      </c>
      <c r="F2202" s="3">
        <v>3248069</v>
      </c>
      <c r="G2202" s="3">
        <v>220288000</v>
      </c>
      <c r="H2202" s="3">
        <v>3993821.44</v>
      </c>
      <c r="I2202" s="61">
        <v>2023</v>
      </c>
    </row>
    <row r="2203" spans="1:9" x14ac:dyDescent="0.3">
      <c r="A2203" s="79">
        <v>1318</v>
      </c>
      <c r="B2203" t="s">
        <v>848</v>
      </c>
      <c r="C2203" t="s">
        <v>1107</v>
      </c>
      <c r="D2203" t="s">
        <v>3659</v>
      </c>
      <c r="E2203" t="s">
        <v>42</v>
      </c>
      <c r="F2203" s="3">
        <v>3239898</v>
      </c>
      <c r="G2203" s="3">
        <v>194694300</v>
      </c>
      <c r="H2203" s="3">
        <v>3529807.659</v>
      </c>
      <c r="I2203" s="61">
        <v>2023</v>
      </c>
    </row>
    <row r="2204" spans="1:9" x14ac:dyDescent="0.3">
      <c r="A2204" s="79">
        <v>1319</v>
      </c>
      <c r="B2204" t="s">
        <v>849</v>
      </c>
      <c r="C2204" t="s">
        <v>1107</v>
      </c>
      <c r="D2204" t="s">
        <v>3660</v>
      </c>
      <c r="E2204" t="s">
        <v>7</v>
      </c>
      <c r="F2204" s="3">
        <v>117775</v>
      </c>
      <c r="G2204" s="3">
        <v>10931100</v>
      </c>
      <c r="H2204" s="3">
        <v>229225.17</v>
      </c>
      <c r="I2204" s="61">
        <v>2023</v>
      </c>
    </row>
    <row r="2205" spans="1:9" x14ac:dyDescent="0.3">
      <c r="A2205" s="79">
        <v>1319</v>
      </c>
      <c r="B2205" t="s">
        <v>849</v>
      </c>
      <c r="C2205" t="s">
        <v>1107</v>
      </c>
      <c r="D2205" t="s">
        <v>3343</v>
      </c>
      <c r="E2205" t="s">
        <v>7</v>
      </c>
      <c r="F2205" s="3">
        <v>67500</v>
      </c>
      <c r="G2205" s="3">
        <v>8574100</v>
      </c>
      <c r="H2205" s="3">
        <v>179541.65</v>
      </c>
      <c r="I2205" s="61">
        <v>2023</v>
      </c>
    </row>
    <row r="2206" spans="1:9" x14ac:dyDescent="0.3">
      <c r="A2206" s="79">
        <v>1319</v>
      </c>
      <c r="B2206" t="s">
        <v>849</v>
      </c>
      <c r="C2206" t="s">
        <v>1107</v>
      </c>
      <c r="D2206" t="s">
        <v>3661</v>
      </c>
      <c r="E2206" t="s">
        <v>7</v>
      </c>
      <c r="F2206" s="3">
        <v>62665.32</v>
      </c>
      <c r="G2206" s="3">
        <v>9138500</v>
      </c>
      <c r="H2206" s="3">
        <v>188070.33</v>
      </c>
      <c r="I2206" s="61">
        <v>2023</v>
      </c>
    </row>
    <row r="2207" spans="1:9" x14ac:dyDescent="0.3">
      <c r="A2207" s="79">
        <v>1319</v>
      </c>
      <c r="B2207" t="s">
        <v>849</v>
      </c>
      <c r="C2207" t="s">
        <v>1107</v>
      </c>
      <c r="D2207" t="s">
        <v>3662</v>
      </c>
      <c r="E2207" t="s">
        <v>7</v>
      </c>
      <c r="F2207" s="3">
        <v>18434</v>
      </c>
      <c r="G2207" s="3">
        <v>2518900</v>
      </c>
      <c r="H2207" s="3">
        <v>51838.96</v>
      </c>
      <c r="I2207" s="61">
        <v>2023</v>
      </c>
    </row>
    <row r="2208" spans="1:9" x14ac:dyDescent="0.3">
      <c r="A2208" s="79">
        <v>1319</v>
      </c>
      <c r="B2208" t="s">
        <v>849</v>
      </c>
      <c r="C2208" t="s">
        <v>1107</v>
      </c>
      <c r="D2208" t="s">
        <v>3344</v>
      </c>
      <c r="E2208" t="s">
        <v>7</v>
      </c>
      <c r="F2208" s="3">
        <v>60669</v>
      </c>
      <c r="G2208" s="3">
        <v>4927800</v>
      </c>
      <c r="H2208" s="3">
        <v>103335.97</v>
      </c>
      <c r="I2208" s="61">
        <v>2023</v>
      </c>
    </row>
    <row r="2209" spans="1:9" x14ac:dyDescent="0.3">
      <c r="A2209" s="79">
        <v>1321</v>
      </c>
      <c r="B2209" t="s">
        <v>850</v>
      </c>
      <c r="C2209" t="s">
        <v>1107</v>
      </c>
      <c r="D2209" t="s">
        <v>515</v>
      </c>
      <c r="E2209" t="s">
        <v>7</v>
      </c>
      <c r="F2209" s="3">
        <v>92765</v>
      </c>
      <c r="G2209" s="3">
        <v>10351200</v>
      </c>
      <c r="H2209" s="3" t="s">
        <v>3765</v>
      </c>
      <c r="I2209" s="61">
        <v>2023</v>
      </c>
    </row>
    <row r="2210" spans="1:9" x14ac:dyDescent="0.3">
      <c r="A2210" s="79">
        <v>1321</v>
      </c>
      <c r="B2210" t="s">
        <v>850</v>
      </c>
      <c r="C2210" t="s">
        <v>1107</v>
      </c>
      <c r="D2210" t="s">
        <v>516</v>
      </c>
      <c r="E2210" t="s">
        <v>7</v>
      </c>
      <c r="F2210" s="3" t="s">
        <v>3765</v>
      </c>
      <c r="G2210" s="3">
        <v>9802300</v>
      </c>
      <c r="H2210" s="3" t="s">
        <v>3765</v>
      </c>
      <c r="I2210" s="61">
        <v>2023</v>
      </c>
    </row>
    <row r="2211" spans="1:9" x14ac:dyDescent="0.3">
      <c r="A2211" s="79">
        <v>1321</v>
      </c>
      <c r="B2211" t="s">
        <v>850</v>
      </c>
      <c r="C2211" t="s">
        <v>1107</v>
      </c>
      <c r="D2211" t="s">
        <v>517</v>
      </c>
      <c r="E2211" t="s">
        <v>7</v>
      </c>
      <c r="F2211" s="3">
        <v>5519</v>
      </c>
      <c r="G2211" s="3">
        <v>3572100</v>
      </c>
      <c r="H2211" s="3" t="s">
        <v>3765</v>
      </c>
      <c r="I2211" s="61">
        <v>2023</v>
      </c>
    </row>
    <row r="2212" spans="1:9" x14ac:dyDescent="0.3">
      <c r="A2212" s="79">
        <v>1321</v>
      </c>
      <c r="B2212" t="s">
        <v>850</v>
      </c>
      <c r="C2212" t="s">
        <v>1107</v>
      </c>
      <c r="D2212" t="s">
        <v>518</v>
      </c>
      <c r="E2212" t="s">
        <v>7</v>
      </c>
      <c r="F2212" s="3">
        <v>18331.650000000001</v>
      </c>
      <c r="G2212" s="3">
        <v>8453800</v>
      </c>
      <c r="H2212" s="3" t="s">
        <v>3765</v>
      </c>
      <c r="I2212" s="61">
        <v>2023</v>
      </c>
    </row>
    <row r="2213" spans="1:9" x14ac:dyDescent="0.3">
      <c r="A2213" s="79">
        <v>1321</v>
      </c>
      <c r="B2213" t="s">
        <v>850</v>
      </c>
      <c r="C2213" t="s">
        <v>1107</v>
      </c>
      <c r="D2213" t="s">
        <v>3446</v>
      </c>
      <c r="E2213" t="s">
        <v>42</v>
      </c>
      <c r="F2213" s="3">
        <v>222859.66</v>
      </c>
      <c r="G2213" s="3" t="s">
        <v>3765</v>
      </c>
      <c r="H2213" s="3" t="s">
        <v>3765</v>
      </c>
      <c r="I2213" s="61">
        <v>2023</v>
      </c>
    </row>
    <row r="2214" spans="1:9" x14ac:dyDescent="0.3">
      <c r="A2214" s="79">
        <v>1322</v>
      </c>
      <c r="B2214" t="s">
        <v>851</v>
      </c>
      <c r="C2214" t="s">
        <v>1107</v>
      </c>
      <c r="D2214" t="s">
        <v>3906</v>
      </c>
      <c r="E2214" t="s">
        <v>42</v>
      </c>
      <c r="F2214" s="3">
        <v>130632.46</v>
      </c>
      <c r="G2214" s="3">
        <v>19134800</v>
      </c>
      <c r="H2214" s="3">
        <v>458087</v>
      </c>
      <c r="I2214" s="61">
        <v>2023</v>
      </c>
    </row>
    <row r="2215" spans="1:9" x14ac:dyDescent="0.3">
      <c r="A2215" s="79">
        <v>1322</v>
      </c>
      <c r="B2215" t="s">
        <v>851</v>
      </c>
      <c r="C2215" t="s">
        <v>1107</v>
      </c>
      <c r="D2215" t="s">
        <v>3663</v>
      </c>
      <c r="E2215" t="s">
        <v>42</v>
      </c>
      <c r="F2215" s="3">
        <v>230975</v>
      </c>
      <c r="G2215" s="3">
        <v>36184700</v>
      </c>
      <c r="H2215" s="3">
        <v>866262</v>
      </c>
      <c r="I2215" s="61">
        <v>2023</v>
      </c>
    </row>
    <row r="2216" spans="1:9" x14ac:dyDescent="0.3">
      <c r="A2216" s="79">
        <v>1325</v>
      </c>
      <c r="B2216" t="s">
        <v>852</v>
      </c>
      <c r="C2216" t="s">
        <v>1107</v>
      </c>
      <c r="D2216" t="s">
        <v>3907</v>
      </c>
      <c r="E2216" t="s">
        <v>7</v>
      </c>
      <c r="F2216" s="3">
        <v>51326</v>
      </c>
      <c r="G2216" s="3">
        <v>17081700</v>
      </c>
      <c r="H2216" s="3">
        <v>139899.12299999999</v>
      </c>
      <c r="I2216" s="61">
        <v>2023</v>
      </c>
    </row>
    <row r="2217" spans="1:9" x14ac:dyDescent="0.3">
      <c r="A2217" s="79">
        <v>1325</v>
      </c>
      <c r="B2217" t="s">
        <v>852</v>
      </c>
      <c r="C2217" t="s">
        <v>1107</v>
      </c>
      <c r="D2217" t="s">
        <v>521</v>
      </c>
      <c r="E2217" t="s">
        <v>7</v>
      </c>
      <c r="F2217" s="3">
        <v>16254</v>
      </c>
      <c r="G2217" s="3">
        <v>8540400</v>
      </c>
      <c r="H2217" s="3">
        <v>69945.875999999989</v>
      </c>
      <c r="I2217" s="61">
        <v>2023</v>
      </c>
    </row>
    <row r="2218" spans="1:9" x14ac:dyDescent="0.3">
      <c r="A2218" s="79">
        <v>1325</v>
      </c>
      <c r="B2218" t="s">
        <v>852</v>
      </c>
      <c r="C2218" t="s">
        <v>1107</v>
      </c>
      <c r="D2218" t="s">
        <v>522</v>
      </c>
      <c r="E2218" t="s">
        <v>7</v>
      </c>
      <c r="F2218" s="3" t="s">
        <v>3765</v>
      </c>
      <c r="G2218" s="3">
        <v>11013300</v>
      </c>
      <c r="H2218" s="3">
        <v>90198.926999999996</v>
      </c>
      <c r="I2218" s="61">
        <v>2023</v>
      </c>
    </row>
    <row r="2219" spans="1:9" x14ac:dyDescent="0.3">
      <c r="A2219" s="79">
        <v>1325</v>
      </c>
      <c r="B2219" t="s">
        <v>852</v>
      </c>
      <c r="C2219" t="s">
        <v>1107</v>
      </c>
      <c r="D2219" t="s">
        <v>523</v>
      </c>
      <c r="E2219" t="s">
        <v>7</v>
      </c>
      <c r="F2219" s="3" t="s">
        <v>3765</v>
      </c>
      <c r="G2219" s="3">
        <v>9121700</v>
      </c>
      <c r="H2219" s="3">
        <v>74706.722999999998</v>
      </c>
      <c r="I2219" s="61">
        <v>2023</v>
      </c>
    </row>
    <row r="2220" spans="1:9" x14ac:dyDescent="0.3">
      <c r="A2220" s="79">
        <v>1325</v>
      </c>
      <c r="B2220" t="s">
        <v>852</v>
      </c>
      <c r="C2220" t="s">
        <v>1107</v>
      </c>
      <c r="D2220" t="s">
        <v>524</v>
      </c>
      <c r="E2220" t="s">
        <v>7</v>
      </c>
      <c r="F2220" s="3" t="s">
        <v>3765</v>
      </c>
      <c r="G2220" s="3">
        <v>5088100</v>
      </c>
      <c r="H2220" s="3">
        <v>41671.538999999997</v>
      </c>
      <c r="I2220" s="61">
        <v>2023</v>
      </c>
    </row>
    <row r="2221" spans="1:9" x14ac:dyDescent="0.3">
      <c r="A2221" s="79">
        <v>1325</v>
      </c>
      <c r="B2221" t="s">
        <v>852</v>
      </c>
      <c r="C2221" t="s">
        <v>1107</v>
      </c>
      <c r="D2221" t="s">
        <v>525</v>
      </c>
      <c r="E2221" t="s">
        <v>7</v>
      </c>
      <c r="F2221" s="3" t="s">
        <v>3765</v>
      </c>
      <c r="G2221" s="3">
        <v>5908700</v>
      </c>
      <c r="H2221" s="3">
        <v>48392.252999999997</v>
      </c>
      <c r="I2221" s="61">
        <v>2023</v>
      </c>
    </row>
    <row r="2222" spans="1:9" x14ac:dyDescent="0.3">
      <c r="A2222" s="79">
        <v>1325</v>
      </c>
      <c r="B2222" t="s">
        <v>852</v>
      </c>
      <c r="C2222" t="s">
        <v>1107</v>
      </c>
      <c r="D2222" t="s">
        <v>526</v>
      </c>
      <c r="E2222" t="s">
        <v>7</v>
      </c>
      <c r="F2222" s="3">
        <v>16890.52</v>
      </c>
      <c r="G2222" s="3">
        <v>15159100</v>
      </c>
      <c r="H2222" s="3">
        <v>124153.02899999999</v>
      </c>
      <c r="I2222" s="61">
        <v>2023</v>
      </c>
    </row>
    <row r="2223" spans="1:9" x14ac:dyDescent="0.3">
      <c r="A2223" s="79">
        <v>1325</v>
      </c>
      <c r="B2223" t="s">
        <v>852</v>
      </c>
      <c r="C2223" t="s">
        <v>1107</v>
      </c>
      <c r="D2223" t="s">
        <v>527</v>
      </c>
      <c r="E2223" t="s">
        <v>7</v>
      </c>
      <c r="F2223" s="3">
        <v>92111</v>
      </c>
      <c r="G2223" s="3">
        <v>24904500</v>
      </c>
      <c r="H2223" s="3">
        <v>203967.85500000001</v>
      </c>
      <c r="I2223" s="61">
        <v>2023</v>
      </c>
    </row>
    <row r="2224" spans="1:9" x14ac:dyDescent="0.3">
      <c r="A2224" s="79">
        <v>1326</v>
      </c>
      <c r="B2224" t="s">
        <v>853</v>
      </c>
      <c r="C2224" t="s">
        <v>1107</v>
      </c>
      <c r="D2224" t="s">
        <v>3345</v>
      </c>
      <c r="E2224" t="s">
        <v>7</v>
      </c>
      <c r="F2224" s="3">
        <v>126848.22</v>
      </c>
      <c r="G2224" s="3">
        <v>9196700</v>
      </c>
      <c r="H2224" s="3">
        <v>160942.25</v>
      </c>
      <c r="I2224" s="61">
        <v>2023</v>
      </c>
    </row>
    <row r="2225" spans="1:9" x14ac:dyDescent="0.3">
      <c r="A2225" s="79">
        <v>1326</v>
      </c>
      <c r="B2225" t="s">
        <v>853</v>
      </c>
      <c r="C2225" t="s">
        <v>1107</v>
      </c>
      <c r="D2225" t="s">
        <v>529</v>
      </c>
      <c r="E2225" t="s">
        <v>7</v>
      </c>
      <c r="F2225" s="3">
        <v>45220</v>
      </c>
      <c r="G2225" s="3">
        <v>2810600</v>
      </c>
      <c r="H2225" s="3">
        <v>49185.5</v>
      </c>
      <c r="I2225" s="61">
        <v>2023</v>
      </c>
    </row>
    <row r="2226" spans="1:9" x14ac:dyDescent="0.3">
      <c r="A2226" s="79">
        <v>1328</v>
      </c>
      <c r="B2226" t="s">
        <v>854</v>
      </c>
      <c r="C2226" t="s">
        <v>1107</v>
      </c>
      <c r="D2226" t="s">
        <v>531</v>
      </c>
      <c r="E2226" t="s">
        <v>7</v>
      </c>
      <c r="F2226" s="3">
        <v>589198.70200000005</v>
      </c>
      <c r="G2226" s="3">
        <v>21688500</v>
      </c>
      <c r="H2226" s="3">
        <v>501655.00500000006</v>
      </c>
      <c r="I2226" s="61">
        <v>2023</v>
      </c>
    </row>
    <row r="2227" spans="1:9" x14ac:dyDescent="0.3">
      <c r="A2227" s="79">
        <v>1329</v>
      </c>
      <c r="B2227" t="s">
        <v>855</v>
      </c>
      <c r="C2227" t="s">
        <v>1107</v>
      </c>
      <c r="D2227" t="s">
        <v>3664</v>
      </c>
      <c r="E2227" t="s">
        <v>7</v>
      </c>
      <c r="F2227" s="3">
        <v>120989</v>
      </c>
      <c r="G2227" s="3">
        <v>8594200</v>
      </c>
      <c r="H2227" s="3">
        <v>214511.23</v>
      </c>
      <c r="I2227" s="61">
        <v>2023</v>
      </c>
    </row>
    <row r="2228" spans="1:9" x14ac:dyDescent="0.3">
      <c r="A2228" s="79">
        <v>1330</v>
      </c>
      <c r="B2228" t="s">
        <v>856</v>
      </c>
      <c r="C2228" t="s">
        <v>1107</v>
      </c>
      <c r="D2228" t="s">
        <v>3665</v>
      </c>
      <c r="E2228" t="s">
        <v>42</v>
      </c>
      <c r="F2228" s="3">
        <v>531414.07999999996</v>
      </c>
      <c r="G2228" s="3">
        <v>33066000</v>
      </c>
      <c r="H2228" s="3">
        <v>770437.8</v>
      </c>
      <c r="I2228" s="61">
        <v>2023</v>
      </c>
    </row>
    <row r="2229" spans="1:9" x14ac:dyDescent="0.3">
      <c r="A2229" s="79">
        <v>1330</v>
      </c>
      <c r="B2229" t="s">
        <v>856</v>
      </c>
      <c r="C2229" t="s">
        <v>1107</v>
      </c>
      <c r="D2229" t="s">
        <v>534</v>
      </c>
      <c r="E2229" t="s">
        <v>42</v>
      </c>
      <c r="F2229" s="3">
        <v>741434.66</v>
      </c>
      <c r="G2229" s="3">
        <v>29723900</v>
      </c>
      <c r="H2229" s="3">
        <v>692566.87</v>
      </c>
      <c r="I2229" s="61">
        <v>2023</v>
      </c>
    </row>
    <row r="2230" spans="1:9" x14ac:dyDescent="0.3">
      <c r="A2230" s="79">
        <v>1330</v>
      </c>
      <c r="B2230" t="s">
        <v>856</v>
      </c>
      <c r="C2230" t="s">
        <v>1107</v>
      </c>
      <c r="D2230" t="s">
        <v>535</v>
      </c>
      <c r="E2230" t="s">
        <v>42</v>
      </c>
      <c r="F2230" s="3">
        <v>12392.35</v>
      </c>
      <c r="G2230" s="3">
        <v>725400</v>
      </c>
      <c r="H2230" s="3">
        <v>17104.93</v>
      </c>
      <c r="I2230" s="61">
        <v>2023</v>
      </c>
    </row>
    <row r="2231" spans="1:9" x14ac:dyDescent="0.3">
      <c r="A2231" s="79">
        <v>1330</v>
      </c>
      <c r="B2231" t="s">
        <v>856</v>
      </c>
      <c r="C2231" t="s">
        <v>1107</v>
      </c>
      <c r="D2231" t="s">
        <v>3666</v>
      </c>
      <c r="E2231" t="s">
        <v>42</v>
      </c>
      <c r="F2231" s="3">
        <v>319055.65999999997</v>
      </c>
      <c r="G2231" s="3">
        <v>43671500</v>
      </c>
      <c r="H2231" s="3">
        <v>1029733.97</v>
      </c>
      <c r="I2231" s="61">
        <v>2023</v>
      </c>
    </row>
    <row r="2232" spans="1:9" x14ac:dyDescent="0.3">
      <c r="A2232" s="79">
        <v>1330</v>
      </c>
      <c r="B2232" t="s">
        <v>856</v>
      </c>
      <c r="C2232" t="s">
        <v>1107</v>
      </c>
      <c r="D2232" t="s">
        <v>3667</v>
      </c>
      <c r="E2232" t="s">
        <v>42</v>
      </c>
      <c r="F2232" s="3">
        <v>89703.2</v>
      </c>
      <c r="G2232" s="3">
        <v>5038300</v>
      </c>
      <c r="H2232" s="3">
        <v>118803.11</v>
      </c>
      <c r="I2232" s="61">
        <v>2023</v>
      </c>
    </row>
    <row r="2233" spans="1:9" x14ac:dyDescent="0.3">
      <c r="A2233" s="79">
        <v>1330</v>
      </c>
      <c r="B2233" t="s">
        <v>856</v>
      </c>
      <c r="C2233" t="s">
        <v>1107</v>
      </c>
      <c r="D2233" t="s">
        <v>3089</v>
      </c>
      <c r="E2233" t="s">
        <v>7</v>
      </c>
      <c r="F2233" s="3">
        <v>41047.519999999997</v>
      </c>
      <c r="G2233" s="3">
        <v>3975600</v>
      </c>
      <c r="H2233" s="3">
        <v>92631.48</v>
      </c>
      <c r="I2233" s="61">
        <v>2023</v>
      </c>
    </row>
    <row r="2234" spans="1:9" x14ac:dyDescent="0.3">
      <c r="A2234" s="79">
        <v>1330</v>
      </c>
      <c r="B2234" t="s">
        <v>856</v>
      </c>
      <c r="C2234" t="s">
        <v>1107</v>
      </c>
      <c r="D2234" t="s">
        <v>3668</v>
      </c>
      <c r="E2234" t="s">
        <v>7</v>
      </c>
      <c r="F2234" s="3">
        <v>43971.28</v>
      </c>
      <c r="G2234" s="3">
        <v>3829300</v>
      </c>
      <c r="H2234" s="3">
        <v>89222.69</v>
      </c>
      <c r="I2234" s="61">
        <v>2023</v>
      </c>
    </row>
    <row r="2235" spans="1:9" x14ac:dyDescent="0.3">
      <c r="A2235" s="79">
        <v>1331</v>
      </c>
      <c r="B2235" t="s">
        <v>857</v>
      </c>
      <c r="C2235" t="s">
        <v>1107</v>
      </c>
      <c r="D2235" t="s">
        <v>3669</v>
      </c>
      <c r="E2235" t="s">
        <v>7</v>
      </c>
      <c r="F2235" s="3">
        <v>50100</v>
      </c>
      <c r="G2235" s="3">
        <v>4550000</v>
      </c>
      <c r="H2235" s="3" t="s">
        <v>3765</v>
      </c>
      <c r="I2235" s="61">
        <v>2023</v>
      </c>
    </row>
    <row r="2236" spans="1:9" x14ac:dyDescent="0.3">
      <c r="A2236" s="79">
        <v>1331</v>
      </c>
      <c r="B2236" t="s">
        <v>857</v>
      </c>
      <c r="C2236" t="s">
        <v>1107</v>
      </c>
      <c r="D2236" t="s">
        <v>3670</v>
      </c>
      <c r="E2236" t="s">
        <v>7</v>
      </c>
      <c r="F2236" s="3">
        <v>27522</v>
      </c>
      <c r="G2236" s="3">
        <v>2261500</v>
      </c>
      <c r="H2236" s="3" t="s">
        <v>3765</v>
      </c>
      <c r="I2236" s="61">
        <v>2023</v>
      </c>
    </row>
    <row r="2237" spans="1:9" x14ac:dyDescent="0.3">
      <c r="A2237" s="79">
        <v>1331</v>
      </c>
      <c r="B2237" t="s">
        <v>857</v>
      </c>
      <c r="C2237" t="s">
        <v>1107</v>
      </c>
      <c r="D2237" t="s">
        <v>3671</v>
      </c>
      <c r="E2237" t="s">
        <v>7</v>
      </c>
      <c r="F2237" s="3">
        <v>27198</v>
      </c>
      <c r="G2237" s="3">
        <v>11074700</v>
      </c>
      <c r="H2237" s="3" t="s">
        <v>3765</v>
      </c>
      <c r="I2237" s="61">
        <v>2023</v>
      </c>
    </row>
    <row r="2238" spans="1:9" x14ac:dyDescent="0.3">
      <c r="A2238" s="79">
        <v>1331</v>
      </c>
      <c r="B2238" t="s">
        <v>857</v>
      </c>
      <c r="C2238" t="s">
        <v>1107</v>
      </c>
      <c r="D2238" t="s">
        <v>3672</v>
      </c>
      <c r="E2238" t="s">
        <v>7</v>
      </c>
      <c r="F2238" s="3">
        <v>34517</v>
      </c>
      <c r="G2238" s="3">
        <v>21241800</v>
      </c>
      <c r="H2238" s="3" t="s">
        <v>3765</v>
      </c>
      <c r="I2238" s="61">
        <v>2023</v>
      </c>
    </row>
    <row r="2239" spans="1:9" x14ac:dyDescent="0.3">
      <c r="A2239" s="79">
        <v>1331</v>
      </c>
      <c r="B2239" t="s">
        <v>857</v>
      </c>
      <c r="C2239" t="s">
        <v>1107</v>
      </c>
      <c r="D2239" t="s">
        <v>3673</v>
      </c>
      <c r="E2239" t="s">
        <v>7</v>
      </c>
      <c r="F2239" s="3">
        <v>7125.73</v>
      </c>
      <c r="G2239" s="3">
        <v>2158300</v>
      </c>
      <c r="H2239" s="3" t="s">
        <v>3765</v>
      </c>
      <c r="I2239" s="61">
        <v>2023</v>
      </c>
    </row>
    <row r="2240" spans="1:9" x14ac:dyDescent="0.3">
      <c r="A2240" s="79">
        <v>1331</v>
      </c>
      <c r="B2240" t="s">
        <v>857</v>
      </c>
      <c r="C2240" t="s">
        <v>1107</v>
      </c>
      <c r="D2240" t="s">
        <v>3674</v>
      </c>
      <c r="E2240" t="s">
        <v>7</v>
      </c>
      <c r="F2240" s="3">
        <v>105576</v>
      </c>
      <c r="G2240" s="3">
        <v>18100500</v>
      </c>
      <c r="H2240" s="3" t="s">
        <v>3765</v>
      </c>
      <c r="I2240" s="61">
        <v>2023</v>
      </c>
    </row>
    <row r="2241" spans="1:9" x14ac:dyDescent="0.3">
      <c r="A2241" s="79">
        <v>1331</v>
      </c>
      <c r="B2241" t="s">
        <v>857</v>
      </c>
      <c r="C2241" t="s">
        <v>1107</v>
      </c>
      <c r="D2241" t="s">
        <v>3675</v>
      </c>
      <c r="E2241" t="s">
        <v>7</v>
      </c>
      <c r="F2241" s="3">
        <v>30068</v>
      </c>
      <c r="G2241" s="3">
        <v>12450000</v>
      </c>
      <c r="H2241" s="3" t="s">
        <v>3765</v>
      </c>
      <c r="I2241" s="61">
        <v>2023</v>
      </c>
    </row>
    <row r="2242" spans="1:9" x14ac:dyDescent="0.3">
      <c r="A2242" s="79">
        <v>1331</v>
      </c>
      <c r="B2242" t="s">
        <v>857</v>
      </c>
      <c r="C2242" t="s">
        <v>1107</v>
      </c>
      <c r="D2242" t="s">
        <v>3676</v>
      </c>
      <c r="E2242" t="s">
        <v>7</v>
      </c>
      <c r="F2242" s="3">
        <v>346231</v>
      </c>
      <c r="G2242" s="3">
        <v>20089400</v>
      </c>
      <c r="H2242" s="3" t="s">
        <v>3765</v>
      </c>
      <c r="I2242" s="61">
        <v>2023</v>
      </c>
    </row>
    <row r="2243" spans="1:9" x14ac:dyDescent="0.3">
      <c r="A2243" s="79">
        <v>1331</v>
      </c>
      <c r="B2243" t="s">
        <v>857</v>
      </c>
      <c r="C2243" t="s">
        <v>1107</v>
      </c>
      <c r="D2243" t="s">
        <v>3677</v>
      </c>
      <c r="E2243" t="s">
        <v>42</v>
      </c>
      <c r="F2243" s="3">
        <v>193979.86</v>
      </c>
      <c r="G2243" s="3">
        <v>36069700</v>
      </c>
      <c r="H2243" s="3" t="s">
        <v>3765</v>
      </c>
      <c r="I2243" s="61">
        <v>2023</v>
      </c>
    </row>
    <row r="2244" spans="1:9" x14ac:dyDescent="0.3">
      <c r="A2244" s="79">
        <v>1334</v>
      </c>
      <c r="B2244" t="s">
        <v>858</v>
      </c>
      <c r="C2244" t="s">
        <v>1107</v>
      </c>
      <c r="D2244" t="s">
        <v>539</v>
      </c>
      <c r="E2244" t="s">
        <v>7</v>
      </c>
      <c r="F2244" s="3" t="s">
        <v>3765</v>
      </c>
      <c r="G2244" s="3">
        <v>3350000</v>
      </c>
      <c r="H2244" s="3">
        <v>64119</v>
      </c>
      <c r="I2244" s="61">
        <v>2023</v>
      </c>
    </row>
    <row r="2245" spans="1:9" x14ac:dyDescent="0.3">
      <c r="A2245" s="79">
        <v>1334</v>
      </c>
      <c r="B2245" t="s">
        <v>858</v>
      </c>
      <c r="C2245" t="s">
        <v>1107</v>
      </c>
      <c r="D2245" t="s">
        <v>538</v>
      </c>
      <c r="E2245" t="s">
        <v>7</v>
      </c>
      <c r="F2245" s="3" t="s">
        <v>3765</v>
      </c>
      <c r="G2245" s="3">
        <v>1464700</v>
      </c>
      <c r="H2245" s="3">
        <v>28034.357999999997</v>
      </c>
      <c r="I2245" s="61">
        <v>2023</v>
      </c>
    </row>
    <row r="2246" spans="1:9" x14ac:dyDescent="0.3">
      <c r="A2246" s="79">
        <v>1334</v>
      </c>
      <c r="B2246" t="s">
        <v>858</v>
      </c>
      <c r="C2246" t="s">
        <v>1107</v>
      </c>
      <c r="D2246" t="s">
        <v>3930</v>
      </c>
      <c r="E2246" t="s">
        <v>7</v>
      </c>
      <c r="F2246" s="3" t="s">
        <v>3765</v>
      </c>
      <c r="G2246" s="3">
        <v>26874100</v>
      </c>
      <c r="H2246" s="3">
        <v>514370.27399999998</v>
      </c>
      <c r="I2246" s="61">
        <v>2023</v>
      </c>
    </row>
    <row r="2247" spans="1:9" x14ac:dyDescent="0.3">
      <c r="A2247" s="79">
        <v>1334</v>
      </c>
      <c r="B2247" t="s">
        <v>858</v>
      </c>
      <c r="C2247" t="s">
        <v>1107</v>
      </c>
      <c r="D2247" t="s">
        <v>3346</v>
      </c>
      <c r="E2247" t="s">
        <v>7</v>
      </c>
      <c r="F2247" s="3" t="s">
        <v>3765</v>
      </c>
      <c r="G2247" s="3">
        <v>12752500</v>
      </c>
      <c r="H2247" s="3">
        <v>244082.85</v>
      </c>
      <c r="I2247" s="61">
        <v>2023</v>
      </c>
    </row>
    <row r="2248" spans="1:9" x14ac:dyDescent="0.3">
      <c r="A2248" s="79">
        <v>1334</v>
      </c>
      <c r="B2248" t="s">
        <v>858</v>
      </c>
      <c r="C2248" t="s">
        <v>1107</v>
      </c>
      <c r="D2248" t="s">
        <v>540</v>
      </c>
      <c r="E2248" t="s">
        <v>7</v>
      </c>
      <c r="F2248" s="3" t="s">
        <v>3765</v>
      </c>
      <c r="G2248" s="3">
        <v>1800000</v>
      </c>
      <c r="H2248" s="3">
        <v>34452</v>
      </c>
      <c r="I2248" s="61">
        <v>2023</v>
      </c>
    </row>
    <row r="2249" spans="1:9" x14ac:dyDescent="0.3">
      <c r="A2249" s="79">
        <v>1334</v>
      </c>
      <c r="B2249" t="s">
        <v>858</v>
      </c>
      <c r="C2249" t="s">
        <v>1107</v>
      </c>
      <c r="D2249" t="s">
        <v>3347</v>
      </c>
      <c r="E2249" t="s">
        <v>7</v>
      </c>
      <c r="F2249" s="3" t="s">
        <v>3765</v>
      </c>
      <c r="G2249" s="3">
        <v>22545200</v>
      </c>
      <c r="H2249" s="3">
        <v>431515.12800000003</v>
      </c>
      <c r="I2249" s="61">
        <v>2023</v>
      </c>
    </row>
    <row r="2250" spans="1:9" x14ac:dyDescent="0.3">
      <c r="A2250" s="79">
        <v>1336</v>
      </c>
      <c r="B2250" t="s">
        <v>859</v>
      </c>
      <c r="C2250" t="s">
        <v>1107</v>
      </c>
      <c r="D2250" t="s">
        <v>542</v>
      </c>
      <c r="E2250" t="s">
        <v>42</v>
      </c>
      <c r="F2250" s="3">
        <v>38325</v>
      </c>
      <c r="G2250" s="3">
        <v>17566300</v>
      </c>
      <c r="H2250" s="3">
        <v>291074</v>
      </c>
      <c r="I2250" s="61">
        <v>2023</v>
      </c>
    </row>
    <row r="2251" spans="1:9" x14ac:dyDescent="0.3">
      <c r="A2251" s="79">
        <v>1336</v>
      </c>
      <c r="B2251" t="s">
        <v>859</v>
      </c>
      <c r="C2251" t="s">
        <v>1107</v>
      </c>
      <c r="D2251" t="s">
        <v>543</v>
      </c>
      <c r="E2251" t="s">
        <v>42</v>
      </c>
      <c r="F2251" s="3">
        <v>32862</v>
      </c>
      <c r="G2251" s="3">
        <v>7144200</v>
      </c>
      <c r="H2251" s="3">
        <v>118379</v>
      </c>
      <c r="I2251" s="61">
        <v>2023</v>
      </c>
    </row>
    <row r="2252" spans="1:9" x14ac:dyDescent="0.3">
      <c r="A2252" s="79">
        <v>1336</v>
      </c>
      <c r="B2252" t="s">
        <v>859</v>
      </c>
      <c r="C2252" t="s">
        <v>1107</v>
      </c>
      <c r="D2252" t="s">
        <v>544</v>
      </c>
      <c r="E2252" t="s">
        <v>42</v>
      </c>
      <c r="F2252" s="3">
        <v>61807</v>
      </c>
      <c r="G2252" s="3">
        <v>10617000</v>
      </c>
      <c r="H2252" s="3">
        <v>175924</v>
      </c>
      <c r="I2252" s="61">
        <v>2023</v>
      </c>
    </row>
    <row r="2253" spans="1:9" x14ac:dyDescent="0.3">
      <c r="A2253" s="79">
        <v>1336</v>
      </c>
      <c r="B2253" t="s">
        <v>859</v>
      </c>
      <c r="C2253" t="s">
        <v>1107</v>
      </c>
      <c r="D2253" t="s">
        <v>545</v>
      </c>
      <c r="E2253" t="s">
        <v>42</v>
      </c>
      <c r="F2253" s="3">
        <v>55116</v>
      </c>
      <c r="G2253" s="3">
        <v>12093600</v>
      </c>
      <c r="H2253" s="3">
        <v>200391</v>
      </c>
      <c r="I2253" s="61">
        <v>2023</v>
      </c>
    </row>
    <row r="2254" spans="1:9" x14ac:dyDescent="0.3">
      <c r="A2254" s="79">
        <v>1336</v>
      </c>
      <c r="B2254" t="s">
        <v>859</v>
      </c>
      <c r="C2254" t="s">
        <v>1107</v>
      </c>
      <c r="D2254" t="s">
        <v>3065</v>
      </c>
      <c r="E2254" t="s">
        <v>19</v>
      </c>
      <c r="F2254" s="3">
        <v>325197</v>
      </c>
      <c r="G2254" s="3">
        <v>54484000</v>
      </c>
      <c r="H2254" s="3">
        <v>952515</v>
      </c>
      <c r="I2254" s="61">
        <v>2023</v>
      </c>
    </row>
    <row r="2255" spans="1:9" x14ac:dyDescent="0.3">
      <c r="A2255" s="79">
        <v>1336</v>
      </c>
      <c r="B2255" t="s">
        <v>859</v>
      </c>
      <c r="C2255" t="s">
        <v>1107</v>
      </c>
      <c r="D2255" t="s">
        <v>546</v>
      </c>
      <c r="E2255" t="s">
        <v>19</v>
      </c>
      <c r="F2255" s="3">
        <v>38635.160000000003</v>
      </c>
      <c r="G2255" s="3">
        <v>3718400</v>
      </c>
      <c r="H2255" s="3">
        <v>61614</v>
      </c>
      <c r="I2255" s="61">
        <v>2023</v>
      </c>
    </row>
    <row r="2256" spans="1:9" x14ac:dyDescent="0.3">
      <c r="A2256" s="79">
        <v>1336</v>
      </c>
      <c r="B2256" t="s">
        <v>859</v>
      </c>
      <c r="C2256" t="s">
        <v>1107</v>
      </c>
      <c r="D2256" t="s">
        <v>3908</v>
      </c>
      <c r="E2256" t="s">
        <v>19</v>
      </c>
      <c r="F2256" s="3">
        <v>60241.119999999995</v>
      </c>
      <c r="G2256" s="3">
        <v>6158200</v>
      </c>
      <c r="H2256" s="3">
        <v>102041</v>
      </c>
      <c r="I2256" s="61">
        <v>2023</v>
      </c>
    </row>
    <row r="2257" spans="1:9" x14ac:dyDescent="0.3">
      <c r="A2257" s="79">
        <v>1336</v>
      </c>
      <c r="B2257" t="s">
        <v>859</v>
      </c>
      <c r="C2257" t="s">
        <v>1107</v>
      </c>
      <c r="D2257" t="s">
        <v>3678</v>
      </c>
      <c r="E2257" t="s">
        <v>42</v>
      </c>
      <c r="F2257" s="3">
        <v>15049.64</v>
      </c>
      <c r="G2257" s="3">
        <v>1433300</v>
      </c>
      <c r="H2257" s="3">
        <v>23749</v>
      </c>
      <c r="I2257" s="61">
        <v>2023</v>
      </c>
    </row>
    <row r="2258" spans="1:9" x14ac:dyDescent="0.3">
      <c r="A2258" s="79">
        <v>1337</v>
      </c>
      <c r="B2258" t="s">
        <v>860</v>
      </c>
      <c r="C2258" t="s">
        <v>1107</v>
      </c>
      <c r="D2258" t="s">
        <v>3348</v>
      </c>
      <c r="E2258" t="s">
        <v>7</v>
      </c>
      <c r="F2258" s="3">
        <v>15891</v>
      </c>
      <c r="G2258" s="3">
        <v>2906800</v>
      </c>
      <c r="H2258" s="3">
        <v>49066.784</v>
      </c>
      <c r="I2258" s="61">
        <v>2023</v>
      </c>
    </row>
    <row r="2259" spans="1:9" x14ac:dyDescent="0.3">
      <c r="A2259" s="79">
        <v>1337</v>
      </c>
      <c r="B2259" t="s">
        <v>860</v>
      </c>
      <c r="C2259" t="s">
        <v>1107</v>
      </c>
      <c r="D2259" t="s">
        <v>3349</v>
      </c>
      <c r="E2259" t="s">
        <v>7</v>
      </c>
      <c r="F2259" s="3">
        <v>41060.82</v>
      </c>
      <c r="G2259" s="3">
        <v>9534500</v>
      </c>
      <c r="H2259" s="3">
        <v>160942.35999999999</v>
      </c>
      <c r="I2259" s="61">
        <v>2023</v>
      </c>
    </row>
    <row r="2260" spans="1:9" x14ac:dyDescent="0.3">
      <c r="A2260" s="79">
        <v>1337</v>
      </c>
      <c r="B2260" t="s">
        <v>860</v>
      </c>
      <c r="C2260" t="s">
        <v>1107</v>
      </c>
      <c r="D2260" t="s">
        <v>3350</v>
      </c>
      <c r="E2260" t="s">
        <v>7</v>
      </c>
      <c r="F2260" s="3">
        <v>45553.8</v>
      </c>
      <c r="G2260" s="3">
        <v>9198600</v>
      </c>
      <c r="H2260" s="3">
        <v>155272.36799999999</v>
      </c>
      <c r="I2260" s="61">
        <v>2023</v>
      </c>
    </row>
    <row r="2261" spans="1:9" x14ac:dyDescent="0.3">
      <c r="A2261" s="79">
        <v>1337</v>
      </c>
      <c r="B2261" t="s">
        <v>860</v>
      </c>
      <c r="C2261" t="s">
        <v>1107</v>
      </c>
      <c r="D2261" t="s">
        <v>3351</v>
      </c>
      <c r="E2261" t="s">
        <v>7</v>
      </c>
      <c r="F2261" s="3">
        <v>54876.5</v>
      </c>
      <c r="G2261" s="3">
        <v>6399000</v>
      </c>
      <c r="H2261" s="3">
        <v>108015.12</v>
      </c>
      <c r="I2261" s="61">
        <v>2023</v>
      </c>
    </row>
    <row r="2262" spans="1:9" x14ac:dyDescent="0.3">
      <c r="A2262" s="79">
        <v>1338</v>
      </c>
      <c r="B2262" t="s">
        <v>861</v>
      </c>
      <c r="C2262" t="s">
        <v>1107</v>
      </c>
      <c r="D2262" t="s">
        <v>3679</v>
      </c>
      <c r="E2262" t="s">
        <v>42</v>
      </c>
      <c r="F2262" s="3">
        <v>90787.95</v>
      </c>
      <c r="G2262" s="3">
        <v>18005800</v>
      </c>
      <c r="H2262" s="3">
        <v>328065.68</v>
      </c>
      <c r="I2262" s="61">
        <v>2023</v>
      </c>
    </row>
    <row r="2263" spans="1:9" x14ac:dyDescent="0.3">
      <c r="A2263" s="79">
        <v>1338</v>
      </c>
      <c r="B2263" t="s">
        <v>861</v>
      </c>
      <c r="C2263" t="s">
        <v>1107</v>
      </c>
      <c r="D2263" t="s">
        <v>538</v>
      </c>
      <c r="E2263" t="s">
        <v>7</v>
      </c>
      <c r="F2263" s="3">
        <v>4187</v>
      </c>
      <c r="G2263" s="3">
        <v>1117800</v>
      </c>
      <c r="H2263" s="3">
        <v>20366.32</v>
      </c>
      <c r="I2263" s="61">
        <v>2023</v>
      </c>
    </row>
    <row r="2264" spans="1:9" x14ac:dyDescent="0.3">
      <c r="A2264" s="79">
        <v>1338</v>
      </c>
      <c r="B2264" t="s">
        <v>861</v>
      </c>
      <c r="C2264" t="s">
        <v>1107</v>
      </c>
      <c r="D2264" t="s">
        <v>3680</v>
      </c>
      <c r="E2264" t="s">
        <v>42</v>
      </c>
      <c r="F2264" s="3">
        <v>240122.83</v>
      </c>
      <c r="G2264" s="3">
        <v>15000000</v>
      </c>
      <c r="H2264" s="3">
        <v>273300</v>
      </c>
      <c r="I2264" s="61">
        <v>2023</v>
      </c>
    </row>
    <row r="2265" spans="1:9" x14ac:dyDescent="0.3">
      <c r="A2265" s="79">
        <v>1339</v>
      </c>
      <c r="B2265" t="s">
        <v>862</v>
      </c>
      <c r="C2265" t="s">
        <v>1107</v>
      </c>
      <c r="D2265" t="s">
        <v>550</v>
      </c>
      <c r="E2265" t="s">
        <v>7</v>
      </c>
      <c r="F2265" s="3">
        <v>136093</v>
      </c>
      <c r="G2265" s="3">
        <v>17695400</v>
      </c>
      <c r="H2265" s="3" t="s">
        <v>3765</v>
      </c>
      <c r="I2265" s="61">
        <v>2023</v>
      </c>
    </row>
    <row r="2266" spans="1:9" x14ac:dyDescent="0.3">
      <c r="A2266" s="79">
        <v>1339</v>
      </c>
      <c r="B2266" t="s">
        <v>862</v>
      </c>
      <c r="C2266" t="s">
        <v>1107</v>
      </c>
      <c r="D2266" t="s">
        <v>551</v>
      </c>
      <c r="E2266" t="s">
        <v>7</v>
      </c>
      <c r="F2266" s="3">
        <v>141160.38</v>
      </c>
      <c r="G2266" s="3">
        <v>12904100</v>
      </c>
      <c r="H2266" s="3" t="s">
        <v>3765</v>
      </c>
      <c r="I2266" s="61">
        <v>2023</v>
      </c>
    </row>
    <row r="2267" spans="1:9" x14ac:dyDescent="0.3">
      <c r="A2267" s="79">
        <v>1340</v>
      </c>
      <c r="B2267" t="s">
        <v>863</v>
      </c>
      <c r="C2267" t="s">
        <v>1107</v>
      </c>
      <c r="D2267" t="s">
        <v>553</v>
      </c>
      <c r="E2267" t="s">
        <v>19</v>
      </c>
      <c r="F2267" s="3">
        <v>10790.68</v>
      </c>
      <c r="G2267" s="3">
        <v>1019200</v>
      </c>
      <c r="H2267" s="3">
        <v>20455.34</v>
      </c>
      <c r="I2267" s="61">
        <v>2023</v>
      </c>
    </row>
    <row r="2268" spans="1:9" x14ac:dyDescent="0.3">
      <c r="A2268" s="79">
        <v>1340</v>
      </c>
      <c r="B2268" t="s">
        <v>863</v>
      </c>
      <c r="C2268" t="s">
        <v>1107</v>
      </c>
      <c r="D2268" t="s">
        <v>472</v>
      </c>
      <c r="E2268" t="s">
        <v>19</v>
      </c>
      <c r="F2268" s="3">
        <v>11196.22</v>
      </c>
      <c r="G2268" s="3">
        <v>1260100</v>
      </c>
      <c r="H2268" s="3">
        <v>25290.21</v>
      </c>
      <c r="I2268" s="61">
        <v>2023</v>
      </c>
    </row>
    <row r="2269" spans="1:9" x14ac:dyDescent="0.3">
      <c r="A2269" s="79">
        <v>1340</v>
      </c>
      <c r="B2269" t="s">
        <v>863</v>
      </c>
      <c r="C2269" t="s">
        <v>1107</v>
      </c>
      <c r="D2269" t="s">
        <v>554</v>
      </c>
      <c r="E2269" t="s">
        <v>7</v>
      </c>
      <c r="F2269" s="3">
        <v>44457.7</v>
      </c>
      <c r="G2269" s="3">
        <v>7172000</v>
      </c>
      <c r="H2269" s="3">
        <v>143942.04</v>
      </c>
      <c r="I2269" s="61">
        <v>2023</v>
      </c>
    </row>
    <row r="2270" spans="1:9" x14ac:dyDescent="0.3">
      <c r="A2270" s="79">
        <v>1340</v>
      </c>
      <c r="B2270" t="s">
        <v>863</v>
      </c>
      <c r="C2270" t="s">
        <v>1107</v>
      </c>
      <c r="D2270" t="s">
        <v>3066</v>
      </c>
      <c r="E2270" t="s">
        <v>7</v>
      </c>
      <c r="F2270" s="3">
        <v>3721.11</v>
      </c>
      <c r="G2270" s="3">
        <v>2064800</v>
      </c>
      <c r="H2270" s="3">
        <v>41440.54</v>
      </c>
      <c r="I2270" s="61">
        <v>2023</v>
      </c>
    </row>
    <row r="2271" spans="1:9" x14ac:dyDescent="0.3">
      <c r="A2271" s="79">
        <v>1340</v>
      </c>
      <c r="B2271" t="s">
        <v>863</v>
      </c>
      <c r="C2271" t="s">
        <v>1107</v>
      </c>
      <c r="D2271" t="s">
        <v>555</v>
      </c>
      <c r="E2271" t="s">
        <v>7</v>
      </c>
      <c r="F2271" s="3">
        <v>36275.06</v>
      </c>
      <c r="G2271" s="3">
        <v>4621300</v>
      </c>
      <c r="H2271" s="3">
        <v>92749.49</v>
      </c>
      <c r="I2271" s="61">
        <v>2023</v>
      </c>
    </row>
    <row r="2272" spans="1:9" x14ac:dyDescent="0.3">
      <c r="A2272" s="79">
        <v>1340</v>
      </c>
      <c r="B2272" t="s">
        <v>863</v>
      </c>
      <c r="C2272" t="s">
        <v>1107</v>
      </c>
      <c r="D2272" t="s">
        <v>3067</v>
      </c>
      <c r="E2272" t="s">
        <v>42</v>
      </c>
      <c r="F2272" s="3">
        <v>64779.11</v>
      </c>
      <c r="G2272" s="3">
        <v>5586800</v>
      </c>
      <c r="H2272" s="3">
        <v>112127.08</v>
      </c>
      <c r="I2272" s="61">
        <v>2023</v>
      </c>
    </row>
    <row r="2273" spans="1:9" x14ac:dyDescent="0.3">
      <c r="A2273" s="79">
        <v>1340</v>
      </c>
      <c r="B2273" t="s">
        <v>863</v>
      </c>
      <c r="C2273" t="s">
        <v>1107</v>
      </c>
      <c r="D2273" t="s">
        <v>3068</v>
      </c>
      <c r="E2273" t="s">
        <v>42</v>
      </c>
      <c r="F2273" s="3">
        <v>11647.45</v>
      </c>
      <c r="G2273" s="3">
        <v>13660300</v>
      </c>
      <c r="H2273" s="3">
        <v>274162.21999999997</v>
      </c>
      <c r="I2273" s="61">
        <v>2023</v>
      </c>
    </row>
    <row r="2274" spans="1:9" x14ac:dyDescent="0.3">
      <c r="A2274" s="79">
        <v>1340</v>
      </c>
      <c r="B2274" t="s">
        <v>863</v>
      </c>
      <c r="C2274" t="s">
        <v>1107</v>
      </c>
      <c r="D2274" t="s">
        <v>3069</v>
      </c>
      <c r="E2274" t="s">
        <v>42</v>
      </c>
      <c r="F2274" s="3">
        <v>33023.25</v>
      </c>
      <c r="G2274" s="3">
        <v>12453100</v>
      </c>
      <c r="H2274" s="3">
        <v>249933.72</v>
      </c>
      <c r="I2274" s="61">
        <v>2023</v>
      </c>
    </row>
    <row r="2275" spans="1:9" x14ac:dyDescent="0.3">
      <c r="A2275" s="79">
        <v>1345</v>
      </c>
      <c r="B2275" t="s">
        <v>864</v>
      </c>
      <c r="C2275" t="s">
        <v>1107</v>
      </c>
      <c r="D2275" t="s">
        <v>3352</v>
      </c>
      <c r="E2275" t="s">
        <v>42</v>
      </c>
      <c r="F2275" s="3">
        <v>45000</v>
      </c>
      <c r="G2275" s="3">
        <v>12067500</v>
      </c>
      <c r="H2275" s="3">
        <v>235436.93</v>
      </c>
      <c r="I2275" s="61">
        <v>2023</v>
      </c>
    </row>
    <row r="2276" spans="1:9" x14ac:dyDescent="0.3">
      <c r="A2276" s="79">
        <v>1352</v>
      </c>
      <c r="B2276" t="s">
        <v>865</v>
      </c>
      <c r="C2276" t="s">
        <v>1107</v>
      </c>
      <c r="D2276" t="s">
        <v>3353</v>
      </c>
      <c r="E2276" t="s">
        <v>7</v>
      </c>
      <c r="F2276" s="3">
        <v>50701</v>
      </c>
      <c r="G2276" s="3">
        <v>6100800</v>
      </c>
      <c r="H2276" s="3">
        <v>123602.21</v>
      </c>
      <c r="I2276" s="61">
        <v>2023</v>
      </c>
    </row>
    <row r="2277" spans="1:9" x14ac:dyDescent="0.3">
      <c r="A2277" s="79">
        <v>1352</v>
      </c>
      <c r="B2277" t="s">
        <v>865</v>
      </c>
      <c r="C2277" t="s">
        <v>1107</v>
      </c>
      <c r="D2277" t="s">
        <v>558</v>
      </c>
      <c r="E2277" t="s">
        <v>42</v>
      </c>
      <c r="F2277" s="3">
        <v>152479</v>
      </c>
      <c r="G2277" s="3">
        <v>26916500</v>
      </c>
      <c r="H2277" s="3">
        <v>545328.29</v>
      </c>
      <c r="I2277" s="61">
        <v>2023</v>
      </c>
    </row>
    <row r="2278" spans="1:9" x14ac:dyDescent="0.3">
      <c r="A2278" s="79">
        <v>1352</v>
      </c>
      <c r="B2278" t="s">
        <v>865</v>
      </c>
      <c r="C2278" t="s">
        <v>1107</v>
      </c>
      <c r="D2278" t="s">
        <v>3354</v>
      </c>
      <c r="E2278" t="s">
        <v>7</v>
      </c>
      <c r="F2278" s="3">
        <v>39633</v>
      </c>
      <c r="G2278" s="3">
        <v>5286900</v>
      </c>
      <c r="H2278" s="3">
        <v>107112.59</v>
      </c>
      <c r="I2278" s="61">
        <v>2023</v>
      </c>
    </row>
    <row r="2279" spans="1:9" x14ac:dyDescent="0.3">
      <c r="A2279" s="79">
        <v>1352</v>
      </c>
      <c r="B2279" t="s">
        <v>865</v>
      </c>
      <c r="C2279" t="s">
        <v>1107</v>
      </c>
      <c r="D2279" t="s">
        <v>3681</v>
      </c>
      <c r="E2279" t="s">
        <v>42</v>
      </c>
      <c r="F2279" s="3">
        <v>46756.51</v>
      </c>
      <c r="G2279" s="3">
        <v>6361200</v>
      </c>
      <c r="H2279" s="3">
        <v>128877.91</v>
      </c>
      <c r="I2279" s="61">
        <v>2023</v>
      </c>
    </row>
    <row r="2280" spans="1:9" x14ac:dyDescent="0.3">
      <c r="A2280" s="79">
        <v>1352</v>
      </c>
      <c r="B2280" t="s">
        <v>865</v>
      </c>
      <c r="C2280" t="s">
        <v>1107</v>
      </c>
      <c r="D2280" t="s">
        <v>3682</v>
      </c>
      <c r="E2280" t="s">
        <v>7</v>
      </c>
      <c r="F2280" s="3">
        <v>54695</v>
      </c>
      <c r="G2280" s="3">
        <v>16278100</v>
      </c>
      <c r="H2280" s="3">
        <v>329794.31</v>
      </c>
      <c r="I2280" s="61">
        <v>2023</v>
      </c>
    </row>
    <row r="2281" spans="1:9" x14ac:dyDescent="0.3">
      <c r="A2281" s="79">
        <v>1401</v>
      </c>
      <c r="B2281" t="s">
        <v>3102</v>
      </c>
      <c r="C2281" t="s">
        <v>1136</v>
      </c>
      <c r="D2281" t="s">
        <v>3355</v>
      </c>
      <c r="E2281" t="s">
        <v>42</v>
      </c>
      <c r="F2281" s="3">
        <v>850000</v>
      </c>
      <c r="G2281" s="3">
        <v>45000000</v>
      </c>
      <c r="H2281" s="3">
        <v>1432800</v>
      </c>
      <c r="I2281" s="61">
        <v>2023</v>
      </c>
    </row>
    <row r="2282" spans="1:9" x14ac:dyDescent="0.3">
      <c r="A2282" s="79">
        <v>1402</v>
      </c>
      <c r="B2282" t="s">
        <v>866</v>
      </c>
      <c r="C2282" t="s">
        <v>1136</v>
      </c>
      <c r="D2282" t="s">
        <v>3909</v>
      </c>
      <c r="E2282" t="s">
        <v>42</v>
      </c>
      <c r="F2282" s="3">
        <v>181711.75</v>
      </c>
      <c r="G2282" s="3">
        <v>12319000</v>
      </c>
      <c r="H2282" s="3">
        <v>298982.13</v>
      </c>
      <c r="I2282" s="61">
        <v>2023</v>
      </c>
    </row>
    <row r="2283" spans="1:9" x14ac:dyDescent="0.3">
      <c r="A2283" s="79">
        <v>1403</v>
      </c>
      <c r="B2283" t="s">
        <v>867</v>
      </c>
      <c r="C2283" t="s">
        <v>1136</v>
      </c>
      <c r="D2283" t="s">
        <v>561</v>
      </c>
      <c r="E2283" t="s">
        <v>7</v>
      </c>
      <c r="F2283" s="3">
        <v>78983.960000000006</v>
      </c>
      <c r="G2283" s="3">
        <v>10787700</v>
      </c>
      <c r="H2283" s="3">
        <v>298495.65999999997</v>
      </c>
      <c r="I2283" s="61">
        <v>2023</v>
      </c>
    </row>
    <row r="2284" spans="1:9" x14ac:dyDescent="0.3">
      <c r="A2284" s="79">
        <v>1406</v>
      </c>
      <c r="B2284" t="s">
        <v>868</v>
      </c>
      <c r="C2284" t="s">
        <v>1136</v>
      </c>
      <c r="D2284" t="s">
        <v>563</v>
      </c>
      <c r="E2284" t="s">
        <v>7</v>
      </c>
      <c r="F2284" s="3">
        <v>27439.919999999998</v>
      </c>
      <c r="G2284" s="3">
        <v>2671500</v>
      </c>
      <c r="H2284" s="3">
        <v>69111.705000000002</v>
      </c>
      <c r="I2284" s="61">
        <v>2023</v>
      </c>
    </row>
    <row r="2285" spans="1:9" x14ac:dyDescent="0.3">
      <c r="A2285" s="79">
        <v>1409</v>
      </c>
      <c r="B2285" t="s">
        <v>869</v>
      </c>
      <c r="C2285" t="s">
        <v>1136</v>
      </c>
      <c r="D2285" t="s">
        <v>3356</v>
      </c>
      <c r="E2285" t="s">
        <v>7</v>
      </c>
      <c r="F2285" s="3">
        <v>181232</v>
      </c>
      <c r="G2285" s="3">
        <v>8485000</v>
      </c>
      <c r="H2285" s="3">
        <v>36246</v>
      </c>
      <c r="I2285" s="61">
        <v>2023</v>
      </c>
    </row>
    <row r="2286" spans="1:9" x14ac:dyDescent="0.3">
      <c r="A2286" s="79">
        <v>1412</v>
      </c>
      <c r="B2286" t="s">
        <v>870</v>
      </c>
      <c r="C2286" t="s">
        <v>1136</v>
      </c>
      <c r="D2286" t="s">
        <v>567</v>
      </c>
      <c r="E2286" t="s">
        <v>7</v>
      </c>
      <c r="F2286" s="3">
        <v>23711</v>
      </c>
      <c r="G2286" s="3">
        <v>7800000</v>
      </c>
      <c r="H2286" s="3">
        <v>158574</v>
      </c>
      <c r="I2286" s="61">
        <v>2023</v>
      </c>
    </row>
    <row r="2287" spans="1:9" x14ac:dyDescent="0.3">
      <c r="A2287" s="79">
        <v>1414</v>
      </c>
      <c r="B2287" t="s">
        <v>871</v>
      </c>
      <c r="C2287" t="s">
        <v>1136</v>
      </c>
      <c r="D2287" t="s">
        <v>3357</v>
      </c>
      <c r="E2287" t="s">
        <v>7</v>
      </c>
      <c r="F2287" s="3">
        <v>36005.550000000003</v>
      </c>
      <c r="G2287" s="3">
        <v>3916100</v>
      </c>
      <c r="H2287" s="3" t="s">
        <v>3765</v>
      </c>
      <c r="I2287" s="61">
        <v>2023</v>
      </c>
    </row>
    <row r="2288" spans="1:9" x14ac:dyDescent="0.3">
      <c r="A2288" s="79">
        <v>1414</v>
      </c>
      <c r="B2288" t="s">
        <v>871</v>
      </c>
      <c r="C2288" t="s">
        <v>1136</v>
      </c>
      <c r="D2288" t="s">
        <v>697</v>
      </c>
      <c r="E2288" t="s">
        <v>42</v>
      </c>
      <c r="F2288" s="3">
        <v>1000</v>
      </c>
      <c r="G2288" s="3">
        <v>454800</v>
      </c>
      <c r="H2288" s="3" t="s">
        <v>3765</v>
      </c>
      <c r="I2288" s="61">
        <v>2023</v>
      </c>
    </row>
    <row r="2289" spans="1:9" x14ac:dyDescent="0.3">
      <c r="A2289" s="79">
        <v>1414</v>
      </c>
      <c r="B2289" t="s">
        <v>871</v>
      </c>
      <c r="C2289" t="s">
        <v>1136</v>
      </c>
      <c r="D2289" t="s">
        <v>3358</v>
      </c>
      <c r="E2289" t="s">
        <v>42</v>
      </c>
      <c r="F2289" s="3">
        <v>1000</v>
      </c>
      <c r="G2289" s="3">
        <v>438400</v>
      </c>
      <c r="H2289" s="3" t="s">
        <v>3765</v>
      </c>
      <c r="I2289" s="61">
        <v>2023</v>
      </c>
    </row>
    <row r="2290" spans="1:9" x14ac:dyDescent="0.3">
      <c r="A2290" s="79">
        <v>1417</v>
      </c>
      <c r="B2290" t="s">
        <v>872</v>
      </c>
      <c r="C2290" t="s">
        <v>1136</v>
      </c>
      <c r="D2290" t="s">
        <v>569</v>
      </c>
      <c r="E2290" t="s">
        <v>42</v>
      </c>
      <c r="F2290" s="3">
        <v>10360.69</v>
      </c>
      <c r="G2290" s="3">
        <v>2367400</v>
      </c>
      <c r="H2290" s="3">
        <v>48626.400000000001</v>
      </c>
      <c r="I2290" s="61">
        <v>2023</v>
      </c>
    </row>
    <row r="2291" spans="1:9" x14ac:dyDescent="0.3">
      <c r="A2291" s="79">
        <v>1417</v>
      </c>
      <c r="B2291" t="s">
        <v>872</v>
      </c>
      <c r="C2291" t="s">
        <v>1136</v>
      </c>
      <c r="D2291" t="s">
        <v>570</v>
      </c>
      <c r="E2291" t="s">
        <v>42</v>
      </c>
      <c r="F2291" s="3">
        <v>45108.89</v>
      </c>
      <c r="G2291" s="3">
        <v>18065700</v>
      </c>
      <c r="H2291" s="3">
        <v>371069.48</v>
      </c>
      <c r="I2291" s="61">
        <v>2023</v>
      </c>
    </row>
    <row r="2292" spans="1:9" x14ac:dyDescent="0.3">
      <c r="A2292" s="79">
        <v>1417</v>
      </c>
      <c r="B2292" t="s">
        <v>872</v>
      </c>
      <c r="C2292" t="s">
        <v>1136</v>
      </c>
      <c r="D2292" t="s">
        <v>3683</v>
      </c>
      <c r="E2292" t="s">
        <v>42</v>
      </c>
      <c r="F2292" s="3">
        <v>803597.54</v>
      </c>
      <c r="G2292" s="3">
        <v>41749300</v>
      </c>
      <c r="H2292" s="3">
        <v>857530.62</v>
      </c>
      <c r="I2292" s="61">
        <v>2023</v>
      </c>
    </row>
    <row r="2293" spans="1:9" x14ac:dyDescent="0.3">
      <c r="A2293" s="79">
        <v>1421</v>
      </c>
      <c r="B2293" t="s">
        <v>3359</v>
      </c>
      <c r="C2293" t="s">
        <v>1136</v>
      </c>
      <c r="D2293" t="s">
        <v>3684</v>
      </c>
      <c r="E2293" t="s">
        <v>7</v>
      </c>
      <c r="F2293" s="3">
        <v>110000</v>
      </c>
      <c r="G2293" s="3">
        <v>2494900</v>
      </c>
      <c r="H2293" s="3">
        <v>63869.440000000002</v>
      </c>
      <c r="I2293" s="61">
        <v>2023</v>
      </c>
    </row>
    <row r="2294" spans="1:9" x14ac:dyDescent="0.3">
      <c r="A2294" s="79">
        <v>1421</v>
      </c>
      <c r="B2294" t="s">
        <v>3359</v>
      </c>
      <c r="C2294" t="s">
        <v>1136</v>
      </c>
      <c r="D2294" t="s">
        <v>3685</v>
      </c>
      <c r="E2294" t="s">
        <v>7</v>
      </c>
      <c r="F2294" s="3">
        <v>80000</v>
      </c>
      <c r="G2294" s="3">
        <v>3595000</v>
      </c>
      <c r="H2294" s="3">
        <v>92032</v>
      </c>
      <c r="I2294" s="61">
        <v>2023</v>
      </c>
    </row>
    <row r="2295" spans="1:9" x14ac:dyDescent="0.3">
      <c r="A2295" s="79">
        <v>1422</v>
      </c>
      <c r="B2295" t="s">
        <v>873</v>
      </c>
      <c r="C2295" t="s">
        <v>1136</v>
      </c>
      <c r="D2295" t="s">
        <v>572</v>
      </c>
      <c r="E2295" t="s">
        <v>42</v>
      </c>
      <c r="F2295" s="3" t="s">
        <v>3763</v>
      </c>
      <c r="G2295" s="3">
        <v>20909300</v>
      </c>
      <c r="H2295" s="3">
        <v>408358.62900000002</v>
      </c>
      <c r="I2295" s="61">
        <v>2023</v>
      </c>
    </row>
    <row r="2296" spans="1:9" x14ac:dyDescent="0.3">
      <c r="A2296" s="79">
        <v>1422</v>
      </c>
      <c r="B2296" t="s">
        <v>873</v>
      </c>
      <c r="C2296" t="s">
        <v>1136</v>
      </c>
      <c r="D2296" t="s">
        <v>3070</v>
      </c>
      <c r="E2296" t="s">
        <v>42</v>
      </c>
      <c r="F2296" s="3" t="s">
        <v>3764</v>
      </c>
      <c r="G2296" s="3">
        <v>1504400</v>
      </c>
      <c r="H2296" s="3">
        <v>29380.932000000001</v>
      </c>
      <c r="I2296" s="61">
        <v>2023</v>
      </c>
    </row>
    <row r="2297" spans="1:9" x14ac:dyDescent="0.3">
      <c r="A2297" s="79">
        <v>1422</v>
      </c>
      <c r="B2297" t="s">
        <v>873</v>
      </c>
      <c r="C2297" t="s">
        <v>1136</v>
      </c>
      <c r="D2297" t="s">
        <v>573</v>
      </c>
      <c r="E2297" t="s">
        <v>42</v>
      </c>
      <c r="F2297" s="3" t="s">
        <v>3764</v>
      </c>
      <c r="G2297" s="3">
        <v>1271600</v>
      </c>
      <c r="H2297" s="3">
        <v>24834.348000000002</v>
      </c>
      <c r="I2297" s="61">
        <v>2023</v>
      </c>
    </row>
    <row r="2298" spans="1:9" x14ac:dyDescent="0.3">
      <c r="A2298" s="79">
        <v>1422</v>
      </c>
      <c r="B2298" t="s">
        <v>873</v>
      </c>
      <c r="C2298" t="s">
        <v>1136</v>
      </c>
      <c r="D2298" t="s">
        <v>3070</v>
      </c>
      <c r="E2298" t="s">
        <v>42</v>
      </c>
      <c r="F2298" s="3" t="s">
        <v>3764</v>
      </c>
      <c r="G2298" s="3">
        <v>477000</v>
      </c>
      <c r="H2298" s="3">
        <v>9315.81</v>
      </c>
      <c r="I2298" s="61">
        <v>2023</v>
      </c>
    </row>
    <row r="2299" spans="1:9" x14ac:dyDescent="0.3">
      <c r="A2299" s="79">
        <v>1422</v>
      </c>
      <c r="B2299" t="s">
        <v>873</v>
      </c>
      <c r="C2299" t="s">
        <v>1136</v>
      </c>
      <c r="D2299" t="s">
        <v>3360</v>
      </c>
      <c r="E2299" t="s">
        <v>42</v>
      </c>
      <c r="F2299" s="3" t="s">
        <v>3765</v>
      </c>
      <c r="G2299" s="3" t="s">
        <v>3765</v>
      </c>
      <c r="H2299" s="3" t="s">
        <v>3765</v>
      </c>
      <c r="I2299" s="61">
        <v>2023</v>
      </c>
    </row>
    <row r="2300" spans="1:9" x14ac:dyDescent="0.3">
      <c r="A2300" s="79">
        <v>1422</v>
      </c>
      <c r="B2300" t="s">
        <v>873</v>
      </c>
      <c r="C2300" t="s">
        <v>1136</v>
      </c>
      <c r="D2300" t="s">
        <v>3453</v>
      </c>
      <c r="E2300" t="s">
        <v>42</v>
      </c>
      <c r="F2300" s="3" t="s">
        <v>3765</v>
      </c>
      <c r="G2300" s="3">
        <v>8980400</v>
      </c>
      <c r="H2300" s="3">
        <v>175387.212</v>
      </c>
      <c r="I2300" s="61">
        <v>2023</v>
      </c>
    </row>
    <row r="2301" spans="1:9" x14ac:dyDescent="0.3">
      <c r="A2301" s="79">
        <v>1424</v>
      </c>
      <c r="B2301" t="s">
        <v>874</v>
      </c>
      <c r="C2301" t="s">
        <v>1136</v>
      </c>
      <c r="D2301" t="s">
        <v>575</v>
      </c>
      <c r="E2301" t="s">
        <v>42</v>
      </c>
      <c r="F2301" s="3">
        <v>617000</v>
      </c>
      <c r="G2301" s="3">
        <v>62953700</v>
      </c>
      <c r="H2301" s="3">
        <v>1818102.8559999999</v>
      </c>
      <c r="I2301" s="61">
        <v>2023</v>
      </c>
    </row>
    <row r="2302" spans="1:9" x14ac:dyDescent="0.3">
      <c r="A2302" s="79">
        <v>1424</v>
      </c>
      <c r="B2302" t="s">
        <v>874</v>
      </c>
      <c r="C2302" t="s">
        <v>1136</v>
      </c>
      <c r="D2302" t="s">
        <v>576</v>
      </c>
      <c r="E2302" t="s">
        <v>7</v>
      </c>
      <c r="F2302" s="3">
        <v>160284</v>
      </c>
      <c r="G2302" s="3">
        <v>21623600</v>
      </c>
      <c r="H2302" s="3">
        <v>624489.56799999997</v>
      </c>
      <c r="I2302" s="61">
        <v>2023</v>
      </c>
    </row>
    <row r="2303" spans="1:9" x14ac:dyDescent="0.3">
      <c r="A2303" s="79">
        <v>1424</v>
      </c>
      <c r="B2303" t="s">
        <v>874</v>
      </c>
      <c r="C2303" t="s">
        <v>1136</v>
      </c>
      <c r="D2303" t="s">
        <v>577</v>
      </c>
      <c r="E2303" t="s">
        <v>42</v>
      </c>
      <c r="F2303" s="3">
        <v>74900</v>
      </c>
      <c r="G2303" s="3">
        <v>2602800</v>
      </c>
      <c r="H2303" s="3">
        <v>75168.864000000001</v>
      </c>
      <c r="I2303" s="61">
        <v>2023</v>
      </c>
    </row>
    <row r="2304" spans="1:9" x14ac:dyDescent="0.3">
      <c r="A2304" s="79">
        <v>1424</v>
      </c>
      <c r="B2304" t="s">
        <v>874</v>
      </c>
      <c r="C2304" t="s">
        <v>1136</v>
      </c>
      <c r="D2304" t="s">
        <v>578</v>
      </c>
      <c r="E2304" t="s">
        <v>42</v>
      </c>
      <c r="F2304" s="3">
        <v>180000</v>
      </c>
      <c r="G2304" s="3">
        <v>675000</v>
      </c>
      <c r="H2304" s="3">
        <v>19494</v>
      </c>
      <c r="I2304" s="61">
        <v>2023</v>
      </c>
    </row>
    <row r="2305" spans="1:9" x14ac:dyDescent="0.3">
      <c r="A2305" s="79">
        <v>1424</v>
      </c>
      <c r="B2305" t="s">
        <v>874</v>
      </c>
      <c r="C2305" t="s">
        <v>1136</v>
      </c>
      <c r="D2305" t="s">
        <v>3087</v>
      </c>
      <c r="E2305" t="s">
        <v>42</v>
      </c>
      <c r="F2305" s="3">
        <v>60000</v>
      </c>
      <c r="G2305" s="3">
        <v>712400</v>
      </c>
      <c r="H2305" s="3">
        <v>20574.112000000001</v>
      </c>
      <c r="I2305" s="61">
        <v>2023</v>
      </c>
    </row>
    <row r="2306" spans="1:9" x14ac:dyDescent="0.3">
      <c r="A2306" s="78">
        <v>1424</v>
      </c>
      <c r="B2306" t="s">
        <v>874</v>
      </c>
      <c r="C2306" t="s">
        <v>1136</v>
      </c>
      <c r="D2306" t="s">
        <v>3088</v>
      </c>
      <c r="E2306" t="s">
        <v>42</v>
      </c>
      <c r="F2306" s="3">
        <v>556920</v>
      </c>
      <c r="G2306" s="3">
        <v>70144500</v>
      </c>
      <c r="H2306" s="3">
        <v>2025773.16</v>
      </c>
      <c r="I2306" s="61">
        <v>2023</v>
      </c>
    </row>
    <row r="2307" spans="1:9" x14ac:dyDescent="0.3">
      <c r="A2307" s="79">
        <v>1424</v>
      </c>
      <c r="B2307" t="s">
        <v>874</v>
      </c>
      <c r="C2307" t="s">
        <v>1136</v>
      </c>
      <c r="D2307" t="s">
        <v>3447</v>
      </c>
      <c r="E2307" t="s">
        <v>42</v>
      </c>
      <c r="F2307" s="3">
        <v>57148.74</v>
      </c>
      <c r="G2307" s="3">
        <v>3179250</v>
      </c>
      <c r="H2307" s="3">
        <v>91816.74</v>
      </c>
      <c r="I2307" s="61">
        <v>2023</v>
      </c>
    </row>
    <row r="2308" spans="1:9" x14ac:dyDescent="0.3">
      <c r="A2308" s="79">
        <v>1424</v>
      </c>
      <c r="B2308" t="s">
        <v>874</v>
      </c>
      <c r="C2308" t="s">
        <v>1136</v>
      </c>
      <c r="D2308" t="s">
        <v>3931</v>
      </c>
      <c r="E2308" t="s">
        <v>42</v>
      </c>
      <c r="F2308" s="3">
        <v>131820.79999999999</v>
      </c>
      <c r="G2308" s="3" t="s">
        <v>3765</v>
      </c>
      <c r="H2308" s="3" t="s">
        <v>3765</v>
      </c>
      <c r="I2308" s="61">
        <v>2023</v>
      </c>
    </row>
    <row r="2309" spans="1:9" x14ac:dyDescent="0.3">
      <c r="A2309" s="79">
        <v>1427</v>
      </c>
      <c r="B2309" t="s">
        <v>875</v>
      </c>
      <c r="C2309" t="s">
        <v>1136</v>
      </c>
      <c r="D2309" t="s">
        <v>3931</v>
      </c>
      <c r="E2309" t="s">
        <v>42</v>
      </c>
      <c r="F2309" s="3">
        <v>131820.79999999999</v>
      </c>
      <c r="G2309" s="3" t="s">
        <v>3765</v>
      </c>
      <c r="H2309" s="3" t="s">
        <v>3765</v>
      </c>
      <c r="I2309" s="61">
        <v>2023</v>
      </c>
    </row>
    <row r="2310" spans="1:9" x14ac:dyDescent="0.3">
      <c r="A2310" s="79">
        <v>1427</v>
      </c>
      <c r="B2310" t="s">
        <v>875</v>
      </c>
      <c r="C2310" t="s">
        <v>1136</v>
      </c>
      <c r="D2310" t="s">
        <v>3686</v>
      </c>
      <c r="E2310" t="s">
        <v>7</v>
      </c>
      <c r="F2310" s="3">
        <v>73260.990000000005</v>
      </c>
      <c r="G2310" s="3">
        <v>8671000</v>
      </c>
      <c r="H2310" s="3">
        <v>283454.99</v>
      </c>
      <c r="I2310" s="61">
        <v>2023</v>
      </c>
    </row>
    <row r="2311" spans="1:9" x14ac:dyDescent="0.3">
      <c r="A2311" s="79">
        <v>1427</v>
      </c>
      <c r="B2311" t="s">
        <v>875</v>
      </c>
      <c r="C2311" t="s">
        <v>1136</v>
      </c>
      <c r="D2311" t="s">
        <v>3687</v>
      </c>
      <c r="E2311" t="s">
        <v>7</v>
      </c>
      <c r="F2311" s="3">
        <v>50337.440000000002</v>
      </c>
      <c r="G2311" s="3">
        <v>5059800</v>
      </c>
      <c r="H2311" s="3">
        <v>165404.85999999999</v>
      </c>
      <c r="I2311" s="61">
        <v>2023</v>
      </c>
    </row>
    <row r="2312" spans="1:9" x14ac:dyDescent="0.3">
      <c r="A2312" s="79">
        <v>1429</v>
      </c>
      <c r="B2312" t="s">
        <v>876</v>
      </c>
      <c r="C2312" t="s">
        <v>1136</v>
      </c>
      <c r="D2312" t="s">
        <v>581</v>
      </c>
      <c r="E2312" t="s">
        <v>19</v>
      </c>
      <c r="F2312" s="3">
        <v>666780</v>
      </c>
      <c r="G2312" s="3">
        <v>24758900</v>
      </c>
      <c r="H2312" s="3">
        <v>799960</v>
      </c>
      <c r="I2312" s="61">
        <v>2023</v>
      </c>
    </row>
    <row r="2313" spans="1:9" x14ac:dyDescent="0.3">
      <c r="A2313" s="79">
        <v>1435</v>
      </c>
      <c r="B2313" t="s">
        <v>877</v>
      </c>
      <c r="C2313" t="s">
        <v>1136</v>
      </c>
      <c r="D2313" t="s">
        <v>582</v>
      </c>
      <c r="E2313" t="s">
        <v>7</v>
      </c>
      <c r="F2313" s="3">
        <v>47637.43</v>
      </c>
      <c r="G2313" s="3">
        <v>7753100</v>
      </c>
      <c r="H2313" s="3">
        <v>211039.38</v>
      </c>
      <c r="I2313" s="61">
        <v>2023</v>
      </c>
    </row>
    <row r="2314" spans="1:9" x14ac:dyDescent="0.3">
      <c r="A2314" s="79">
        <v>1439</v>
      </c>
      <c r="B2314" t="s">
        <v>878</v>
      </c>
      <c r="C2314" t="s">
        <v>1136</v>
      </c>
      <c r="D2314" t="s">
        <v>584</v>
      </c>
      <c r="E2314" t="s">
        <v>7</v>
      </c>
      <c r="F2314" s="3">
        <v>34787.93</v>
      </c>
      <c r="G2314" s="3">
        <v>8382500</v>
      </c>
      <c r="H2314" s="3">
        <v>255666.25</v>
      </c>
      <c r="I2314" s="61">
        <v>2023</v>
      </c>
    </row>
    <row r="2315" spans="1:9" x14ac:dyDescent="0.3">
      <c r="A2315" s="79">
        <v>1439</v>
      </c>
      <c r="B2315" t="s">
        <v>878</v>
      </c>
      <c r="C2315" t="s">
        <v>1136</v>
      </c>
      <c r="D2315" t="s">
        <v>585</v>
      </c>
      <c r="E2315" t="s">
        <v>42</v>
      </c>
      <c r="F2315" s="3">
        <v>580927.63</v>
      </c>
      <c r="G2315" s="3">
        <v>32060600</v>
      </c>
      <c r="H2315" s="3">
        <v>977848.3</v>
      </c>
      <c r="I2315" s="61">
        <v>2023</v>
      </c>
    </row>
    <row r="2316" spans="1:9" x14ac:dyDescent="0.3">
      <c r="A2316" s="79">
        <v>1507</v>
      </c>
      <c r="B2316" t="s">
        <v>879</v>
      </c>
      <c r="C2316" t="s">
        <v>1162</v>
      </c>
      <c r="D2316" t="s">
        <v>3688</v>
      </c>
      <c r="E2316" t="s">
        <v>7</v>
      </c>
      <c r="F2316" s="3">
        <v>74652.12</v>
      </c>
      <c r="G2316" s="3">
        <v>14400000</v>
      </c>
      <c r="H2316" s="3">
        <v>240192</v>
      </c>
      <c r="I2316" s="61">
        <v>2023</v>
      </c>
    </row>
    <row r="2317" spans="1:9" x14ac:dyDescent="0.3">
      <c r="A2317" s="79">
        <v>1507</v>
      </c>
      <c r="B2317" t="s">
        <v>879</v>
      </c>
      <c r="C2317" t="s">
        <v>1162</v>
      </c>
      <c r="D2317" t="s">
        <v>3689</v>
      </c>
      <c r="E2317" t="s">
        <v>7</v>
      </c>
      <c r="F2317" s="3">
        <v>51836.95</v>
      </c>
      <c r="G2317" s="3">
        <v>8400000</v>
      </c>
      <c r="H2317" s="3">
        <v>140196</v>
      </c>
      <c r="I2317" s="61">
        <v>2023</v>
      </c>
    </row>
    <row r="2318" spans="1:9" x14ac:dyDescent="0.3">
      <c r="A2318" s="79">
        <v>1507</v>
      </c>
      <c r="B2318" t="s">
        <v>879</v>
      </c>
      <c r="C2318" t="s">
        <v>1162</v>
      </c>
      <c r="D2318" t="s">
        <v>3690</v>
      </c>
      <c r="E2318" t="s">
        <v>7</v>
      </c>
      <c r="F2318" s="3">
        <v>200826</v>
      </c>
      <c r="G2318" s="3">
        <v>13750000</v>
      </c>
      <c r="H2318" s="3">
        <v>229350</v>
      </c>
      <c r="I2318" s="61">
        <v>2023</v>
      </c>
    </row>
    <row r="2319" spans="1:9" x14ac:dyDescent="0.3">
      <c r="A2319" s="79">
        <v>1507</v>
      </c>
      <c r="B2319" t="s">
        <v>879</v>
      </c>
      <c r="C2319" t="s">
        <v>1162</v>
      </c>
      <c r="D2319" t="s">
        <v>3691</v>
      </c>
      <c r="E2319" t="s">
        <v>7</v>
      </c>
      <c r="F2319" s="3">
        <v>33634</v>
      </c>
      <c r="G2319" s="3">
        <v>6000000</v>
      </c>
      <c r="H2319" s="3">
        <v>100080</v>
      </c>
      <c r="I2319" s="61">
        <v>2023</v>
      </c>
    </row>
    <row r="2320" spans="1:9" x14ac:dyDescent="0.3">
      <c r="A2320" s="79">
        <v>1507</v>
      </c>
      <c r="B2320" t="s">
        <v>879</v>
      </c>
      <c r="C2320" t="s">
        <v>1162</v>
      </c>
      <c r="D2320" t="s">
        <v>370</v>
      </c>
      <c r="E2320" t="s">
        <v>7</v>
      </c>
      <c r="F2320" s="3">
        <v>36674.57</v>
      </c>
      <c r="G2320" s="3">
        <v>7920000</v>
      </c>
      <c r="H2320" s="3">
        <v>132105.60000000001</v>
      </c>
      <c r="I2320" s="61">
        <v>2023</v>
      </c>
    </row>
    <row r="2321" spans="1:9" x14ac:dyDescent="0.3">
      <c r="A2321" s="79">
        <v>1507</v>
      </c>
      <c r="B2321" t="s">
        <v>879</v>
      </c>
      <c r="C2321" t="s">
        <v>1162</v>
      </c>
      <c r="D2321" t="s">
        <v>3692</v>
      </c>
      <c r="E2321" t="s">
        <v>7</v>
      </c>
      <c r="F2321" s="3">
        <v>47378</v>
      </c>
      <c r="G2321" s="3">
        <v>8800000</v>
      </c>
      <c r="H2321" s="3">
        <v>146784</v>
      </c>
      <c r="I2321" s="61">
        <v>2023</v>
      </c>
    </row>
    <row r="2322" spans="1:9" x14ac:dyDescent="0.3">
      <c r="A2322" s="79">
        <v>1507</v>
      </c>
      <c r="B2322" t="s">
        <v>879</v>
      </c>
      <c r="C2322" t="s">
        <v>1162</v>
      </c>
      <c r="D2322" t="s">
        <v>3071</v>
      </c>
      <c r="E2322" t="s">
        <v>7</v>
      </c>
      <c r="F2322" s="3">
        <v>66182</v>
      </c>
      <c r="G2322" s="3">
        <v>10200000</v>
      </c>
      <c r="H2322" s="3">
        <v>170136</v>
      </c>
      <c r="I2322" s="61">
        <v>2023</v>
      </c>
    </row>
    <row r="2323" spans="1:9" x14ac:dyDescent="0.3">
      <c r="A2323" s="79">
        <v>1507</v>
      </c>
      <c r="B2323" t="s">
        <v>879</v>
      </c>
      <c r="C2323" t="s">
        <v>1162</v>
      </c>
      <c r="D2323" t="s">
        <v>3693</v>
      </c>
      <c r="E2323" t="s">
        <v>7</v>
      </c>
      <c r="F2323" s="3">
        <v>85731.91</v>
      </c>
      <c r="G2323" s="3">
        <v>11200000</v>
      </c>
      <c r="H2323" s="3">
        <v>186928</v>
      </c>
      <c r="I2323" s="61">
        <v>2023</v>
      </c>
    </row>
    <row r="2324" spans="1:9" x14ac:dyDescent="0.3">
      <c r="A2324" s="79">
        <v>1507</v>
      </c>
      <c r="B2324" t="s">
        <v>879</v>
      </c>
      <c r="C2324" t="s">
        <v>1162</v>
      </c>
      <c r="D2324" t="s">
        <v>3910</v>
      </c>
      <c r="E2324" t="s">
        <v>7</v>
      </c>
      <c r="F2324" s="3" t="s">
        <v>3765</v>
      </c>
      <c r="G2324" s="3">
        <v>5880000</v>
      </c>
      <c r="H2324" s="3">
        <v>98078.399999999994</v>
      </c>
      <c r="I2324" s="61">
        <v>2023</v>
      </c>
    </row>
    <row r="2325" spans="1:9" x14ac:dyDescent="0.3">
      <c r="A2325" s="79">
        <v>1509</v>
      </c>
      <c r="B2325" t="s">
        <v>880</v>
      </c>
      <c r="C2325" t="s">
        <v>1162</v>
      </c>
      <c r="D2325" t="s">
        <v>588</v>
      </c>
      <c r="E2325" t="s">
        <v>42</v>
      </c>
      <c r="F2325" s="3">
        <v>2473.14</v>
      </c>
      <c r="G2325" s="3">
        <v>873300</v>
      </c>
      <c r="H2325" s="3">
        <v>8444.8109999999997</v>
      </c>
      <c r="I2325" s="61">
        <v>2023</v>
      </c>
    </row>
    <row r="2326" spans="1:9" x14ac:dyDescent="0.3">
      <c r="A2326" s="79">
        <v>1509</v>
      </c>
      <c r="B2326" t="s">
        <v>880</v>
      </c>
      <c r="C2326" t="s">
        <v>1162</v>
      </c>
      <c r="D2326" t="s">
        <v>588</v>
      </c>
      <c r="E2326" t="s">
        <v>42</v>
      </c>
      <c r="F2326" s="3">
        <v>8913.5300000000007</v>
      </c>
      <c r="G2326" s="3">
        <v>11060700</v>
      </c>
      <c r="H2326" s="3">
        <v>106956.969</v>
      </c>
      <c r="I2326" s="61">
        <v>2023</v>
      </c>
    </row>
    <row r="2327" spans="1:9" x14ac:dyDescent="0.3">
      <c r="A2327" s="79">
        <v>1509</v>
      </c>
      <c r="B2327" t="s">
        <v>880</v>
      </c>
      <c r="C2327" t="s">
        <v>1162</v>
      </c>
      <c r="D2327" t="s">
        <v>589</v>
      </c>
      <c r="E2327" t="s">
        <v>42</v>
      </c>
      <c r="F2327" s="3">
        <v>13480.71</v>
      </c>
      <c r="G2327" s="3">
        <v>4763500</v>
      </c>
      <c r="H2327" s="3">
        <v>49260.59979317477</v>
      </c>
      <c r="I2327" s="61">
        <v>2023</v>
      </c>
    </row>
    <row r="2328" spans="1:9" x14ac:dyDescent="0.3">
      <c r="A2328" s="79">
        <v>1509</v>
      </c>
      <c r="B2328" t="s">
        <v>880</v>
      </c>
      <c r="C2328" t="s">
        <v>1162</v>
      </c>
      <c r="D2328" t="s">
        <v>589</v>
      </c>
      <c r="E2328" t="s">
        <v>42</v>
      </c>
      <c r="F2328" s="3">
        <v>5924.04</v>
      </c>
      <c r="G2328" s="3">
        <v>2093300</v>
      </c>
      <c r="H2328" s="3">
        <v>20242.210999999999</v>
      </c>
      <c r="I2328" s="61">
        <v>2023</v>
      </c>
    </row>
    <row r="2329" spans="1:9" x14ac:dyDescent="0.3">
      <c r="A2329" s="79">
        <v>1511</v>
      </c>
      <c r="B2329" t="s">
        <v>881</v>
      </c>
      <c r="C2329" t="s">
        <v>1162</v>
      </c>
      <c r="D2329" t="s">
        <v>3694</v>
      </c>
      <c r="E2329" t="s">
        <v>7</v>
      </c>
      <c r="F2329" s="3">
        <v>71965.34</v>
      </c>
      <c r="G2329" s="3">
        <v>13852600</v>
      </c>
      <c r="H2329" s="3">
        <v>357812.66</v>
      </c>
      <c r="I2329" s="61">
        <v>2023</v>
      </c>
    </row>
    <row r="2330" spans="1:9" x14ac:dyDescent="0.3">
      <c r="A2330" s="79">
        <v>1512</v>
      </c>
      <c r="B2330" t="s">
        <v>882</v>
      </c>
      <c r="C2330" t="s">
        <v>1162</v>
      </c>
      <c r="D2330" t="s">
        <v>3695</v>
      </c>
      <c r="E2330" t="s">
        <v>7</v>
      </c>
      <c r="F2330" s="3">
        <v>82597.05</v>
      </c>
      <c r="G2330" s="3">
        <v>18330000</v>
      </c>
      <c r="H2330" s="3">
        <v>414807.9</v>
      </c>
      <c r="I2330" s="61">
        <v>2023</v>
      </c>
    </row>
    <row r="2331" spans="1:9" x14ac:dyDescent="0.3">
      <c r="A2331" s="79">
        <v>1512</v>
      </c>
      <c r="B2331" t="s">
        <v>882</v>
      </c>
      <c r="C2331" t="s">
        <v>1162</v>
      </c>
      <c r="D2331" t="s">
        <v>3361</v>
      </c>
      <c r="E2331" t="s">
        <v>7</v>
      </c>
      <c r="F2331" s="3">
        <v>47752.88</v>
      </c>
      <c r="G2331" s="3">
        <v>7150000</v>
      </c>
      <c r="H2331" s="3">
        <v>161804.5</v>
      </c>
      <c r="I2331" s="61">
        <v>2023</v>
      </c>
    </row>
    <row r="2332" spans="1:9" x14ac:dyDescent="0.3">
      <c r="A2332" s="79">
        <v>1512</v>
      </c>
      <c r="B2332" t="s">
        <v>882</v>
      </c>
      <c r="C2332" t="s">
        <v>1162</v>
      </c>
      <c r="D2332" t="s">
        <v>3362</v>
      </c>
      <c r="E2332" t="s">
        <v>7</v>
      </c>
      <c r="F2332" s="3">
        <v>33137</v>
      </c>
      <c r="G2332" s="3">
        <v>4902900</v>
      </c>
      <c r="H2332" s="3">
        <v>110952.63</v>
      </c>
      <c r="I2332" s="61">
        <v>2023</v>
      </c>
    </row>
    <row r="2333" spans="1:9" x14ac:dyDescent="0.3">
      <c r="A2333" s="79">
        <v>1514</v>
      </c>
      <c r="B2333" t="s">
        <v>883</v>
      </c>
      <c r="C2333" t="s">
        <v>1162</v>
      </c>
      <c r="D2333" t="s">
        <v>3696</v>
      </c>
      <c r="E2333" t="s">
        <v>19</v>
      </c>
      <c r="F2333" s="3">
        <v>145708.28</v>
      </c>
      <c r="G2333" s="3">
        <v>9189600</v>
      </c>
      <c r="H2333" s="3">
        <v>209614.77600000001</v>
      </c>
      <c r="I2333" s="61">
        <v>2023</v>
      </c>
    </row>
    <row r="2334" spans="1:9" x14ac:dyDescent="0.3">
      <c r="A2334" s="79">
        <v>1514</v>
      </c>
      <c r="B2334" t="s">
        <v>883</v>
      </c>
      <c r="C2334" t="s">
        <v>1162</v>
      </c>
      <c r="D2334" t="s">
        <v>3697</v>
      </c>
      <c r="E2334" t="s">
        <v>19</v>
      </c>
      <c r="F2334" s="3">
        <v>76549.990000000005</v>
      </c>
      <c r="G2334" s="3">
        <v>5660200</v>
      </c>
      <c r="H2334" s="3">
        <v>129109.16199999995</v>
      </c>
      <c r="I2334" s="61">
        <v>2023</v>
      </c>
    </row>
    <row r="2335" spans="1:9" x14ac:dyDescent="0.3">
      <c r="A2335" s="79">
        <v>1514</v>
      </c>
      <c r="B2335" t="s">
        <v>883</v>
      </c>
      <c r="C2335" t="s">
        <v>1162</v>
      </c>
      <c r="D2335" t="s">
        <v>3698</v>
      </c>
      <c r="E2335" t="s">
        <v>19</v>
      </c>
      <c r="F2335" s="3">
        <v>76390.929999999993</v>
      </c>
      <c r="G2335" s="3">
        <v>6022400</v>
      </c>
      <c r="H2335" s="3">
        <v>137370.94399999999</v>
      </c>
      <c r="I2335" s="61">
        <v>2023</v>
      </c>
    </row>
    <row r="2336" spans="1:9" x14ac:dyDescent="0.3">
      <c r="A2336" s="79">
        <v>1514</v>
      </c>
      <c r="B2336" t="s">
        <v>883</v>
      </c>
      <c r="C2336" t="s">
        <v>1162</v>
      </c>
      <c r="D2336" t="s">
        <v>3699</v>
      </c>
      <c r="E2336" t="s">
        <v>19</v>
      </c>
      <c r="F2336" s="3">
        <v>95290.55</v>
      </c>
      <c r="G2336" s="3">
        <v>9281100</v>
      </c>
      <c r="H2336" s="3">
        <v>211701.89099999997</v>
      </c>
      <c r="I2336" s="61">
        <v>2023</v>
      </c>
    </row>
    <row r="2337" spans="1:9" x14ac:dyDescent="0.3">
      <c r="A2337" s="79">
        <v>1514</v>
      </c>
      <c r="B2337" t="s">
        <v>883</v>
      </c>
      <c r="C2337" t="s">
        <v>1162</v>
      </c>
      <c r="D2337" t="s">
        <v>3700</v>
      </c>
      <c r="E2337" t="s">
        <v>19</v>
      </c>
      <c r="F2337" s="3">
        <v>186454.58</v>
      </c>
      <c r="G2337" s="3">
        <v>12192500</v>
      </c>
      <c r="H2337" s="3">
        <v>278110.92499999999</v>
      </c>
      <c r="I2337" s="61">
        <v>2023</v>
      </c>
    </row>
    <row r="2338" spans="1:9" x14ac:dyDescent="0.3">
      <c r="A2338" s="79">
        <v>1514</v>
      </c>
      <c r="B2338" t="s">
        <v>883</v>
      </c>
      <c r="C2338" t="s">
        <v>1162</v>
      </c>
      <c r="D2338" t="s">
        <v>3701</v>
      </c>
      <c r="E2338" t="s">
        <v>19</v>
      </c>
      <c r="F2338" s="3">
        <v>167019.74</v>
      </c>
      <c r="G2338" s="3">
        <v>10515600</v>
      </c>
      <c r="H2338" s="3">
        <v>239860.83600000001</v>
      </c>
      <c r="I2338" s="61">
        <v>2023</v>
      </c>
    </row>
    <row r="2339" spans="1:9" x14ac:dyDescent="0.3">
      <c r="A2339" s="79">
        <v>1514</v>
      </c>
      <c r="B2339" t="s">
        <v>883</v>
      </c>
      <c r="C2339" t="s">
        <v>1162</v>
      </c>
      <c r="D2339" t="s">
        <v>3702</v>
      </c>
      <c r="E2339" t="s">
        <v>19</v>
      </c>
      <c r="F2339" s="3">
        <v>128594.23</v>
      </c>
      <c r="G2339" s="3">
        <v>11656200</v>
      </c>
      <c r="H2339" s="3">
        <v>265877.92199999996</v>
      </c>
      <c r="I2339" s="61">
        <v>2023</v>
      </c>
    </row>
    <row r="2340" spans="1:9" x14ac:dyDescent="0.3">
      <c r="A2340" s="79">
        <v>1514</v>
      </c>
      <c r="B2340" t="s">
        <v>883</v>
      </c>
      <c r="C2340" t="s">
        <v>1162</v>
      </c>
      <c r="D2340" t="s">
        <v>3703</v>
      </c>
      <c r="E2340" t="s">
        <v>19</v>
      </c>
      <c r="F2340" s="3">
        <v>148634.22</v>
      </c>
      <c r="G2340" s="3">
        <v>14808100</v>
      </c>
      <c r="H2340" s="3">
        <v>337772.76099999994</v>
      </c>
      <c r="I2340" s="61">
        <v>2023</v>
      </c>
    </row>
    <row r="2341" spans="1:9" x14ac:dyDescent="0.3">
      <c r="A2341" s="79">
        <v>1514</v>
      </c>
      <c r="B2341" t="s">
        <v>883</v>
      </c>
      <c r="C2341" t="s">
        <v>1162</v>
      </c>
      <c r="D2341" t="s">
        <v>3911</v>
      </c>
      <c r="E2341" t="s">
        <v>19</v>
      </c>
      <c r="F2341" s="3">
        <v>208833.29</v>
      </c>
      <c r="G2341" s="3">
        <v>14889100</v>
      </c>
      <c r="H2341" s="3">
        <v>339620.37099999993</v>
      </c>
      <c r="I2341" s="61">
        <v>2023</v>
      </c>
    </row>
    <row r="2342" spans="1:9" x14ac:dyDescent="0.3">
      <c r="A2342" s="79">
        <v>1514</v>
      </c>
      <c r="B2342" t="s">
        <v>883</v>
      </c>
      <c r="C2342" t="s">
        <v>1162</v>
      </c>
      <c r="D2342" t="s">
        <v>3912</v>
      </c>
      <c r="E2342" t="s">
        <v>19</v>
      </c>
      <c r="F2342" s="3">
        <v>166883.47</v>
      </c>
      <c r="G2342" s="3">
        <v>15730500</v>
      </c>
      <c r="H2342" s="3">
        <v>358812.7049999999</v>
      </c>
      <c r="I2342" s="61">
        <v>2023</v>
      </c>
    </row>
    <row r="2343" spans="1:9" x14ac:dyDescent="0.3">
      <c r="A2343" s="79">
        <v>1514</v>
      </c>
      <c r="B2343" t="s">
        <v>883</v>
      </c>
      <c r="C2343" t="s">
        <v>1162</v>
      </c>
      <c r="D2343" t="s">
        <v>3913</v>
      </c>
      <c r="E2343" t="s">
        <v>19</v>
      </c>
      <c r="F2343" s="3">
        <v>181521.17</v>
      </c>
      <c r="G2343" s="3">
        <v>13710800</v>
      </c>
      <c r="H2343" s="3">
        <v>312743.348</v>
      </c>
      <c r="I2343" s="61">
        <v>2023</v>
      </c>
    </row>
    <row r="2344" spans="1:9" x14ac:dyDescent="0.3">
      <c r="A2344" s="79">
        <v>1514</v>
      </c>
      <c r="B2344" t="s">
        <v>883</v>
      </c>
      <c r="C2344" t="s">
        <v>1162</v>
      </c>
      <c r="D2344" t="s">
        <v>3363</v>
      </c>
      <c r="E2344" t="s">
        <v>19</v>
      </c>
      <c r="F2344" s="3">
        <v>208833.29</v>
      </c>
      <c r="G2344" s="3">
        <v>14889100</v>
      </c>
      <c r="H2344" s="3">
        <v>339620.37099999993</v>
      </c>
      <c r="I2344" s="61">
        <v>2023</v>
      </c>
    </row>
    <row r="2345" spans="1:9" x14ac:dyDescent="0.3">
      <c r="A2345" s="79">
        <v>1518</v>
      </c>
      <c r="B2345" t="s">
        <v>884</v>
      </c>
      <c r="C2345" t="s">
        <v>1162</v>
      </c>
      <c r="D2345" t="s">
        <v>595</v>
      </c>
      <c r="E2345" t="s">
        <v>7</v>
      </c>
      <c r="F2345" s="3">
        <v>67075.759999999995</v>
      </c>
      <c r="G2345" s="3">
        <v>3700000</v>
      </c>
      <c r="H2345" s="3">
        <v>81955</v>
      </c>
      <c r="I2345" s="61">
        <v>2023</v>
      </c>
    </row>
    <row r="2346" spans="1:9" x14ac:dyDescent="0.3">
      <c r="A2346" s="79">
        <v>1518</v>
      </c>
      <c r="B2346" t="s">
        <v>884</v>
      </c>
      <c r="C2346" t="s">
        <v>1162</v>
      </c>
      <c r="D2346" t="s">
        <v>596</v>
      </c>
      <c r="E2346" t="s">
        <v>7</v>
      </c>
      <c r="F2346" s="3">
        <v>3195.14</v>
      </c>
      <c r="G2346" s="3">
        <v>288500</v>
      </c>
      <c r="H2346" s="3">
        <v>6390.2749999999996</v>
      </c>
      <c r="I2346" s="61">
        <v>2023</v>
      </c>
    </row>
    <row r="2347" spans="1:9" x14ac:dyDescent="0.3">
      <c r="A2347" s="79">
        <v>1518</v>
      </c>
      <c r="B2347" t="s">
        <v>884</v>
      </c>
      <c r="C2347" t="s">
        <v>1162</v>
      </c>
      <c r="D2347" t="s">
        <v>597</v>
      </c>
      <c r="E2347" t="s">
        <v>7</v>
      </c>
      <c r="F2347" s="3">
        <v>3623.74</v>
      </c>
      <c r="G2347" s="3">
        <v>327200</v>
      </c>
      <c r="H2347" s="3">
        <v>7247.48</v>
      </c>
      <c r="I2347" s="61">
        <v>2023</v>
      </c>
    </row>
    <row r="2348" spans="1:9" x14ac:dyDescent="0.3">
      <c r="A2348" s="79">
        <v>1518</v>
      </c>
      <c r="B2348" t="s">
        <v>884</v>
      </c>
      <c r="C2348" t="s">
        <v>1162</v>
      </c>
      <c r="D2348" t="s">
        <v>598</v>
      </c>
      <c r="E2348" t="s">
        <v>7</v>
      </c>
      <c r="F2348" s="3">
        <v>2847.39</v>
      </c>
      <c r="G2348" s="3">
        <v>257100</v>
      </c>
      <c r="H2348" s="3">
        <v>5694.7650000000003</v>
      </c>
      <c r="I2348" s="61">
        <v>2023</v>
      </c>
    </row>
    <row r="2349" spans="1:9" x14ac:dyDescent="0.3">
      <c r="A2349" s="79">
        <v>1518</v>
      </c>
      <c r="B2349" t="s">
        <v>884</v>
      </c>
      <c r="C2349" t="s">
        <v>1162</v>
      </c>
      <c r="D2349" t="s">
        <v>3072</v>
      </c>
      <c r="E2349" t="s">
        <v>7</v>
      </c>
      <c r="F2349" s="3">
        <v>34526.410000000003</v>
      </c>
      <c r="G2349" s="3">
        <v>5440000</v>
      </c>
      <c r="H2349" s="3">
        <v>120496</v>
      </c>
      <c r="I2349" s="61">
        <v>2023</v>
      </c>
    </row>
    <row r="2350" spans="1:9" x14ac:dyDescent="0.3">
      <c r="A2350" s="79">
        <v>1518</v>
      </c>
      <c r="B2350" t="s">
        <v>884</v>
      </c>
      <c r="C2350" t="s">
        <v>1162</v>
      </c>
      <c r="D2350" t="s">
        <v>3073</v>
      </c>
      <c r="E2350" t="s">
        <v>7</v>
      </c>
      <c r="F2350" s="3">
        <v>56764.800000000003</v>
      </c>
      <c r="G2350" s="3">
        <v>10608900</v>
      </c>
      <c r="H2350" s="3">
        <v>234987.13500000001</v>
      </c>
      <c r="I2350" s="61">
        <v>2023</v>
      </c>
    </row>
    <row r="2351" spans="1:9" x14ac:dyDescent="0.3">
      <c r="A2351" s="79">
        <v>1518</v>
      </c>
      <c r="B2351" t="s">
        <v>884</v>
      </c>
      <c r="C2351" t="s">
        <v>1162</v>
      </c>
      <c r="D2351" t="s">
        <v>3704</v>
      </c>
      <c r="E2351" t="s">
        <v>7</v>
      </c>
      <c r="F2351" s="3">
        <v>46204</v>
      </c>
      <c r="G2351" s="3">
        <v>9206100</v>
      </c>
      <c r="H2351" s="3">
        <v>203915.11499999999</v>
      </c>
      <c r="I2351" s="61">
        <v>2023</v>
      </c>
    </row>
    <row r="2352" spans="1:9" x14ac:dyDescent="0.3">
      <c r="A2352" s="79">
        <v>1523</v>
      </c>
      <c r="B2352" t="s">
        <v>3364</v>
      </c>
      <c r="C2352" t="s">
        <v>1162</v>
      </c>
      <c r="D2352" t="s">
        <v>3705</v>
      </c>
      <c r="E2352" t="s">
        <v>42</v>
      </c>
      <c r="F2352" s="3">
        <v>613104.4</v>
      </c>
      <c r="G2352" s="3" t="s">
        <v>3765</v>
      </c>
      <c r="H2352" s="3">
        <v>889001.38</v>
      </c>
      <c r="I2352" s="61">
        <v>2023</v>
      </c>
    </row>
    <row r="2353" spans="1:9" x14ac:dyDescent="0.3">
      <c r="A2353" s="79">
        <v>1526</v>
      </c>
      <c r="B2353" t="s">
        <v>3365</v>
      </c>
      <c r="C2353" t="s">
        <v>1162</v>
      </c>
      <c r="D2353" t="s">
        <v>3448</v>
      </c>
      <c r="E2353" t="s">
        <v>7</v>
      </c>
      <c r="F2353" s="3">
        <v>62381.74</v>
      </c>
      <c r="G2353" s="3">
        <v>12967500</v>
      </c>
      <c r="H2353" s="3">
        <v>338840.78</v>
      </c>
      <c r="I2353" s="61">
        <v>2023</v>
      </c>
    </row>
    <row r="2354" spans="1:9" x14ac:dyDescent="0.3">
      <c r="A2354" s="79">
        <v>1526</v>
      </c>
      <c r="B2354" t="s">
        <v>3365</v>
      </c>
      <c r="C2354" t="s">
        <v>1162</v>
      </c>
      <c r="D2354" t="s">
        <v>3366</v>
      </c>
      <c r="E2354" t="s">
        <v>19</v>
      </c>
      <c r="F2354" s="3">
        <v>39195</v>
      </c>
      <c r="G2354" s="3">
        <v>6750000</v>
      </c>
      <c r="H2354" s="3">
        <v>176377.5</v>
      </c>
      <c r="I2354" s="61">
        <v>2023</v>
      </c>
    </row>
    <row r="2355" spans="1:9" x14ac:dyDescent="0.3">
      <c r="A2355" s="79">
        <v>1530</v>
      </c>
      <c r="B2355" t="s">
        <v>885</v>
      </c>
      <c r="C2355" t="s">
        <v>1162</v>
      </c>
      <c r="D2355" t="s">
        <v>212</v>
      </c>
      <c r="E2355" t="s">
        <v>19</v>
      </c>
      <c r="F2355" s="3">
        <v>272790.58</v>
      </c>
      <c r="G2355" s="3">
        <v>15652800</v>
      </c>
      <c r="H2355" s="3">
        <v>368466.91199999989</v>
      </c>
      <c r="I2355" s="61">
        <v>2023</v>
      </c>
    </row>
    <row r="2356" spans="1:9" x14ac:dyDescent="0.3">
      <c r="A2356" s="79">
        <v>1530</v>
      </c>
      <c r="B2356" t="s">
        <v>885</v>
      </c>
      <c r="C2356" t="s">
        <v>1162</v>
      </c>
      <c r="D2356" t="s">
        <v>601</v>
      </c>
      <c r="E2356" t="s">
        <v>19</v>
      </c>
      <c r="F2356" s="3">
        <v>295523.15000000002</v>
      </c>
      <c r="G2356" s="3">
        <v>16417200</v>
      </c>
      <c r="H2356" s="3">
        <v>386460.88799999998</v>
      </c>
      <c r="I2356" s="61">
        <v>2023</v>
      </c>
    </row>
    <row r="2357" spans="1:9" x14ac:dyDescent="0.3">
      <c r="A2357" s="79">
        <v>1530</v>
      </c>
      <c r="B2357" t="s">
        <v>885</v>
      </c>
      <c r="C2357" t="s">
        <v>1162</v>
      </c>
      <c r="D2357" t="s">
        <v>3367</v>
      </c>
      <c r="E2357" t="s">
        <v>19</v>
      </c>
      <c r="F2357" s="3">
        <v>205988.75</v>
      </c>
      <c r="G2357" s="3">
        <v>9563600</v>
      </c>
      <c r="H2357" s="3">
        <v>225127.14399999997</v>
      </c>
      <c r="I2357" s="61">
        <v>2023</v>
      </c>
    </row>
    <row r="2358" spans="1:9" x14ac:dyDescent="0.3">
      <c r="A2358" s="79">
        <v>1530</v>
      </c>
      <c r="B2358" t="s">
        <v>885</v>
      </c>
      <c r="C2358" t="s">
        <v>1162</v>
      </c>
      <c r="D2358" t="s">
        <v>602</v>
      </c>
      <c r="E2358" t="s">
        <v>42</v>
      </c>
      <c r="F2358" s="3">
        <v>559137.53</v>
      </c>
      <c r="G2358" s="3">
        <v>20520000</v>
      </c>
      <c r="H2358" s="3">
        <v>483040.8</v>
      </c>
      <c r="I2358" s="61">
        <v>2023</v>
      </c>
    </row>
    <row r="2359" spans="1:9" x14ac:dyDescent="0.3">
      <c r="A2359" s="79">
        <v>1530</v>
      </c>
      <c r="B2359" t="s">
        <v>885</v>
      </c>
      <c r="C2359" t="s">
        <v>1162</v>
      </c>
      <c r="D2359" t="s">
        <v>3074</v>
      </c>
      <c r="E2359" t="s">
        <v>19</v>
      </c>
      <c r="F2359" s="3">
        <v>7488.13</v>
      </c>
      <c r="G2359" s="3">
        <v>554183</v>
      </c>
      <c r="H2359" s="3">
        <v>13045.46782</v>
      </c>
      <c r="I2359" s="61">
        <v>2023</v>
      </c>
    </row>
    <row r="2360" spans="1:9" x14ac:dyDescent="0.3">
      <c r="A2360" s="79">
        <v>1530</v>
      </c>
      <c r="B2360" t="s">
        <v>885</v>
      </c>
      <c r="C2360" t="s">
        <v>1162</v>
      </c>
      <c r="D2360" t="s">
        <v>603</v>
      </c>
      <c r="E2360" t="s">
        <v>19</v>
      </c>
      <c r="F2360" s="3">
        <v>22096.080000000002</v>
      </c>
      <c r="G2360" s="3">
        <v>1635293</v>
      </c>
      <c r="H2360" s="3">
        <v>38494.79722</v>
      </c>
      <c r="I2360" s="61">
        <v>2023</v>
      </c>
    </row>
    <row r="2361" spans="1:9" x14ac:dyDescent="0.3">
      <c r="A2361" s="79">
        <v>1530</v>
      </c>
      <c r="B2361" t="s">
        <v>885</v>
      </c>
      <c r="C2361" t="s">
        <v>1162</v>
      </c>
      <c r="D2361" t="s">
        <v>604</v>
      </c>
      <c r="E2361" t="s">
        <v>19</v>
      </c>
      <c r="F2361" s="3">
        <v>6547</v>
      </c>
      <c r="G2361" s="3">
        <v>484531</v>
      </c>
      <c r="H2361" s="3">
        <v>11405.85974</v>
      </c>
      <c r="I2361" s="61">
        <v>2023</v>
      </c>
    </row>
    <row r="2362" spans="1:9" x14ac:dyDescent="0.3">
      <c r="A2362" s="79">
        <v>1530</v>
      </c>
      <c r="B2362" t="s">
        <v>885</v>
      </c>
      <c r="C2362" t="s">
        <v>1162</v>
      </c>
      <c r="D2362" t="s">
        <v>605</v>
      </c>
      <c r="E2362" t="s">
        <v>7</v>
      </c>
      <c r="F2362" s="3">
        <v>55123</v>
      </c>
      <c r="G2362" s="3">
        <v>6030400</v>
      </c>
      <c r="H2362" s="3">
        <v>141955.61599999998</v>
      </c>
      <c r="I2362" s="61">
        <v>2023</v>
      </c>
    </row>
    <row r="2363" spans="1:9" x14ac:dyDescent="0.3">
      <c r="A2363" s="79">
        <v>1530</v>
      </c>
      <c r="B2363" t="s">
        <v>885</v>
      </c>
      <c r="C2363" t="s">
        <v>1162</v>
      </c>
      <c r="D2363" t="s">
        <v>606</v>
      </c>
      <c r="E2363" t="s">
        <v>19</v>
      </c>
      <c r="F2363" s="3">
        <v>23464.11</v>
      </c>
      <c r="G2363" s="3">
        <v>1009100</v>
      </c>
      <c r="H2363" s="3">
        <v>23754.214</v>
      </c>
      <c r="I2363" s="61">
        <v>2023</v>
      </c>
    </row>
    <row r="2364" spans="1:9" x14ac:dyDescent="0.3">
      <c r="A2364" s="79">
        <v>1530</v>
      </c>
      <c r="B2364" t="s">
        <v>885</v>
      </c>
      <c r="C2364" t="s">
        <v>1162</v>
      </c>
      <c r="D2364" t="s">
        <v>607</v>
      </c>
      <c r="E2364" t="s">
        <v>7</v>
      </c>
      <c r="F2364" s="3">
        <v>32732.57</v>
      </c>
      <c r="G2364" s="3">
        <v>6734900</v>
      </c>
      <c r="H2364" s="3">
        <v>158539.546</v>
      </c>
      <c r="I2364" s="61">
        <v>2023</v>
      </c>
    </row>
    <row r="2365" spans="1:9" x14ac:dyDescent="0.3">
      <c r="A2365" s="79">
        <v>1530</v>
      </c>
      <c r="B2365" t="s">
        <v>885</v>
      </c>
      <c r="C2365" t="s">
        <v>1162</v>
      </c>
      <c r="D2365" t="s">
        <v>608</v>
      </c>
      <c r="E2365" t="s">
        <v>19</v>
      </c>
      <c r="F2365" s="3">
        <v>16727.55</v>
      </c>
      <c r="G2365" s="3">
        <v>1471680</v>
      </c>
      <c r="H2365" s="3">
        <v>34643.347199999997</v>
      </c>
      <c r="I2365" s="61">
        <v>2023</v>
      </c>
    </row>
    <row r="2366" spans="1:9" x14ac:dyDescent="0.3">
      <c r="A2366" s="79">
        <v>1530</v>
      </c>
      <c r="B2366" t="s">
        <v>885</v>
      </c>
      <c r="C2366" t="s">
        <v>1162</v>
      </c>
      <c r="D2366" t="s">
        <v>3368</v>
      </c>
      <c r="E2366" t="s">
        <v>7</v>
      </c>
      <c r="F2366" s="3">
        <v>40586</v>
      </c>
      <c r="G2366" s="3">
        <v>7863000</v>
      </c>
      <c r="H2366" s="3">
        <v>185095.02</v>
      </c>
      <c r="I2366" s="61">
        <v>2023</v>
      </c>
    </row>
    <row r="2367" spans="1:9" x14ac:dyDescent="0.3">
      <c r="A2367" s="79">
        <v>1530</v>
      </c>
      <c r="B2367" t="s">
        <v>885</v>
      </c>
      <c r="C2367" t="s">
        <v>1162</v>
      </c>
      <c r="D2367" t="s">
        <v>3369</v>
      </c>
      <c r="E2367" t="s">
        <v>19</v>
      </c>
      <c r="F2367" s="3">
        <v>7954.01</v>
      </c>
      <c r="G2367" s="3">
        <v>588672</v>
      </c>
      <c r="H2367" s="3">
        <v>13857.338879999999</v>
      </c>
      <c r="I2367" s="61">
        <v>2023</v>
      </c>
    </row>
    <row r="2368" spans="1:9" x14ac:dyDescent="0.3">
      <c r="A2368" s="79">
        <v>1530</v>
      </c>
      <c r="B2368" t="s">
        <v>885</v>
      </c>
      <c r="C2368" t="s">
        <v>1162</v>
      </c>
      <c r="D2368" t="s">
        <v>3706</v>
      </c>
      <c r="E2368" t="s">
        <v>7</v>
      </c>
      <c r="F2368" s="3">
        <v>21662.1</v>
      </c>
      <c r="G2368" s="3">
        <v>1105000</v>
      </c>
      <c r="H2368" s="3">
        <v>26011.699999999997</v>
      </c>
      <c r="I2368" s="61">
        <v>2023</v>
      </c>
    </row>
    <row r="2369" spans="1:9" x14ac:dyDescent="0.3">
      <c r="A2369" s="79">
        <v>1533</v>
      </c>
      <c r="B2369" t="s">
        <v>886</v>
      </c>
      <c r="C2369" t="s">
        <v>1162</v>
      </c>
      <c r="D2369" t="s">
        <v>3707</v>
      </c>
      <c r="E2369" t="s">
        <v>7</v>
      </c>
      <c r="F2369" s="3">
        <v>37695</v>
      </c>
      <c r="G2369" s="3">
        <v>3825000</v>
      </c>
      <c r="H2369" s="3">
        <v>107750.25</v>
      </c>
      <c r="I2369" s="61">
        <v>2023</v>
      </c>
    </row>
    <row r="2370" spans="1:9" x14ac:dyDescent="0.3">
      <c r="A2370" s="79">
        <v>1533</v>
      </c>
      <c r="B2370" t="s">
        <v>886</v>
      </c>
      <c r="C2370" t="s">
        <v>1162</v>
      </c>
      <c r="D2370" t="s">
        <v>3708</v>
      </c>
      <c r="E2370" t="s">
        <v>7</v>
      </c>
      <c r="F2370" s="3">
        <v>50720</v>
      </c>
      <c r="G2370" s="3">
        <v>4948500</v>
      </c>
      <c r="H2370" s="3">
        <v>139399.245</v>
      </c>
      <c r="I2370" s="61">
        <v>2023</v>
      </c>
    </row>
    <row r="2371" spans="1:9" x14ac:dyDescent="0.3">
      <c r="A2371" s="79">
        <v>1533</v>
      </c>
      <c r="B2371" t="s">
        <v>886</v>
      </c>
      <c r="C2371" t="s">
        <v>1162</v>
      </c>
      <c r="D2371" t="s">
        <v>610</v>
      </c>
      <c r="E2371" t="s">
        <v>7</v>
      </c>
      <c r="F2371" s="3">
        <v>16345</v>
      </c>
      <c r="G2371" s="3">
        <v>1694300</v>
      </c>
      <c r="H2371" s="3">
        <v>47728.430999999997</v>
      </c>
      <c r="I2371" s="61">
        <v>2023</v>
      </c>
    </row>
    <row r="2372" spans="1:9" x14ac:dyDescent="0.3">
      <c r="A2372" s="79">
        <v>1533</v>
      </c>
      <c r="B2372" t="s">
        <v>886</v>
      </c>
      <c r="C2372" t="s">
        <v>1162</v>
      </c>
      <c r="D2372" t="s">
        <v>611</v>
      </c>
      <c r="E2372" t="s">
        <v>7</v>
      </c>
      <c r="F2372" s="3">
        <v>29117</v>
      </c>
      <c r="G2372" s="3">
        <v>3266000</v>
      </c>
      <c r="H2372" s="3">
        <v>92003.22</v>
      </c>
      <c r="I2372" s="61">
        <v>2023</v>
      </c>
    </row>
    <row r="2373" spans="1:9" x14ac:dyDescent="0.3">
      <c r="A2373" s="79">
        <v>1533</v>
      </c>
      <c r="B2373" t="s">
        <v>886</v>
      </c>
      <c r="C2373" t="s">
        <v>1162</v>
      </c>
      <c r="D2373" t="s">
        <v>3370</v>
      </c>
      <c r="E2373" t="s">
        <v>7</v>
      </c>
      <c r="F2373" s="3">
        <v>43589</v>
      </c>
      <c r="G2373" s="3">
        <v>4656500</v>
      </c>
      <c r="H2373" s="3">
        <v>131173.60500000001</v>
      </c>
      <c r="I2373" s="61">
        <v>2023</v>
      </c>
    </row>
    <row r="2374" spans="1:9" x14ac:dyDescent="0.3">
      <c r="A2374" s="79">
        <v>1602</v>
      </c>
      <c r="B2374" t="s">
        <v>887</v>
      </c>
      <c r="C2374" t="s">
        <v>1185</v>
      </c>
      <c r="D2374" t="s">
        <v>385</v>
      </c>
      <c r="E2374" t="s">
        <v>42</v>
      </c>
      <c r="F2374" s="3">
        <v>2520</v>
      </c>
      <c r="G2374" s="3">
        <v>156800</v>
      </c>
      <c r="H2374" s="3">
        <v>8953.2800000000007</v>
      </c>
      <c r="I2374" s="61">
        <v>2023</v>
      </c>
    </row>
    <row r="2375" spans="1:9" x14ac:dyDescent="0.3">
      <c r="A2375" s="79">
        <v>1602</v>
      </c>
      <c r="B2375" t="s">
        <v>887</v>
      </c>
      <c r="C2375" t="s">
        <v>1185</v>
      </c>
      <c r="D2375" t="s">
        <v>3709</v>
      </c>
      <c r="E2375" t="s">
        <v>7</v>
      </c>
      <c r="F2375" s="3">
        <v>26917</v>
      </c>
      <c r="G2375" s="3">
        <v>3487100</v>
      </c>
      <c r="H2375" s="3">
        <v>199113.41</v>
      </c>
      <c r="I2375" s="61">
        <v>2023</v>
      </c>
    </row>
    <row r="2376" spans="1:9" x14ac:dyDescent="0.3">
      <c r="A2376" s="79">
        <v>1602</v>
      </c>
      <c r="B2376" t="s">
        <v>887</v>
      </c>
      <c r="C2376" t="s">
        <v>1185</v>
      </c>
      <c r="D2376" t="s">
        <v>3709</v>
      </c>
      <c r="E2376" t="s">
        <v>7</v>
      </c>
      <c r="F2376" s="3">
        <v>55867.95</v>
      </c>
      <c r="G2376" s="3">
        <v>4400400</v>
      </c>
      <c r="H2376" s="3">
        <v>251262.84</v>
      </c>
      <c r="I2376" s="61">
        <v>2023</v>
      </c>
    </row>
    <row r="2377" spans="1:9" x14ac:dyDescent="0.3">
      <c r="A2377" s="79">
        <v>1602</v>
      </c>
      <c r="B2377" t="s">
        <v>887</v>
      </c>
      <c r="C2377" t="s">
        <v>1185</v>
      </c>
      <c r="D2377" t="s">
        <v>3371</v>
      </c>
      <c r="E2377" t="s">
        <v>42</v>
      </c>
      <c r="F2377" s="3">
        <v>4478.3999999999996</v>
      </c>
      <c r="G2377" s="3">
        <v>497200</v>
      </c>
      <c r="H2377" s="3">
        <v>28390.12</v>
      </c>
      <c r="I2377" s="61">
        <v>2023</v>
      </c>
    </row>
    <row r="2378" spans="1:9" x14ac:dyDescent="0.3">
      <c r="A2378" s="79">
        <v>1602</v>
      </c>
      <c r="B2378" t="s">
        <v>887</v>
      </c>
      <c r="C2378" t="s">
        <v>1185</v>
      </c>
      <c r="D2378" t="s">
        <v>3075</v>
      </c>
      <c r="E2378" t="s">
        <v>7</v>
      </c>
      <c r="F2378" s="3">
        <v>82000</v>
      </c>
      <c r="G2378" s="3">
        <v>5287600</v>
      </c>
      <c r="H2378" s="3">
        <v>301921.96000000002</v>
      </c>
      <c r="I2378" s="61">
        <v>2023</v>
      </c>
    </row>
    <row r="2379" spans="1:9" x14ac:dyDescent="0.3">
      <c r="A2379" s="79">
        <v>1602</v>
      </c>
      <c r="B2379" t="s">
        <v>887</v>
      </c>
      <c r="C2379" t="s">
        <v>1185</v>
      </c>
      <c r="D2379" t="s">
        <v>3710</v>
      </c>
      <c r="E2379" t="s">
        <v>7</v>
      </c>
      <c r="F2379" s="3">
        <v>46689</v>
      </c>
      <c r="G2379" s="3">
        <v>9486300</v>
      </c>
      <c r="H2379" s="3">
        <v>541667.73</v>
      </c>
      <c r="I2379" s="61">
        <v>2023</v>
      </c>
    </row>
    <row r="2380" spans="1:9" x14ac:dyDescent="0.3">
      <c r="A2380" s="79">
        <v>1602</v>
      </c>
      <c r="B2380" t="s">
        <v>887</v>
      </c>
      <c r="C2380" t="s">
        <v>1185</v>
      </c>
      <c r="D2380" t="s">
        <v>3711</v>
      </c>
      <c r="E2380" t="s">
        <v>7</v>
      </c>
      <c r="F2380" s="3">
        <v>34307.11</v>
      </c>
      <c r="G2380" s="3">
        <v>7964400</v>
      </c>
      <c r="H2380" s="3">
        <v>454767.24</v>
      </c>
      <c r="I2380" s="61">
        <v>2023</v>
      </c>
    </row>
    <row r="2381" spans="1:9" x14ac:dyDescent="0.3">
      <c r="A2381" s="79">
        <v>1602</v>
      </c>
      <c r="B2381" t="s">
        <v>887</v>
      </c>
      <c r="C2381" t="s">
        <v>1185</v>
      </c>
      <c r="D2381" t="s">
        <v>3712</v>
      </c>
      <c r="E2381" t="s">
        <v>7</v>
      </c>
      <c r="F2381" s="3">
        <v>34305.11</v>
      </c>
      <c r="G2381" s="3">
        <v>7730400</v>
      </c>
      <c r="H2381" s="3">
        <v>441405.84</v>
      </c>
      <c r="I2381" s="61">
        <v>2023</v>
      </c>
    </row>
    <row r="2382" spans="1:9" x14ac:dyDescent="0.3">
      <c r="A2382" s="79">
        <v>1602</v>
      </c>
      <c r="B2382" t="s">
        <v>887</v>
      </c>
      <c r="C2382" t="s">
        <v>1185</v>
      </c>
      <c r="D2382" t="s">
        <v>3713</v>
      </c>
      <c r="E2382" t="s">
        <v>7</v>
      </c>
      <c r="F2382" s="3">
        <v>144000</v>
      </c>
      <c r="G2382" s="3">
        <v>10375300</v>
      </c>
      <c r="H2382" s="3">
        <v>592429.63</v>
      </c>
      <c r="I2382" s="61">
        <v>2023</v>
      </c>
    </row>
    <row r="2383" spans="1:9" x14ac:dyDescent="0.3">
      <c r="A2383" s="79">
        <v>1602</v>
      </c>
      <c r="B2383" t="s">
        <v>887</v>
      </c>
      <c r="C2383" t="s">
        <v>1185</v>
      </c>
      <c r="D2383" t="s">
        <v>3714</v>
      </c>
      <c r="E2383" t="s">
        <v>7</v>
      </c>
      <c r="F2383" s="3">
        <v>28116</v>
      </c>
      <c r="G2383" s="3">
        <v>1704000</v>
      </c>
      <c r="H2383" s="3">
        <v>97298.4</v>
      </c>
      <c r="I2383" s="61">
        <v>2023</v>
      </c>
    </row>
    <row r="2384" spans="1:9" x14ac:dyDescent="0.3">
      <c r="A2384" s="79">
        <v>1602</v>
      </c>
      <c r="B2384" t="s">
        <v>887</v>
      </c>
      <c r="C2384" t="s">
        <v>1185</v>
      </c>
      <c r="D2384" t="s">
        <v>3715</v>
      </c>
      <c r="E2384" t="s">
        <v>19</v>
      </c>
      <c r="F2384" s="3">
        <v>649020.14</v>
      </c>
      <c r="G2384" s="3">
        <v>38703000</v>
      </c>
      <c r="H2384" s="3">
        <v>2209941.2999999998</v>
      </c>
      <c r="I2384" s="61">
        <v>2023</v>
      </c>
    </row>
    <row r="2385" spans="1:9" x14ac:dyDescent="0.3">
      <c r="A2385" s="79">
        <v>1602</v>
      </c>
      <c r="B2385" t="s">
        <v>887</v>
      </c>
      <c r="C2385" t="s">
        <v>1185</v>
      </c>
      <c r="D2385" t="s">
        <v>3716</v>
      </c>
      <c r="E2385" t="s">
        <v>19</v>
      </c>
      <c r="F2385" s="3">
        <v>803005.41</v>
      </c>
      <c r="G2385" s="3">
        <v>31086500</v>
      </c>
      <c r="H2385" s="3">
        <v>1775039.15</v>
      </c>
      <c r="I2385" s="61">
        <v>2023</v>
      </c>
    </row>
    <row r="2386" spans="1:9" x14ac:dyDescent="0.3">
      <c r="A2386" s="79">
        <v>1602</v>
      </c>
      <c r="B2386" t="s">
        <v>887</v>
      </c>
      <c r="C2386" t="s">
        <v>1185</v>
      </c>
      <c r="D2386" t="s">
        <v>3716</v>
      </c>
      <c r="E2386" t="s">
        <v>19</v>
      </c>
      <c r="F2386" s="3">
        <v>123265.74</v>
      </c>
      <c r="G2386" s="3">
        <v>10905000</v>
      </c>
      <c r="H2386" s="3">
        <v>622675.5</v>
      </c>
      <c r="I2386" s="61">
        <v>2023</v>
      </c>
    </row>
    <row r="2387" spans="1:9" x14ac:dyDescent="0.3">
      <c r="A2387" s="79">
        <v>1606</v>
      </c>
      <c r="B2387" t="s">
        <v>3103</v>
      </c>
      <c r="C2387" t="s">
        <v>1185</v>
      </c>
      <c r="D2387" t="s">
        <v>3076</v>
      </c>
      <c r="E2387" t="s">
        <v>42</v>
      </c>
      <c r="F2387" s="3">
        <v>130000</v>
      </c>
      <c r="G2387" s="3">
        <v>1218200</v>
      </c>
      <c r="H2387" s="3">
        <v>35754.17</v>
      </c>
      <c r="I2387" s="61">
        <v>2023</v>
      </c>
    </row>
    <row r="2388" spans="1:9" x14ac:dyDescent="0.3">
      <c r="A2388" s="79">
        <v>1606</v>
      </c>
      <c r="B2388" t="s">
        <v>3103</v>
      </c>
      <c r="C2388" t="s">
        <v>1185</v>
      </c>
      <c r="D2388" t="s">
        <v>3717</v>
      </c>
      <c r="E2388" t="s">
        <v>42</v>
      </c>
      <c r="F2388" s="3">
        <v>385000</v>
      </c>
      <c r="G2388" s="3">
        <v>3005400</v>
      </c>
      <c r="H2388" s="3">
        <v>88208.489999999962</v>
      </c>
      <c r="I2388" s="61">
        <v>2023</v>
      </c>
    </row>
    <row r="2389" spans="1:9" x14ac:dyDescent="0.3">
      <c r="A2389" s="79">
        <v>1607</v>
      </c>
      <c r="B2389" t="s">
        <v>888</v>
      </c>
      <c r="C2389" t="s">
        <v>1185</v>
      </c>
      <c r="D2389" t="s">
        <v>615</v>
      </c>
      <c r="E2389" t="s">
        <v>19</v>
      </c>
      <c r="F2389" s="3">
        <v>182059</v>
      </c>
      <c r="G2389" s="3">
        <v>15069700</v>
      </c>
      <c r="H2389" s="3">
        <v>585307.14800000004</v>
      </c>
      <c r="I2389" s="61">
        <v>2023</v>
      </c>
    </row>
    <row r="2390" spans="1:9" x14ac:dyDescent="0.3">
      <c r="A2390" s="79">
        <v>1607</v>
      </c>
      <c r="B2390" t="s">
        <v>888</v>
      </c>
      <c r="C2390" t="s">
        <v>1185</v>
      </c>
      <c r="D2390" t="s">
        <v>616</v>
      </c>
      <c r="E2390" t="s">
        <v>19</v>
      </c>
      <c r="F2390" s="3">
        <v>98500</v>
      </c>
      <c r="G2390" s="3">
        <v>6742700</v>
      </c>
      <c r="H2390" s="3">
        <v>261886.46799999999</v>
      </c>
      <c r="I2390" s="61">
        <v>2023</v>
      </c>
    </row>
    <row r="2391" spans="1:9" x14ac:dyDescent="0.3">
      <c r="A2391" s="79">
        <v>1607</v>
      </c>
      <c r="B2391" t="s">
        <v>888</v>
      </c>
      <c r="C2391" t="s">
        <v>1185</v>
      </c>
      <c r="D2391" t="s">
        <v>617</v>
      </c>
      <c r="E2391" t="s">
        <v>19</v>
      </c>
      <c r="F2391" s="3">
        <v>344250</v>
      </c>
      <c r="G2391" s="3">
        <v>12335200</v>
      </c>
      <c r="H2391" s="3">
        <v>479099.16800000001</v>
      </c>
      <c r="I2391" s="61">
        <v>2023</v>
      </c>
    </row>
    <row r="2392" spans="1:9" x14ac:dyDescent="0.3">
      <c r="A2392" s="79">
        <v>1607</v>
      </c>
      <c r="B2392" t="s">
        <v>888</v>
      </c>
      <c r="C2392" t="s">
        <v>1185</v>
      </c>
      <c r="D2392" t="s">
        <v>618</v>
      </c>
      <c r="E2392" t="s">
        <v>19</v>
      </c>
      <c r="F2392" s="3">
        <v>15000</v>
      </c>
      <c r="G2392" s="3">
        <v>5543800</v>
      </c>
      <c r="H2392" s="3">
        <v>215321.19200000001</v>
      </c>
      <c r="I2392" s="61">
        <v>2023</v>
      </c>
    </row>
    <row r="2393" spans="1:9" x14ac:dyDescent="0.3">
      <c r="A2393" s="79">
        <v>1607</v>
      </c>
      <c r="B2393" t="s">
        <v>888</v>
      </c>
      <c r="C2393" t="s">
        <v>1185</v>
      </c>
      <c r="D2393" t="s">
        <v>619</v>
      </c>
      <c r="E2393" t="s">
        <v>19</v>
      </c>
      <c r="F2393" s="3">
        <v>45503</v>
      </c>
      <c r="G2393" s="3">
        <v>1623800</v>
      </c>
      <c r="H2393" s="3">
        <v>63068.392</v>
      </c>
      <c r="I2393" s="61">
        <v>2023</v>
      </c>
    </row>
    <row r="2394" spans="1:9" x14ac:dyDescent="0.3">
      <c r="A2394" s="79">
        <v>1607</v>
      </c>
      <c r="B2394" t="s">
        <v>888</v>
      </c>
      <c r="C2394" t="s">
        <v>1185</v>
      </c>
      <c r="D2394" t="s">
        <v>620</v>
      </c>
      <c r="E2394" t="s">
        <v>19</v>
      </c>
      <c r="F2394" s="3">
        <v>87675</v>
      </c>
      <c r="G2394" s="3">
        <v>2462900</v>
      </c>
      <c r="H2394" s="3">
        <v>95659.035999999993</v>
      </c>
      <c r="I2394" s="61">
        <v>2023</v>
      </c>
    </row>
    <row r="2395" spans="1:9" x14ac:dyDescent="0.3">
      <c r="A2395" s="79">
        <v>1607</v>
      </c>
      <c r="B2395" t="s">
        <v>888</v>
      </c>
      <c r="C2395" t="s">
        <v>1185</v>
      </c>
      <c r="D2395" t="s">
        <v>48</v>
      </c>
      <c r="E2395" t="s">
        <v>7</v>
      </c>
      <c r="F2395" s="3">
        <v>199692</v>
      </c>
      <c r="G2395" s="3">
        <v>21502800</v>
      </c>
      <c r="H2395" s="3" t="s">
        <v>3765</v>
      </c>
      <c r="I2395" s="61">
        <v>2023</v>
      </c>
    </row>
    <row r="2396" spans="1:9" x14ac:dyDescent="0.3">
      <c r="A2396" s="79">
        <v>1607</v>
      </c>
      <c r="B2396" t="s">
        <v>888</v>
      </c>
      <c r="C2396" t="s">
        <v>1185</v>
      </c>
      <c r="D2396" t="s">
        <v>621</v>
      </c>
      <c r="E2396" t="s">
        <v>19</v>
      </c>
      <c r="F2396" s="3">
        <v>68402</v>
      </c>
      <c r="G2396" s="3">
        <v>9365400</v>
      </c>
      <c r="H2396" s="3">
        <v>363752.136</v>
      </c>
      <c r="I2396" s="61">
        <v>2023</v>
      </c>
    </row>
    <row r="2397" spans="1:9" x14ac:dyDescent="0.3">
      <c r="A2397" s="79">
        <v>1607</v>
      </c>
      <c r="B2397" t="s">
        <v>888</v>
      </c>
      <c r="C2397" t="s">
        <v>1185</v>
      </c>
      <c r="D2397" t="s">
        <v>622</v>
      </c>
      <c r="E2397" t="s">
        <v>19</v>
      </c>
      <c r="F2397" s="3">
        <v>58784</v>
      </c>
      <c r="G2397" s="3">
        <v>9760400</v>
      </c>
      <c r="H2397" s="3">
        <v>379093.93599999999</v>
      </c>
      <c r="I2397" s="61">
        <v>2023</v>
      </c>
    </row>
    <row r="2398" spans="1:9" x14ac:dyDescent="0.3">
      <c r="A2398" s="79">
        <v>1607</v>
      </c>
      <c r="B2398" t="s">
        <v>888</v>
      </c>
      <c r="C2398" t="s">
        <v>1185</v>
      </c>
      <c r="D2398" t="s">
        <v>623</v>
      </c>
      <c r="E2398" t="s">
        <v>19</v>
      </c>
      <c r="F2398" s="3">
        <v>70345</v>
      </c>
      <c r="G2398" s="3">
        <v>3753800</v>
      </c>
      <c r="H2398" s="3">
        <v>145797.592</v>
      </c>
      <c r="I2398" s="61">
        <v>2023</v>
      </c>
    </row>
    <row r="2399" spans="1:9" x14ac:dyDescent="0.3">
      <c r="A2399" s="79">
        <v>1607</v>
      </c>
      <c r="B2399" t="s">
        <v>888</v>
      </c>
      <c r="C2399" t="s">
        <v>1185</v>
      </c>
      <c r="D2399" t="s">
        <v>624</v>
      </c>
      <c r="E2399" t="s">
        <v>19</v>
      </c>
      <c r="F2399" s="3" t="s">
        <v>3765</v>
      </c>
      <c r="G2399" s="3">
        <v>1500000</v>
      </c>
      <c r="H2399" s="3">
        <v>58260</v>
      </c>
      <c r="I2399" s="61">
        <v>2023</v>
      </c>
    </row>
    <row r="2400" spans="1:9" x14ac:dyDescent="0.3">
      <c r="A2400" s="79">
        <v>1608</v>
      </c>
      <c r="B2400" t="s">
        <v>3372</v>
      </c>
      <c r="C2400" t="s">
        <v>1185</v>
      </c>
      <c r="D2400" t="s">
        <v>1843</v>
      </c>
      <c r="E2400" t="s">
        <v>7</v>
      </c>
      <c r="F2400" s="3">
        <v>91257</v>
      </c>
      <c r="G2400" s="3">
        <v>3737800</v>
      </c>
      <c r="H2400" s="3">
        <v>154520.65</v>
      </c>
      <c r="I2400" s="61">
        <v>2023</v>
      </c>
    </row>
    <row r="2401" spans="1:9" x14ac:dyDescent="0.3">
      <c r="A2401" s="79">
        <v>1608</v>
      </c>
      <c r="B2401" t="s">
        <v>3372</v>
      </c>
      <c r="C2401" t="s">
        <v>1185</v>
      </c>
      <c r="D2401" t="s">
        <v>1846</v>
      </c>
      <c r="E2401" t="s">
        <v>7</v>
      </c>
      <c r="F2401" s="3">
        <v>174304</v>
      </c>
      <c r="G2401" s="3">
        <v>11760000</v>
      </c>
      <c r="H2401" s="3">
        <v>486158.4</v>
      </c>
      <c r="I2401" s="61">
        <v>2023</v>
      </c>
    </row>
    <row r="2402" spans="1:9" x14ac:dyDescent="0.3">
      <c r="A2402" s="79">
        <v>1608</v>
      </c>
      <c r="B2402" t="s">
        <v>3372</v>
      </c>
      <c r="C2402" t="s">
        <v>1185</v>
      </c>
      <c r="D2402" t="s">
        <v>1844</v>
      </c>
      <c r="E2402" t="s">
        <v>7</v>
      </c>
      <c r="F2402" s="3">
        <v>418430</v>
      </c>
      <c r="G2402" s="3">
        <v>13570000</v>
      </c>
      <c r="H2402" s="3">
        <v>560983.80000000005</v>
      </c>
      <c r="I2402" s="61">
        <v>2023</v>
      </c>
    </row>
    <row r="2403" spans="1:9" x14ac:dyDescent="0.3">
      <c r="A2403" s="79">
        <v>1608</v>
      </c>
      <c r="B2403" t="s">
        <v>3372</v>
      </c>
      <c r="C2403" t="s">
        <v>1185</v>
      </c>
      <c r="D2403" t="s">
        <v>3373</v>
      </c>
      <c r="E2403" t="s">
        <v>7</v>
      </c>
      <c r="F2403" s="3">
        <v>641234</v>
      </c>
      <c r="G2403" s="3">
        <v>19415500</v>
      </c>
      <c r="H2403" s="3">
        <v>802636.77</v>
      </c>
      <c r="I2403" s="61">
        <v>2023</v>
      </c>
    </row>
    <row r="2404" spans="1:9" x14ac:dyDescent="0.3">
      <c r="A2404" s="79">
        <v>1608</v>
      </c>
      <c r="B2404" t="s">
        <v>3372</v>
      </c>
      <c r="C2404" t="s">
        <v>1185</v>
      </c>
      <c r="D2404" t="s">
        <v>1855</v>
      </c>
      <c r="E2404" t="s">
        <v>7</v>
      </c>
      <c r="F2404" s="3">
        <v>88609</v>
      </c>
      <c r="G2404" s="3">
        <v>3736200</v>
      </c>
      <c r="H2404" s="3">
        <v>154454.51</v>
      </c>
      <c r="I2404" s="61">
        <v>2023</v>
      </c>
    </row>
    <row r="2405" spans="1:9" x14ac:dyDescent="0.3">
      <c r="A2405" s="79">
        <v>1608</v>
      </c>
      <c r="B2405" t="s">
        <v>3372</v>
      </c>
      <c r="C2405" t="s">
        <v>1185</v>
      </c>
      <c r="D2405" t="s">
        <v>3374</v>
      </c>
      <c r="E2405" t="s">
        <v>7</v>
      </c>
      <c r="F2405" s="3">
        <v>100000</v>
      </c>
      <c r="G2405" s="3">
        <v>6632000</v>
      </c>
      <c r="H2405" s="3">
        <v>274166.88</v>
      </c>
      <c r="I2405" s="61">
        <v>2023</v>
      </c>
    </row>
    <row r="2406" spans="1:9" x14ac:dyDescent="0.3">
      <c r="A2406" s="79">
        <v>1608</v>
      </c>
      <c r="B2406" t="s">
        <v>3372</v>
      </c>
      <c r="C2406" t="s">
        <v>1185</v>
      </c>
      <c r="D2406" t="s">
        <v>3375</v>
      </c>
      <c r="E2406" t="s">
        <v>7</v>
      </c>
      <c r="F2406" s="3">
        <v>76298</v>
      </c>
      <c r="G2406" s="3">
        <v>5027900</v>
      </c>
      <c r="H2406" s="3">
        <v>207853.39</v>
      </c>
      <c r="I2406" s="61">
        <v>2023</v>
      </c>
    </row>
    <row r="2407" spans="1:9" x14ac:dyDescent="0.3">
      <c r="A2407" s="79">
        <v>1608</v>
      </c>
      <c r="B2407" t="s">
        <v>3372</v>
      </c>
      <c r="C2407" t="s">
        <v>1185</v>
      </c>
      <c r="D2407" t="s">
        <v>3914</v>
      </c>
      <c r="E2407" t="s">
        <v>7</v>
      </c>
      <c r="F2407" s="3">
        <v>175230</v>
      </c>
      <c r="G2407" s="3">
        <v>14561600</v>
      </c>
      <c r="H2407" s="3">
        <v>601976.54</v>
      </c>
      <c r="I2407" s="61">
        <v>2023</v>
      </c>
    </row>
    <row r="2408" spans="1:9" x14ac:dyDescent="0.3">
      <c r="A2408" s="79">
        <v>1608</v>
      </c>
      <c r="B2408" t="s">
        <v>3372</v>
      </c>
      <c r="C2408" t="s">
        <v>1185</v>
      </c>
      <c r="D2408" t="s">
        <v>3376</v>
      </c>
      <c r="E2408" t="s">
        <v>7</v>
      </c>
      <c r="F2408" s="3">
        <v>215424</v>
      </c>
      <c r="G2408" s="3">
        <v>4160000</v>
      </c>
      <c r="H2408" s="3">
        <v>171974.39999999999</v>
      </c>
      <c r="I2408" s="61">
        <v>2023</v>
      </c>
    </row>
    <row r="2409" spans="1:9" x14ac:dyDescent="0.3">
      <c r="A2409" s="79">
        <v>1608</v>
      </c>
      <c r="B2409" t="s">
        <v>3372</v>
      </c>
      <c r="C2409" t="s">
        <v>1185</v>
      </c>
      <c r="D2409" t="s">
        <v>3377</v>
      </c>
      <c r="E2409" t="s">
        <v>7</v>
      </c>
      <c r="F2409" s="3">
        <v>168285</v>
      </c>
      <c r="G2409" s="3">
        <v>6926200</v>
      </c>
      <c r="H2409" s="3">
        <v>286329.11</v>
      </c>
      <c r="I2409" s="61">
        <v>2023</v>
      </c>
    </row>
    <row r="2410" spans="1:9" x14ac:dyDescent="0.3">
      <c r="A2410" s="79">
        <v>1608</v>
      </c>
      <c r="B2410" t="s">
        <v>3372</v>
      </c>
      <c r="C2410" t="s">
        <v>1185</v>
      </c>
      <c r="D2410" t="s">
        <v>3378</v>
      </c>
      <c r="E2410" t="s">
        <v>7</v>
      </c>
      <c r="F2410" s="3">
        <v>49082</v>
      </c>
      <c r="G2410" s="3">
        <v>123984200</v>
      </c>
      <c r="H2410" s="3">
        <v>5125506.83</v>
      </c>
      <c r="I2410" s="61">
        <v>2023</v>
      </c>
    </row>
    <row r="2411" spans="1:9" x14ac:dyDescent="0.3">
      <c r="A2411" s="79">
        <v>1608</v>
      </c>
      <c r="B2411" t="s">
        <v>3372</v>
      </c>
      <c r="C2411" t="s">
        <v>1185</v>
      </c>
      <c r="D2411" t="s">
        <v>1845</v>
      </c>
      <c r="E2411" t="s">
        <v>7</v>
      </c>
      <c r="F2411" s="3">
        <v>241258</v>
      </c>
      <c r="G2411" s="3">
        <v>7928200</v>
      </c>
      <c r="H2411" s="3">
        <v>327751.78999999998</v>
      </c>
      <c r="I2411" s="61">
        <v>2023</v>
      </c>
    </row>
    <row r="2412" spans="1:9" x14ac:dyDescent="0.3">
      <c r="A2412" s="79">
        <v>1608</v>
      </c>
      <c r="B2412" t="s">
        <v>3372</v>
      </c>
      <c r="C2412" t="s">
        <v>1185</v>
      </c>
      <c r="D2412" t="s">
        <v>1847</v>
      </c>
      <c r="E2412" t="s">
        <v>7</v>
      </c>
      <c r="F2412" s="3">
        <v>25402</v>
      </c>
      <c r="G2412" s="3">
        <v>2985900</v>
      </c>
      <c r="H2412" s="3">
        <v>123437.11</v>
      </c>
      <c r="I2412" s="61">
        <v>2023</v>
      </c>
    </row>
    <row r="2413" spans="1:9" x14ac:dyDescent="0.3">
      <c r="A2413" s="79">
        <v>1608</v>
      </c>
      <c r="B2413" t="s">
        <v>3372</v>
      </c>
      <c r="C2413" t="s">
        <v>1185</v>
      </c>
      <c r="D2413" t="s">
        <v>1848</v>
      </c>
      <c r="E2413" t="s">
        <v>7</v>
      </c>
      <c r="F2413" s="3">
        <v>39179</v>
      </c>
      <c r="G2413" s="3">
        <v>4605300</v>
      </c>
      <c r="H2413" s="3">
        <v>190383.1</v>
      </c>
      <c r="I2413" s="61">
        <v>2023</v>
      </c>
    </row>
    <row r="2414" spans="1:9" x14ac:dyDescent="0.3">
      <c r="A2414" s="79">
        <v>1608</v>
      </c>
      <c r="B2414" t="s">
        <v>3372</v>
      </c>
      <c r="C2414" t="s">
        <v>1185</v>
      </c>
      <c r="D2414" t="s">
        <v>1849</v>
      </c>
      <c r="E2414" t="s">
        <v>7</v>
      </c>
      <c r="F2414" s="3">
        <v>68409</v>
      </c>
      <c r="G2414" s="3">
        <v>8762700</v>
      </c>
      <c r="H2414" s="3">
        <v>362250.02</v>
      </c>
      <c r="I2414" s="61">
        <v>2023</v>
      </c>
    </row>
    <row r="2415" spans="1:9" x14ac:dyDescent="0.3">
      <c r="A2415" s="79">
        <v>1608</v>
      </c>
      <c r="B2415" t="s">
        <v>3372</v>
      </c>
      <c r="C2415" t="s">
        <v>1185</v>
      </c>
      <c r="D2415" t="s">
        <v>1850</v>
      </c>
      <c r="E2415" t="s">
        <v>7</v>
      </c>
      <c r="F2415" s="3">
        <v>34102</v>
      </c>
      <c r="G2415" s="3">
        <v>2304800</v>
      </c>
      <c r="H2415" s="3">
        <v>95280.43</v>
      </c>
      <c r="I2415" s="61">
        <v>2023</v>
      </c>
    </row>
    <row r="2416" spans="1:9" x14ac:dyDescent="0.3">
      <c r="A2416" s="79">
        <v>1608</v>
      </c>
      <c r="B2416" t="s">
        <v>3372</v>
      </c>
      <c r="C2416" t="s">
        <v>1185</v>
      </c>
      <c r="D2416" t="s">
        <v>1851</v>
      </c>
      <c r="E2416" t="s">
        <v>7</v>
      </c>
      <c r="F2416" s="3">
        <v>32166</v>
      </c>
      <c r="G2416" s="3">
        <v>4030200</v>
      </c>
      <c r="H2416" s="3">
        <v>166608.47</v>
      </c>
      <c r="I2416" s="61">
        <v>2023</v>
      </c>
    </row>
    <row r="2417" spans="1:9" x14ac:dyDescent="0.3">
      <c r="A2417" s="79">
        <v>1608</v>
      </c>
      <c r="B2417" t="s">
        <v>3372</v>
      </c>
      <c r="C2417" t="s">
        <v>1185</v>
      </c>
      <c r="D2417" t="s">
        <v>1853</v>
      </c>
      <c r="E2417" t="s">
        <v>7</v>
      </c>
      <c r="F2417" s="3">
        <v>30812</v>
      </c>
      <c r="G2417" s="3">
        <v>5076100</v>
      </c>
      <c r="H2417" s="3">
        <v>209845.97</v>
      </c>
      <c r="I2417" s="61">
        <v>2023</v>
      </c>
    </row>
    <row r="2418" spans="1:9" x14ac:dyDescent="0.3">
      <c r="A2418" s="79">
        <v>1608</v>
      </c>
      <c r="B2418" t="s">
        <v>3372</v>
      </c>
      <c r="C2418" t="s">
        <v>1185</v>
      </c>
      <c r="D2418" t="s">
        <v>1854</v>
      </c>
      <c r="E2418" t="s">
        <v>7</v>
      </c>
      <c r="F2418" s="3">
        <v>19322</v>
      </c>
      <c r="G2418" s="3">
        <v>4954300</v>
      </c>
      <c r="H2418" s="3">
        <v>204810.76</v>
      </c>
      <c r="I2418" s="61">
        <v>2023</v>
      </c>
    </row>
    <row r="2419" spans="1:9" x14ac:dyDescent="0.3">
      <c r="A2419" s="79">
        <v>1608</v>
      </c>
      <c r="B2419" t="s">
        <v>3372</v>
      </c>
      <c r="C2419" t="s">
        <v>1185</v>
      </c>
      <c r="D2419" t="s">
        <v>1852</v>
      </c>
      <c r="E2419" t="s">
        <v>7</v>
      </c>
      <c r="F2419" s="3">
        <v>112814</v>
      </c>
      <c r="G2419" s="3">
        <v>1721000</v>
      </c>
      <c r="H2419" s="3">
        <v>71146.14</v>
      </c>
      <c r="I2419" s="61">
        <v>2023</v>
      </c>
    </row>
    <row r="2420" spans="1:9" x14ac:dyDescent="0.3">
      <c r="A2420" s="79">
        <v>1608</v>
      </c>
      <c r="B2420" t="s">
        <v>3372</v>
      </c>
      <c r="C2420" t="s">
        <v>1185</v>
      </c>
      <c r="D2420" t="s">
        <v>1856</v>
      </c>
      <c r="E2420" t="s">
        <v>7</v>
      </c>
      <c r="F2420" s="3">
        <v>130494.94</v>
      </c>
      <c r="G2420" s="3">
        <v>25229400</v>
      </c>
      <c r="H2420" s="3">
        <v>1042983.4</v>
      </c>
      <c r="I2420" s="61">
        <v>2023</v>
      </c>
    </row>
    <row r="2421" spans="1:9" x14ac:dyDescent="0.3">
      <c r="A2421" s="79">
        <v>1608</v>
      </c>
      <c r="B2421" t="s">
        <v>3372</v>
      </c>
      <c r="C2421" t="s">
        <v>1185</v>
      </c>
      <c r="D2421" t="s">
        <v>4082</v>
      </c>
      <c r="E2421" t="s">
        <v>42</v>
      </c>
      <c r="F2421" s="3" t="s">
        <v>3765</v>
      </c>
      <c r="G2421" s="3">
        <v>51300</v>
      </c>
      <c r="H2421" s="3" t="s">
        <v>3765</v>
      </c>
      <c r="I2421" s="61">
        <v>2023</v>
      </c>
    </row>
    <row r="2422" spans="1:9" x14ac:dyDescent="0.3">
      <c r="A2422" s="79">
        <v>1608</v>
      </c>
      <c r="B2422" t="s">
        <v>3372</v>
      </c>
      <c r="C2422" t="s">
        <v>1185</v>
      </c>
      <c r="D2422" t="s">
        <v>4083</v>
      </c>
      <c r="E2422" t="s">
        <v>42</v>
      </c>
      <c r="F2422" s="3" t="s">
        <v>3765</v>
      </c>
      <c r="G2422" s="3">
        <v>84100</v>
      </c>
      <c r="H2422" s="3" t="s">
        <v>3765</v>
      </c>
      <c r="I2422" s="61">
        <v>2023</v>
      </c>
    </row>
    <row r="2423" spans="1:9" x14ac:dyDescent="0.3">
      <c r="A2423" s="79">
        <v>1608</v>
      </c>
      <c r="B2423" t="s">
        <v>3372</v>
      </c>
      <c r="C2423" t="s">
        <v>1185</v>
      </c>
      <c r="D2423" t="s">
        <v>4084</v>
      </c>
      <c r="E2423" t="s">
        <v>42</v>
      </c>
      <c r="F2423" s="3" t="s">
        <v>3765</v>
      </c>
      <c r="G2423" s="3">
        <v>20500</v>
      </c>
      <c r="H2423" s="3" t="s">
        <v>3765</v>
      </c>
      <c r="I2423" s="61">
        <v>2023</v>
      </c>
    </row>
    <row r="2424" spans="1:9" x14ac:dyDescent="0.3">
      <c r="A2424" s="79">
        <v>1608</v>
      </c>
      <c r="B2424" t="s">
        <v>3372</v>
      </c>
      <c r="C2424" t="s">
        <v>1185</v>
      </c>
      <c r="D2424" t="s">
        <v>4085</v>
      </c>
      <c r="E2424" t="s">
        <v>42</v>
      </c>
      <c r="F2424" s="3" t="s">
        <v>3765</v>
      </c>
      <c r="G2424" s="3">
        <v>57600</v>
      </c>
      <c r="H2424" s="3" t="s">
        <v>3765</v>
      </c>
      <c r="I2424" s="61">
        <v>2023</v>
      </c>
    </row>
    <row r="2425" spans="1:9" x14ac:dyDescent="0.3">
      <c r="A2425" s="79">
        <v>1608</v>
      </c>
      <c r="B2425" t="s">
        <v>3372</v>
      </c>
      <c r="C2425" t="s">
        <v>1185</v>
      </c>
      <c r="D2425" t="s">
        <v>4086</v>
      </c>
      <c r="E2425" t="s">
        <v>42</v>
      </c>
      <c r="F2425" s="3" t="s">
        <v>3765</v>
      </c>
      <c r="G2425" s="3">
        <v>1268500</v>
      </c>
      <c r="H2425" s="3" t="s">
        <v>3765</v>
      </c>
      <c r="I2425" s="61">
        <v>2023</v>
      </c>
    </row>
    <row r="2426" spans="1:9" x14ac:dyDescent="0.3">
      <c r="A2426" s="79">
        <v>1608</v>
      </c>
      <c r="B2426" t="s">
        <v>3372</v>
      </c>
      <c r="C2426" t="s">
        <v>1185</v>
      </c>
      <c r="D2426" t="s">
        <v>4087</v>
      </c>
      <c r="E2426" t="s">
        <v>42</v>
      </c>
      <c r="F2426" s="3" t="s">
        <v>3765</v>
      </c>
      <c r="G2426" s="3">
        <v>128000</v>
      </c>
      <c r="H2426" s="3" t="s">
        <v>3765</v>
      </c>
      <c r="I2426" s="61">
        <v>2023</v>
      </c>
    </row>
    <row r="2427" spans="1:9" x14ac:dyDescent="0.3">
      <c r="A2427" s="79">
        <v>1608</v>
      </c>
      <c r="B2427" t="s">
        <v>3372</v>
      </c>
      <c r="C2427" t="s">
        <v>1185</v>
      </c>
      <c r="D2427" t="s">
        <v>4084</v>
      </c>
      <c r="E2427" t="s">
        <v>42</v>
      </c>
      <c r="F2427" s="3" t="s">
        <v>3765</v>
      </c>
      <c r="G2427" s="3">
        <v>232200</v>
      </c>
      <c r="H2427" s="3" t="s">
        <v>3765</v>
      </c>
      <c r="I2427" s="61">
        <v>2023</v>
      </c>
    </row>
    <row r="2428" spans="1:9" x14ac:dyDescent="0.3">
      <c r="A2428" s="79">
        <v>1608</v>
      </c>
      <c r="B2428" t="s">
        <v>3372</v>
      </c>
      <c r="C2428" t="s">
        <v>1185</v>
      </c>
      <c r="D2428" t="s">
        <v>4088</v>
      </c>
      <c r="E2428" t="s">
        <v>42</v>
      </c>
      <c r="F2428" s="3" t="s">
        <v>3765</v>
      </c>
      <c r="G2428" s="3">
        <v>284400</v>
      </c>
      <c r="H2428" s="3" t="s">
        <v>3765</v>
      </c>
      <c r="I2428" s="61">
        <v>2023</v>
      </c>
    </row>
    <row r="2429" spans="1:9" x14ac:dyDescent="0.3">
      <c r="A2429" s="79">
        <v>1608</v>
      </c>
      <c r="B2429" t="s">
        <v>3372</v>
      </c>
      <c r="C2429" t="s">
        <v>1185</v>
      </c>
      <c r="D2429" t="s">
        <v>4089</v>
      </c>
      <c r="E2429" t="s">
        <v>42</v>
      </c>
      <c r="F2429" s="3" t="s">
        <v>3765</v>
      </c>
      <c r="G2429" s="3">
        <v>124000</v>
      </c>
      <c r="H2429" s="3" t="s">
        <v>3765</v>
      </c>
      <c r="I2429" s="61">
        <v>2023</v>
      </c>
    </row>
    <row r="2430" spans="1:9" x14ac:dyDescent="0.3">
      <c r="A2430" s="79">
        <v>1608</v>
      </c>
      <c r="B2430" t="s">
        <v>3372</v>
      </c>
      <c r="C2430" t="s">
        <v>1185</v>
      </c>
      <c r="D2430" t="s">
        <v>4090</v>
      </c>
      <c r="E2430" t="s">
        <v>42</v>
      </c>
      <c r="F2430" s="3" t="s">
        <v>3765</v>
      </c>
      <c r="G2430" s="3">
        <v>24500</v>
      </c>
      <c r="H2430" s="3" t="s">
        <v>3765</v>
      </c>
      <c r="I2430" s="61">
        <v>2023</v>
      </c>
    </row>
    <row r="2431" spans="1:9" x14ac:dyDescent="0.3">
      <c r="A2431" s="79">
        <v>1608</v>
      </c>
      <c r="B2431" t="s">
        <v>3372</v>
      </c>
      <c r="C2431" t="s">
        <v>1185</v>
      </c>
      <c r="D2431" t="s">
        <v>4091</v>
      </c>
      <c r="E2431" t="s">
        <v>42</v>
      </c>
      <c r="F2431" s="3" t="s">
        <v>3765</v>
      </c>
      <c r="G2431" s="3">
        <v>69500</v>
      </c>
      <c r="H2431" s="3" t="s">
        <v>3765</v>
      </c>
      <c r="I2431" s="61">
        <v>2023</v>
      </c>
    </row>
    <row r="2432" spans="1:9" x14ac:dyDescent="0.3">
      <c r="A2432" s="79">
        <v>1608</v>
      </c>
      <c r="B2432" t="s">
        <v>3372</v>
      </c>
      <c r="C2432" t="s">
        <v>1185</v>
      </c>
      <c r="D2432" t="s">
        <v>4092</v>
      </c>
      <c r="E2432" t="s">
        <v>42</v>
      </c>
      <c r="F2432" s="3" t="s">
        <v>3765</v>
      </c>
      <c r="G2432" s="3">
        <v>318300</v>
      </c>
      <c r="H2432" s="3" t="s">
        <v>3765</v>
      </c>
      <c r="I2432" s="61">
        <v>2023</v>
      </c>
    </row>
    <row r="2433" spans="1:9" x14ac:dyDescent="0.3">
      <c r="A2433" s="79">
        <v>1608</v>
      </c>
      <c r="B2433" t="s">
        <v>3372</v>
      </c>
      <c r="C2433" t="s">
        <v>1185</v>
      </c>
      <c r="D2433" t="s">
        <v>4093</v>
      </c>
      <c r="E2433" t="s">
        <v>42</v>
      </c>
      <c r="F2433" s="3" t="s">
        <v>3765</v>
      </c>
      <c r="G2433" s="3">
        <v>200000</v>
      </c>
      <c r="H2433" s="3" t="s">
        <v>3765</v>
      </c>
      <c r="I2433" s="61">
        <v>2023</v>
      </c>
    </row>
    <row r="2434" spans="1:9" x14ac:dyDescent="0.3">
      <c r="A2434" s="79">
        <v>1608</v>
      </c>
      <c r="B2434" t="s">
        <v>3372</v>
      </c>
      <c r="C2434" t="s">
        <v>1185</v>
      </c>
      <c r="D2434" t="s">
        <v>4092</v>
      </c>
      <c r="E2434" t="s">
        <v>42</v>
      </c>
      <c r="F2434" s="3" t="s">
        <v>3765</v>
      </c>
      <c r="G2434" s="3">
        <v>68100</v>
      </c>
      <c r="H2434" s="3" t="s">
        <v>3765</v>
      </c>
      <c r="I2434" s="61">
        <v>2023</v>
      </c>
    </row>
    <row r="2435" spans="1:9" x14ac:dyDescent="0.3">
      <c r="A2435" s="79">
        <v>1608</v>
      </c>
      <c r="B2435" t="s">
        <v>3372</v>
      </c>
      <c r="C2435" t="s">
        <v>1185</v>
      </c>
      <c r="D2435" t="s">
        <v>4094</v>
      </c>
      <c r="E2435" t="s">
        <v>42</v>
      </c>
      <c r="F2435" s="3" t="s">
        <v>3765</v>
      </c>
      <c r="G2435" s="3">
        <v>33500</v>
      </c>
      <c r="H2435" s="3" t="s">
        <v>3765</v>
      </c>
      <c r="I2435" s="61">
        <v>2023</v>
      </c>
    </row>
    <row r="2436" spans="1:9" x14ac:dyDescent="0.3">
      <c r="A2436" s="79">
        <v>1608</v>
      </c>
      <c r="B2436" t="s">
        <v>3372</v>
      </c>
      <c r="C2436" t="s">
        <v>1185</v>
      </c>
      <c r="D2436" t="s">
        <v>4095</v>
      </c>
      <c r="E2436" t="s">
        <v>42</v>
      </c>
      <c r="F2436" s="3" t="s">
        <v>3765</v>
      </c>
      <c r="G2436" s="3">
        <v>27800</v>
      </c>
      <c r="H2436" s="3" t="s">
        <v>3765</v>
      </c>
      <c r="I2436" s="61">
        <v>2023</v>
      </c>
    </row>
    <row r="2437" spans="1:9" x14ac:dyDescent="0.3">
      <c r="A2437" s="79">
        <v>1608</v>
      </c>
      <c r="B2437" t="s">
        <v>3372</v>
      </c>
      <c r="C2437" t="s">
        <v>1185</v>
      </c>
      <c r="D2437" t="s">
        <v>4096</v>
      </c>
      <c r="E2437" t="s">
        <v>42</v>
      </c>
      <c r="F2437" s="3" t="s">
        <v>3765</v>
      </c>
      <c r="G2437" s="3">
        <v>23400</v>
      </c>
      <c r="H2437" s="3" t="s">
        <v>3765</v>
      </c>
      <c r="I2437" s="61">
        <v>2023</v>
      </c>
    </row>
    <row r="2438" spans="1:9" x14ac:dyDescent="0.3">
      <c r="A2438" s="79">
        <v>1608</v>
      </c>
      <c r="B2438" t="s">
        <v>3372</v>
      </c>
      <c r="C2438" t="s">
        <v>1185</v>
      </c>
      <c r="D2438" t="s">
        <v>4097</v>
      </c>
      <c r="E2438" t="s">
        <v>42</v>
      </c>
      <c r="F2438" s="3" t="s">
        <v>3765</v>
      </c>
      <c r="G2438" s="3">
        <v>86400</v>
      </c>
      <c r="H2438" s="3" t="s">
        <v>3765</v>
      </c>
      <c r="I2438" s="61">
        <v>2023</v>
      </c>
    </row>
    <row r="2439" spans="1:9" x14ac:dyDescent="0.3">
      <c r="A2439" s="79">
        <v>1608</v>
      </c>
      <c r="B2439" t="s">
        <v>3372</v>
      </c>
      <c r="C2439" t="s">
        <v>1185</v>
      </c>
      <c r="D2439" t="s">
        <v>4098</v>
      </c>
      <c r="E2439" t="s">
        <v>42</v>
      </c>
      <c r="F2439" s="3" t="s">
        <v>3765</v>
      </c>
      <c r="G2439" s="3">
        <v>99600</v>
      </c>
      <c r="H2439" s="3" t="s">
        <v>3765</v>
      </c>
      <c r="I2439" s="61">
        <v>2023</v>
      </c>
    </row>
    <row r="2440" spans="1:9" x14ac:dyDescent="0.3">
      <c r="A2440" s="79">
        <v>1608</v>
      </c>
      <c r="B2440" t="s">
        <v>3372</v>
      </c>
      <c r="C2440" t="s">
        <v>1185</v>
      </c>
      <c r="D2440" t="s">
        <v>4099</v>
      </c>
      <c r="E2440" t="s">
        <v>42</v>
      </c>
      <c r="F2440" s="3" t="s">
        <v>3765</v>
      </c>
      <c r="G2440" s="3">
        <v>23700</v>
      </c>
      <c r="H2440" s="3" t="s">
        <v>3765</v>
      </c>
      <c r="I2440" s="61">
        <v>2023</v>
      </c>
    </row>
    <row r="2441" spans="1:9" x14ac:dyDescent="0.3">
      <c r="A2441" s="79">
        <v>1608</v>
      </c>
      <c r="B2441" t="s">
        <v>3372</v>
      </c>
      <c r="C2441" t="s">
        <v>1185</v>
      </c>
      <c r="D2441" t="s">
        <v>4100</v>
      </c>
      <c r="E2441" t="s">
        <v>42</v>
      </c>
      <c r="F2441" s="3" t="s">
        <v>3765</v>
      </c>
      <c r="G2441" s="3">
        <v>134600</v>
      </c>
      <c r="H2441" s="3" t="s">
        <v>3765</v>
      </c>
      <c r="I2441" s="61">
        <v>2023</v>
      </c>
    </row>
    <row r="2442" spans="1:9" x14ac:dyDescent="0.3">
      <c r="A2442" s="79">
        <v>1608</v>
      </c>
      <c r="B2442" t="s">
        <v>3372</v>
      </c>
      <c r="C2442" t="s">
        <v>1185</v>
      </c>
      <c r="D2442" t="s">
        <v>4101</v>
      </c>
      <c r="E2442" t="s">
        <v>42</v>
      </c>
      <c r="F2442" s="3" t="s">
        <v>3765</v>
      </c>
      <c r="G2442" s="3">
        <v>1637100</v>
      </c>
      <c r="H2442" s="3" t="s">
        <v>3765</v>
      </c>
      <c r="I2442" s="61">
        <v>2023</v>
      </c>
    </row>
    <row r="2443" spans="1:9" x14ac:dyDescent="0.3">
      <c r="A2443" s="79">
        <v>1608</v>
      </c>
      <c r="B2443" t="s">
        <v>3372</v>
      </c>
      <c r="C2443" t="s">
        <v>1185</v>
      </c>
      <c r="D2443" t="s">
        <v>4102</v>
      </c>
      <c r="E2443" t="s">
        <v>42</v>
      </c>
      <c r="F2443" s="3" t="s">
        <v>3765</v>
      </c>
      <c r="G2443" s="3">
        <v>129500</v>
      </c>
      <c r="H2443" s="3" t="s">
        <v>3765</v>
      </c>
      <c r="I2443" s="61">
        <v>2023</v>
      </c>
    </row>
    <row r="2444" spans="1:9" x14ac:dyDescent="0.3">
      <c r="A2444" s="79">
        <v>1608</v>
      </c>
      <c r="B2444" t="s">
        <v>3372</v>
      </c>
      <c r="C2444" t="s">
        <v>1185</v>
      </c>
      <c r="D2444" t="s">
        <v>4103</v>
      </c>
      <c r="E2444" t="s">
        <v>42</v>
      </c>
      <c r="F2444" s="3" t="s">
        <v>3765</v>
      </c>
      <c r="G2444" s="3">
        <v>71100</v>
      </c>
      <c r="H2444" s="3" t="s">
        <v>3765</v>
      </c>
      <c r="I2444" s="61">
        <v>2023</v>
      </c>
    </row>
    <row r="2445" spans="1:9" x14ac:dyDescent="0.3">
      <c r="A2445" s="79">
        <v>1608</v>
      </c>
      <c r="B2445" t="s">
        <v>3372</v>
      </c>
      <c r="C2445" t="s">
        <v>1185</v>
      </c>
      <c r="D2445" t="s">
        <v>4084</v>
      </c>
      <c r="E2445" t="s">
        <v>42</v>
      </c>
      <c r="F2445" s="3" t="s">
        <v>3765</v>
      </c>
      <c r="G2445" s="3">
        <v>57200</v>
      </c>
      <c r="H2445" s="3" t="s">
        <v>3765</v>
      </c>
      <c r="I2445" s="61">
        <v>2023</v>
      </c>
    </row>
    <row r="2446" spans="1:9" x14ac:dyDescent="0.3">
      <c r="A2446" s="79">
        <v>1608</v>
      </c>
      <c r="B2446" t="s">
        <v>3372</v>
      </c>
      <c r="C2446" t="s">
        <v>1185</v>
      </c>
      <c r="D2446" t="s">
        <v>4104</v>
      </c>
      <c r="E2446" t="s">
        <v>42</v>
      </c>
      <c r="F2446" s="3" t="s">
        <v>3765</v>
      </c>
      <c r="G2446" s="3">
        <v>139100</v>
      </c>
      <c r="H2446" s="3" t="s">
        <v>3765</v>
      </c>
      <c r="I2446" s="61">
        <v>2023</v>
      </c>
    </row>
    <row r="2447" spans="1:9" x14ac:dyDescent="0.3">
      <c r="A2447" s="79">
        <v>1608</v>
      </c>
      <c r="B2447" t="s">
        <v>3372</v>
      </c>
      <c r="C2447" t="s">
        <v>1185</v>
      </c>
      <c r="D2447" t="s">
        <v>4105</v>
      </c>
      <c r="E2447" t="s">
        <v>42</v>
      </c>
      <c r="F2447" s="3" t="s">
        <v>3765</v>
      </c>
      <c r="G2447" s="3">
        <v>237000</v>
      </c>
      <c r="H2447" s="3" t="s">
        <v>3765</v>
      </c>
      <c r="I2447" s="61">
        <v>2023</v>
      </c>
    </row>
    <row r="2448" spans="1:9" x14ac:dyDescent="0.3">
      <c r="A2448" s="79">
        <v>1608</v>
      </c>
      <c r="B2448" t="s">
        <v>3372</v>
      </c>
      <c r="C2448" t="s">
        <v>1185</v>
      </c>
      <c r="D2448" t="s">
        <v>4160</v>
      </c>
      <c r="E2448" t="s">
        <v>42</v>
      </c>
      <c r="F2448" s="3" t="s">
        <v>3765</v>
      </c>
      <c r="G2448" s="3">
        <v>172000</v>
      </c>
      <c r="H2448" s="3" t="s">
        <v>3765</v>
      </c>
      <c r="I2448" s="61">
        <v>2023</v>
      </c>
    </row>
    <row r="2449" spans="1:9" x14ac:dyDescent="0.3">
      <c r="A2449" s="79">
        <v>1608</v>
      </c>
      <c r="B2449" t="s">
        <v>3372</v>
      </c>
      <c r="C2449" t="s">
        <v>1185</v>
      </c>
      <c r="D2449" t="s">
        <v>4161</v>
      </c>
      <c r="E2449" t="s">
        <v>42</v>
      </c>
      <c r="F2449" s="3" t="s">
        <v>3765</v>
      </c>
      <c r="G2449" s="3">
        <v>1260000</v>
      </c>
      <c r="H2449" s="3" t="s">
        <v>3765</v>
      </c>
      <c r="I2449" s="61">
        <v>2023</v>
      </c>
    </row>
    <row r="2450" spans="1:9" x14ac:dyDescent="0.3">
      <c r="A2450" s="79">
        <v>1608</v>
      </c>
      <c r="B2450" t="s">
        <v>3372</v>
      </c>
      <c r="C2450" t="s">
        <v>1185</v>
      </c>
      <c r="D2450" t="s">
        <v>4162</v>
      </c>
      <c r="E2450" t="s">
        <v>42</v>
      </c>
      <c r="F2450" s="3" t="s">
        <v>3765</v>
      </c>
      <c r="G2450" s="3">
        <v>1325000</v>
      </c>
      <c r="H2450" s="3" t="s">
        <v>3765</v>
      </c>
      <c r="I2450" s="61">
        <v>2023</v>
      </c>
    </row>
    <row r="2451" spans="1:9" x14ac:dyDescent="0.3">
      <c r="A2451" s="79">
        <v>1608</v>
      </c>
      <c r="B2451" t="s">
        <v>3372</v>
      </c>
      <c r="C2451" t="s">
        <v>1185</v>
      </c>
      <c r="D2451" t="s">
        <v>4163</v>
      </c>
      <c r="E2451" t="s">
        <v>42</v>
      </c>
      <c r="F2451" s="3" t="s">
        <v>3765</v>
      </c>
      <c r="G2451" s="3">
        <v>3414500</v>
      </c>
      <c r="H2451" s="3" t="s">
        <v>3765</v>
      </c>
      <c r="I2451" s="61">
        <v>2023</v>
      </c>
    </row>
    <row r="2452" spans="1:9" x14ac:dyDescent="0.3">
      <c r="A2452" s="79">
        <v>1608</v>
      </c>
      <c r="B2452" t="s">
        <v>3372</v>
      </c>
      <c r="C2452" t="s">
        <v>1185</v>
      </c>
      <c r="D2452" t="s">
        <v>4164</v>
      </c>
      <c r="E2452" t="s">
        <v>42</v>
      </c>
      <c r="F2452" s="3" t="s">
        <v>3765</v>
      </c>
      <c r="G2452" s="3">
        <v>142000</v>
      </c>
      <c r="H2452" s="3" t="s">
        <v>3765</v>
      </c>
      <c r="I2452" s="61">
        <v>2023</v>
      </c>
    </row>
    <row r="2453" spans="1:9" x14ac:dyDescent="0.3">
      <c r="A2453" s="79">
        <v>1608</v>
      </c>
      <c r="B2453" t="s">
        <v>3372</v>
      </c>
      <c r="C2453" t="s">
        <v>1185</v>
      </c>
      <c r="D2453" t="s">
        <v>4165</v>
      </c>
      <c r="E2453" t="s">
        <v>42</v>
      </c>
      <c r="F2453" s="3" t="s">
        <v>3765</v>
      </c>
      <c r="G2453" s="3">
        <v>720000</v>
      </c>
      <c r="H2453" s="3" t="s">
        <v>3765</v>
      </c>
      <c r="I2453" s="61">
        <v>2023</v>
      </c>
    </row>
    <row r="2454" spans="1:9" x14ac:dyDescent="0.3">
      <c r="A2454" s="79">
        <v>1608</v>
      </c>
      <c r="B2454" t="s">
        <v>3372</v>
      </c>
      <c r="C2454" t="s">
        <v>1185</v>
      </c>
      <c r="D2454" t="s">
        <v>4166</v>
      </c>
      <c r="E2454" t="s">
        <v>42</v>
      </c>
      <c r="F2454" s="3" t="s">
        <v>3765</v>
      </c>
      <c r="G2454" s="3">
        <v>109400</v>
      </c>
      <c r="H2454" s="3" t="s">
        <v>3765</v>
      </c>
      <c r="I2454" s="61">
        <v>2023</v>
      </c>
    </row>
    <row r="2455" spans="1:9" x14ac:dyDescent="0.3">
      <c r="A2455" s="79">
        <v>1608</v>
      </c>
      <c r="B2455" t="s">
        <v>3372</v>
      </c>
      <c r="C2455" t="s">
        <v>1185</v>
      </c>
      <c r="D2455" t="s">
        <v>4167</v>
      </c>
      <c r="E2455" t="s">
        <v>42</v>
      </c>
      <c r="F2455" s="3" t="s">
        <v>3765</v>
      </c>
      <c r="G2455" s="3">
        <v>98800</v>
      </c>
      <c r="H2455" s="3" t="s">
        <v>3765</v>
      </c>
      <c r="I2455" s="61">
        <v>2023</v>
      </c>
    </row>
    <row r="2456" spans="1:9" x14ac:dyDescent="0.3">
      <c r="A2456" s="79">
        <v>1608</v>
      </c>
      <c r="B2456" t="s">
        <v>3372</v>
      </c>
      <c r="C2456" t="s">
        <v>1185</v>
      </c>
      <c r="D2456" t="s">
        <v>4168</v>
      </c>
      <c r="E2456" t="s">
        <v>42</v>
      </c>
      <c r="F2456" s="3" t="s">
        <v>3765</v>
      </c>
      <c r="G2456" s="3">
        <v>543700</v>
      </c>
      <c r="H2456" s="3" t="s">
        <v>3765</v>
      </c>
      <c r="I2456" s="61">
        <v>2023</v>
      </c>
    </row>
    <row r="2457" spans="1:9" x14ac:dyDescent="0.3">
      <c r="A2457" s="79">
        <v>1608</v>
      </c>
      <c r="B2457" t="s">
        <v>3372</v>
      </c>
      <c r="C2457" t="s">
        <v>1185</v>
      </c>
      <c r="D2457" t="s">
        <v>4169</v>
      </c>
      <c r="E2457" t="s">
        <v>42</v>
      </c>
      <c r="F2457" s="3" t="s">
        <v>3765</v>
      </c>
      <c r="G2457" s="3">
        <v>728100</v>
      </c>
      <c r="H2457" s="3" t="s">
        <v>3765</v>
      </c>
      <c r="I2457" s="61">
        <v>2023</v>
      </c>
    </row>
    <row r="2458" spans="1:9" x14ac:dyDescent="0.3">
      <c r="A2458" s="79">
        <v>1608</v>
      </c>
      <c r="B2458" t="s">
        <v>3372</v>
      </c>
      <c r="C2458" t="s">
        <v>1185</v>
      </c>
      <c r="D2458" t="s">
        <v>4170</v>
      </c>
      <c r="E2458" t="s">
        <v>19</v>
      </c>
      <c r="F2458" s="3" t="s">
        <v>3765</v>
      </c>
      <c r="G2458" s="3">
        <v>538750</v>
      </c>
      <c r="H2458" s="3" t="s">
        <v>3765</v>
      </c>
      <c r="I2458" s="61">
        <v>2023</v>
      </c>
    </row>
    <row r="2459" spans="1:9" x14ac:dyDescent="0.3">
      <c r="A2459" s="79">
        <v>1608</v>
      </c>
      <c r="B2459" t="s">
        <v>3372</v>
      </c>
      <c r="C2459" t="s">
        <v>1185</v>
      </c>
      <c r="D2459" t="s">
        <v>4169</v>
      </c>
      <c r="E2459" t="s">
        <v>42</v>
      </c>
      <c r="F2459" s="3" t="s">
        <v>3765</v>
      </c>
      <c r="G2459" s="3">
        <v>164000</v>
      </c>
      <c r="H2459" s="3" t="s">
        <v>3765</v>
      </c>
      <c r="I2459" s="61">
        <v>2023</v>
      </c>
    </row>
    <row r="2460" spans="1:9" x14ac:dyDescent="0.3">
      <c r="A2460" s="79">
        <v>1608</v>
      </c>
      <c r="B2460" t="s">
        <v>3372</v>
      </c>
      <c r="C2460" t="s">
        <v>1185</v>
      </c>
      <c r="D2460" t="s">
        <v>4171</v>
      </c>
      <c r="E2460" t="s">
        <v>42</v>
      </c>
      <c r="F2460" s="3" t="s">
        <v>3765</v>
      </c>
      <c r="G2460" s="3">
        <v>291600</v>
      </c>
      <c r="H2460" s="3" t="s">
        <v>3765</v>
      </c>
      <c r="I2460" s="61">
        <v>2023</v>
      </c>
    </row>
    <row r="2461" spans="1:9" x14ac:dyDescent="0.3">
      <c r="A2461" s="79">
        <v>1608</v>
      </c>
      <c r="B2461" t="s">
        <v>3372</v>
      </c>
      <c r="C2461" t="s">
        <v>1185</v>
      </c>
      <c r="D2461" t="s">
        <v>4172</v>
      </c>
      <c r="E2461" t="s">
        <v>42</v>
      </c>
      <c r="F2461" s="3" t="s">
        <v>3765</v>
      </c>
      <c r="G2461" s="3">
        <v>1446200</v>
      </c>
      <c r="H2461" s="3" t="s">
        <v>3765</v>
      </c>
      <c r="I2461" s="61">
        <v>2023</v>
      </c>
    </row>
    <row r="2462" spans="1:9" x14ac:dyDescent="0.3">
      <c r="A2462" s="79">
        <v>1608</v>
      </c>
      <c r="B2462" t="s">
        <v>3372</v>
      </c>
      <c r="C2462" t="s">
        <v>1185</v>
      </c>
      <c r="D2462" t="s">
        <v>4173</v>
      </c>
      <c r="E2462" t="s">
        <v>42</v>
      </c>
      <c r="F2462" s="3" t="s">
        <v>3765</v>
      </c>
      <c r="G2462" s="3">
        <v>729000</v>
      </c>
      <c r="H2462" s="3" t="s">
        <v>3765</v>
      </c>
      <c r="I2462" s="61">
        <v>2023</v>
      </c>
    </row>
    <row r="2463" spans="1:9" x14ac:dyDescent="0.3">
      <c r="A2463" s="79">
        <v>1608</v>
      </c>
      <c r="B2463" t="s">
        <v>3372</v>
      </c>
      <c r="C2463" t="s">
        <v>1185</v>
      </c>
      <c r="D2463" t="s">
        <v>4174</v>
      </c>
      <c r="E2463" t="s">
        <v>42</v>
      </c>
      <c r="F2463" s="3" t="s">
        <v>3765</v>
      </c>
      <c r="G2463" s="3">
        <v>307200</v>
      </c>
      <c r="H2463" s="3" t="s">
        <v>3765</v>
      </c>
      <c r="I2463" s="61">
        <v>2023</v>
      </c>
    </row>
    <row r="2464" spans="1:9" x14ac:dyDescent="0.3">
      <c r="A2464" s="79">
        <v>1608</v>
      </c>
      <c r="B2464" t="s">
        <v>3372</v>
      </c>
      <c r="C2464" t="s">
        <v>1185</v>
      </c>
      <c r="D2464" t="s">
        <v>4175</v>
      </c>
      <c r="E2464" t="s">
        <v>42</v>
      </c>
      <c r="F2464" s="3" t="s">
        <v>3765</v>
      </c>
      <c r="G2464" s="3">
        <v>970100</v>
      </c>
      <c r="H2464" s="3" t="s">
        <v>3765</v>
      </c>
      <c r="I2464" s="61">
        <v>2023</v>
      </c>
    </row>
    <row r="2465" spans="1:9" x14ac:dyDescent="0.3">
      <c r="A2465" s="79">
        <v>1608</v>
      </c>
      <c r="B2465" t="s">
        <v>3372</v>
      </c>
      <c r="C2465" t="s">
        <v>1185</v>
      </c>
      <c r="D2465" t="s">
        <v>4176</v>
      </c>
      <c r="E2465" t="s">
        <v>42</v>
      </c>
      <c r="F2465" s="3" t="s">
        <v>3765</v>
      </c>
      <c r="G2465" s="3">
        <v>217300</v>
      </c>
      <c r="H2465" s="3" t="s">
        <v>3765</v>
      </c>
      <c r="I2465" s="61">
        <v>2023</v>
      </c>
    </row>
    <row r="2466" spans="1:9" x14ac:dyDescent="0.3">
      <c r="A2466" s="79">
        <v>1608</v>
      </c>
      <c r="B2466" t="s">
        <v>3372</v>
      </c>
      <c r="C2466" t="s">
        <v>1185</v>
      </c>
      <c r="D2466" t="s">
        <v>4176</v>
      </c>
      <c r="E2466" t="s">
        <v>42</v>
      </c>
      <c r="F2466" s="3" t="s">
        <v>3765</v>
      </c>
      <c r="G2466" s="3">
        <v>1605300</v>
      </c>
      <c r="H2466" s="3" t="s">
        <v>3765</v>
      </c>
      <c r="I2466" s="61">
        <v>2023</v>
      </c>
    </row>
    <row r="2467" spans="1:9" x14ac:dyDescent="0.3">
      <c r="A2467" s="79">
        <v>1608</v>
      </c>
      <c r="B2467" t="s">
        <v>3372</v>
      </c>
      <c r="C2467" t="s">
        <v>1185</v>
      </c>
      <c r="D2467" t="s">
        <v>4177</v>
      </c>
      <c r="E2467" t="s">
        <v>19</v>
      </c>
      <c r="F2467" s="3" t="s">
        <v>3765</v>
      </c>
      <c r="G2467" s="3">
        <v>48100</v>
      </c>
      <c r="H2467" s="3" t="s">
        <v>3765</v>
      </c>
      <c r="I2467" s="61">
        <v>2023</v>
      </c>
    </row>
    <row r="2468" spans="1:9" x14ac:dyDescent="0.3">
      <c r="A2468" s="79">
        <v>1608</v>
      </c>
      <c r="B2468" t="s">
        <v>3372</v>
      </c>
      <c r="C2468" t="s">
        <v>1185</v>
      </c>
      <c r="D2468" t="s">
        <v>4178</v>
      </c>
      <c r="E2468" t="s">
        <v>42</v>
      </c>
      <c r="F2468" s="3" t="s">
        <v>3765</v>
      </c>
      <c r="G2468" s="3">
        <v>2311300</v>
      </c>
      <c r="H2468" s="3" t="s">
        <v>3765</v>
      </c>
      <c r="I2468" s="61">
        <v>2023</v>
      </c>
    </row>
    <row r="2469" spans="1:9" x14ac:dyDescent="0.3">
      <c r="A2469" s="79">
        <v>1608</v>
      </c>
      <c r="B2469" t="s">
        <v>3372</v>
      </c>
      <c r="C2469" t="s">
        <v>1185</v>
      </c>
      <c r="D2469" t="s">
        <v>4179</v>
      </c>
      <c r="E2469" t="s">
        <v>42</v>
      </c>
      <c r="F2469" s="3" t="s">
        <v>3765</v>
      </c>
      <c r="G2469" s="3">
        <v>118700</v>
      </c>
      <c r="H2469" s="3" t="s">
        <v>3765</v>
      </c>
      <c r="I2469" s="61">
        <v>2023</v>
      </c>
    </row>
    <row r="2470" spans="1:9" x14ac:dyDescent="0.3">
      <c r="A2470" s="79">
        <v>1613</v>
      </c>
      <c r="B2470" t="s">
        <v>889</v>
      </c>
      <c r="C2470" t="s">
        <v>1185</v>
      </c>
      <c r="D2470" t="s">
        <v>3932</v>
      </c>
      <c r="E2470" t="s">
        <v>7</v>
      </c>
      <c r="F2470" s="3" t="s">
        <v>3765</v>
      </c>
      <c r="G2470" s="3">
        <v>771400</v>
      </c>
      <c r="H2470" s="3">
        <v>29545.32</v>
      </c>
      <c r="I2470" s="61">
        <v>2023</v>
      </c>
    </row>
    <row r="2471" spans="1:9" x14ac:dyDescent="0.3">
      <c r="A2471" s="79">
        <v>1613</v>
      </c>
      <c r="B2471" t="s">
        <v>889</v>
      </c>
      <c r="C2471" t="s">
        <v>1185</v>
      </c>
      <c r="D2471" t="s">
        <v>3933</v>
      </c>
      <c r="E2471" t="s">
        <v>19</v>
      </c>
      <c r="F2471" s="3" t="s">
        <v>3765</v>
      </c>
      <c r="G2471" s="3">
        <v>3007100</v>
      </c>
      <c r="H2471" s="3">
        <v>124433.8</v>
      </c>
      <c r="I2471" s="61">
        <v>2023</v>
      </c>
    </row>
    <row r="2472" spans="1:9" x14ac:dyDescent="0.3">
      <c r="A2472" s="79">
        <v>1613</v>
      </c>
      <c r="B2472" t="s">
        <v>889</v>
      </c>
      <c r="C2472" t="s">
        <v>1185</v>
      </c>
      <c r="D2472" t="s">
        <v>3934</v>
      </c>
      <c r="E2472" t="s">
        <v>19</v>
      </c>
      <c r="F2472" s="3" t="s">
        <v>3765</v>
      </c>
      <c r="G2472" s="3">
        <v>7076900</v>
      </c>
      <c r="H2472" s="3">
        <v>292842.12</v>
      </c>
      <c r="I2472" s="61">
        <v>2023</v>
      </c>
    </row>
    <row r="2473" spans="1:9" x14ac:dyDescent="0.3">
      <c r="A2473" s="79">
        <v>1614</v>
      </c>
      <c r="B2473" t="s">
        <v>3379</v>
      </c>
      <c r="C2473" t="s">
        <v>1185</v>
      </c>
      <c r="D2473" t="s">
        <v>3380</v>
      </c>
      <c r="E2473" t="s">
        <v>7</v>
      </c>
      <c r="F2473" s="3">
        <v>121107</v>
      </c>
      <c r="G2473" s="3">
        <v>8940600</v>
      </c>
      <c r="H2473" s="3">
        <v>10406858.4</v>
      </c>
      <c r="I2473" s="61">
        <v>2023</v>
      </c>
    </row>
    <row r="2474" spans="1:9" x14ac:dyDescent="0.3">
      <c r="A2474" s="79">
        <v>1614</v>
      </c>
      <c r="B2474" t="s">
        <v>3379</v>
      </c>
      <c r="C2474" t="s">
        <v>1185</v>
      </c>
      <c r="D2474" t="s">
        <v>3381</v>
      </c>
      <c r="E2474" t="s">
        <v>7</v>
      </c>
      <c r="F2474" s="3">
        <v>383733</v>
      </c>
      <c r="G2474" s="3">
        <v>13425300</v>
      </c>
      <c r="H2474" s="3">
        <v>15627049.199999999</v>
      </c>
      <c r="I2474" s="61">
        <v>2023</v>
      </c>
    </row>
    <row r="2475" spans="1:9" x14ac:dyDescent="0.3">
      <c r="A2475" s="79">
        <v>1614</v>
      </c>
      <c r="B2475" t="s">
        <v>3379</v>
      </c>
      <c r="C2475" t="s">
        <v>1185</v>
      </c>
      <c r="D2475" t="s">
        <v>3382</v>
      </c>
      <c r="E2475" t="s">
        <v>7</v>
      </c>
      <c r="F2475" s="3">
        <v>83964</v>
      </c>
      <c r="G2475" s="14">
        <v>5835300</v>
      </c>
      <c r="H2475" s="14">
        <v>6792289.1999999993</v>
      </c>
      <c r="I2475" s="61">
        <v>2023</v>
      </c>
    </row>
    <row r="2476" spans="1:9" x14ac:dyDescent="0.3">
      <c r="A2476" s="79">
        <v>1614</v>
      </c>
      <c r="B2476" t="s">
        <v>3379</v>
      </c>
      <c r="C2476" t="s">
        <v>1185</v>
      </c>
      <c r="D2476" t="s">
        <v>3935</v>
      </c>
      <c r="E2476" t="s">
        <v>42</v>
      </c>
      <c r="F2476" s="3">
        <v>50000</v>
      </c>
      <c r="G2476" s="14">
        <v>18689500</v>
      </c>
      <c r="H2476" s="14">
        <v>21754578</v>
      </c>
      <c r="I2476" s="61">
        <v>2023</v>
      </c>
    </row>
    <row r="2477" spans="1:9" x14ac:dyDescent="0.3">
      <c r="A2477" s="79">
        <v>1615</v>
      </c>
      <c r="B2477" t="s">
        <v>3383</v>
      </c>
      <c r="C2477" t="s">
        <v>1185</v>
      </c>
      <c r="D2477" t="s">
        <v>3384</v>
      </c>
      <c r="E2477" t="s">
        <v>19</v>
      </c>
      <c r="F2477" s="3">
        <v>313404</v>
      </c>
      <c r="G2477" s="3">
        <v>12440500</v>
      </c>
      <c r="H2477" s="3">
        <v>496251.55</v>
      </c>
      <c r="I2477" s="61">
        <v>2023</v>
      </c>
    </row>
    <row r="2478" spans="1:9" x14ac:dyDescent="0.3">
      <c r="A2478" s="79">
        <v>1615</v>
      </c>
      <c r="B2478" t="s">
        <v>3383</v>
      </c>
      <c r="C2478" t="s">
        <v>1185</v>
      </c>
      <c r="D2478" t="s">
        <v>3385</v>
      </c>
      <c r="E2478" t="s">
        <v>7</v>
      </c>
      <c r="F2478" s="3">
        <v>20625.52</v>
      </c>
      <c r="G2478" s="3">
        <v>2585300</v>
      </c>
      <c r="H2478" s="3">
        <v>103127.62</v>
      </c>
      <c r="I2478" s="61">
        <v>2023</v>
      </c>
    </row>
    <row r="2479" spans="1:9" x14ac:dyDescent="0.3">
      <c r="A2479" s="79">
        <v>1616</v>
      </c>
      <c r="B2479" t="s">
        <v>890</v>
      </c>
      <c r="C2479" t="s">
        <v>1185</v>
      </c>
      <c r="D2479" t="s">
        <v>3718</v>
      </c>
      <c r="E2479" t="s">
        <v>42</v>
      </c>
      <c r="F2479" s="3">
        <v>2966.88</v>
      </c>
      <c r="G2479" s="3">
        <v>291900</v>
      </c>
      <c r="H2479" s="3">
        <v>9597.67</v>
      </c>
      <c r="I2479" s="61">
        <v>2023</v>
      </c>
    </row>
    <row r="2480" spans="1:9" x14ac:dyDescent="0.3">
      <c r="A2480" s="79">
        <v>1706</v>
      </c>
      <c r="B2480" t="s">
        <v>891</v>
      </c>
      <c r="C2480" t="s">
        <v>1198</v>
      </c>
      <c r="D2480" t="s">
        <v>3719</v>
      </c>
      <c r="E2480" t="s">
        <v>19</v>
      </c>
      <c r="F2480" s="3">
        <v>371355</v>
      </c>
      <c r="G2480" s="3">
        <v>29000000</v>
      </c>
      <c r="H2480" s="3">
        <v>792570</v>
      </c>
      <c r="I2480" s="61">
        <v>2023</v>
      </c>
    </row>
    <row r="2481" spans="1:9" x14ac:dyDescent="0.3">
      <c r="A2481" s="79">
        <v>1706</v>
      </c>
      <c r="B2481" t="s">
        <v>891</v>
      </c>
      <c r="C2481" t="s">
        <v>1198</v>
      </c>
      <c r="D2481" t="s">
        <v>3386</v>
      </c>
      <c r="E2481" t="s">
        <v>19</v>
      </c>
      <c r="F2481" s="3">
        <v>235181</v>
      </c>
      <c r="G2481" s="3">
        <v>34517000</v>
      </c>
      <c r="H2481" s="3">
        <v>943349.61</v>
      </c>
      <c r="I2481" s="61">
        <v>2023</v>
      </c>
    </row>
    <row r="2482" spans="1:9" x14ac:dyDescent="0.3">
      <c r="A2482" s="79">
        <v>1706</v>
      </c>
      <c r="B2482" t="s">
        <v>891</v>
      </c>
      <c r="C2482" t="s">
        <v>1198</v>
      </c>
      <c r="D2482" t="s">
        <v>3387</v>
      </c>
      <c r="E2482" t="s">
        <v>19</v>
      </c>
      <c r="F2482" s="3">
        <v>175512</v>
      </c>
      <c r="G2482" s="3">
        <v>39330000</v>
      </c>
      <c r="H2482" s="3">
        <v>1074888.8999999999</v>
      </c>
      <c r="I2482" s="61">
        <v>2023</v>
      </c>
    </row>
    <row r="2483" spans="1:9" x14ac:dyDescent="0.3">
      <c r="A2483" s="79">
        <v>1706</v>
      </c>
      <c r="B2483" t="s">
        <v>891</v>
      </c>
      <c r="C2483" t="s">
        <v>1198</v>
      </c>
      <c r="D2483" t="s">
        <v>3720</v>
      </c>
      <c r="E2483" t="s">
        <v>19</v>
      </c>
      <c r="F2483" s="3">
        <v>101414</v>
      </c>
      <c r="G2483" s="3">
        <v>20088000</v>
      </c>
      <c r="H2483" s="3">
        <v>549005.04</v>
      </c>
      <c r="I2483" s="61">
        <v>2023</v>
      </c>
    </row>
    <row r="2484" spans="1:9" x14ac:dyDescent="0.3">
      <c r="A2484" s="79">
        <v>1707</v>
      </c>
      <c r="B2484" t="s">
        <v>892</v>
      </c>
      <c r="C2484" t="s">
        <v>1198</v>
      </c>
      <c r="D2484" t="s">
        <v>3721</v>
      </c>
      <c r="E2484" t="s">
        <v>7</v>
      </c>
      <c r="F2484" s="3">
        <v>42500</v>
      </c>
      <c r="G2484" s="3">
        <v>5895600</v>
      </c>
      <c r="H2484" s="3">
        <v>291478.46000000002</v>
      </c>
      <c r="I2484" s="61">
        <v>2023</v>
      </c>
    </row>
    <row r="2485" spans="1:9" x14ac:dyDescent="0.3">
      <c r="A2485" s="79">
        <v>1707</v>
      </c>
      <c r="B2485" t="s">
        <v>892</v>
      </c>
      <c r="C2485" t="s">
        <v>1198</v>
      </c>
      <c r="D2485" t="s">
        <v>628</v>
      </c>
      <c r="E2485" t="s">
        <v>7</v>
      </c>
      <c r="F2485" s="3">
        <v>196000</v>
      </c>
      <c r="G2485" s="3">
        <v>3468700</v>
      </c>
      <c r="H2485" s="3">
        <v>171492.53</v>
      </c>
      <c r="I2485" s="61">
        <v>2023</v>
      </c>
    </row>
    <row r="2486" spans="1:9" x14ac:dyDescent="0.3">
      <c r="A2486" s="79">
        <v>1707</v>
      </c>
      <c r="B2486" t="s">
        <v>892</v>
      </c>
      <c r="C2486" t="s">
        <v>1198</v>
      </c>
      <c r="D2486" t="s">
        <v>629</v>
      </c>
      <c r="E2486" t="s">
        <v>7</v>
      </c>
      <c r="F2486" s="3" t="s">
        <v>3765</v>
      </c>
      <c r="G2486" s="3">
        <v>7666400</v>
      </c>
      <c r="H2486" s="3">
        <v>379026.82</v>
      </c>
      <c r="I2486" s="61">
        <v>2023</v>
      </c>
    </row>
    <row r="2487" spans="1:9" x14ac:dyDescent="0.3">
      <c r="A2487" s="79">
        <v>1708</v>
      </c>
      <c r="B2487" t="s">
        <v>893</v>
      </c>
      <c r="C2487" t="s">
        <v>1198</v>
      </c>
      <c r="D2487" t="s">
        <v>3722</v>
      </c>
      <c r="E2487" t="s">
        <v>7</v>
      </c>
      <c r="F2487" s="3">
        <v>60000</v>
      </c>
      <c r="G2487" s="3">
        <v>6365400</v>
      </c>
      <c r="H2487" s="3">
        <v>302611.12</v>
      </c>
      <c r="I2487" s="61">
        <v>2023</v>
      </c>
    </row>
    <row r="2488" spans="1:9" x14ac:dyDescent="0.3">
      <c r="A2488" s="79">
        <v>1708</v>
      </c>
      <c r="B2488" t="s">
        <v>893</v>
      </c>
      <c r="C2488" t="s">
        <v>1198</v>
      </c>
      <c r="D2488" t="s">
        <v>631</v>
      </c>
      <c r="E2488" t="s">
        <v>7</v>
      </c>
      <c r="F2488" s="3">
        <v>29540</v>
      </c>
      <c r="G2488" s="3">
        <v>7079500</v>
      </c>
      <c r="H2488" s="3">
        <v>336559.43</v>
      </c>
      <c r="I2488" s="61">
        <v>2023</v>
      </c>
    </row>
    <row r="2489" spans="1:9" x14ac:dyDescent="0.3">
      <c r="A2489" s="79">
        <v>1708</v>
      </c>
      <c r="B2489" t="s">
        <v>893</v>
      </c>
      <c r="C2489" t="s">
        <v>1198</v>
      </c>
      <c r="D2489" t="s">
        <v>3388</v>
      </c>
      <c r="E2489" t="s">
        <v>19</v>
      </c>
      <c r="F2489" s="3">
        <v>52738</v>
      </c>
      <c r="G2489" s="3">
        <v>3600000</v>
      </c>
      <c r="H2489" s="3">
        <v>185406</v>
      </c>
      <c r="I2489" s="61">
        <v>2023</v>
      </c>
    </row>
    <row r="2490" spans="1:9" x14ac:dyDescent="0.3">
      <c r="A2490" s="79">
        <v>1708</v>
      </c>
      <c r="B2490" t="s">
        <v>893</v>
      </c>
      <c r="C2490" t="s">
        <v>1198</v>
      </c>
      <c r="D2490" t="s">
        <v>3389</v>
      </c>
      <c r="E2490" t="s">
        <v>19</v>
      </c>
      <c r="F2490" s="3">
        <v>76000</v>
      </c>
      <c r="G2490" s="3">
        <v>2308700</v>
      </c>
      <c r="H2490" s="3">
        <v>128358</v>
      </c>
      <c r="I2490" s="61">
        <v>2023</v>
      </c>
    </row>
    <row r="2491" spans="1:9" x14ac:dyDescent="0.3">
      <c r="A2491" s="79">
        <v>1712</v>
      </c>
      <c r="B2491" t="s">
        <v>894</v>
      </c>
      <c r="C2491" t="s">
        <v>1198</v>
      </c>
      <c r="D2491" t="s">
        <v>633</v>
      </c>
      <c r="E2491" t="s">
        <v>7</v>
      </c>
      <c r="F2491" s="3">
        <v>466565.48</v>
      </c>
      <c r="G2491" s="3">
        <v>11050000</v>
      </c>
      <c r="H2491" s="3">
        <v>830739</v>
      </c>
      <c r="I2491" s="61">
        <v>2023</v>
      </c>
    </row>
    <row r="2492" spans="1:9" x14ac:dyDescent="0.3">
      <c r="A2492" s="79">
        <v>1712</v>
      </c>
      <c r="B2492" t="s">
        <v>894</v>
      </c>
      <c r="C2492" t="s">
        <v>1198</v>
      </c>
      <c r="D2492" t="s">
        <v>3390</v>
      </c>
      <c r="E2492" t="s">
        <v>7</v>
      </c>
      <c r="F2492" s="3">
        <v>13500</v>
      </c>
      <c r="G2492" s="3">
        <v>6077500</v>
      </c>
      <c r="H2492" s="3">
        <v>456906.45</v>
      </c>
      <c r="I2492" s="61">
        <v>2023</v>
      </c>
    </row>
    <row r="2493" spans="1:9" x14ac:dyDescent="0.3">
      <c r="A2493" s="79">
        <v>1712</v>
      </c>
      <c r="B2493" t="s">
        <v>894</v>
      </c>
      <c r="C2493" t="s">
        <v>1198</v>
      </c>
      <c r="D2493" t="s">
        <v>3723</v>
      </c>
      <c r="E2493" t="s">
        <v>7</v>
      </c>
      <c r="F2493" s="3" t="s">
        <v>3765</v>
      </c>
      <c r="G2493" s="3">
        <v>2844300</v>
      </c>
      <c r="H2493" s="3">
        <v>213834.47399999999</v>
      </c>
      <c r="I2493" s="61">
        <v>2023</v>
      </c>
    </row>
    <row r="2494" spans="1:9" x14ac:dyDescent="0.3">
      <c r="A2494" s="79">
        <v>1713</v>
      </c>
      <c r="B2494" t="s">
        <v>895</v>
      </c>
      <c r="C2494" t="s">
        <v>1198</v>
      </c>
      <c r="D2494" t="s">
        <v>503</v>
      </c>
      <c r="E2494" t="s">
        <v>7</v>
      </c>
      <c r="F2494" s="3">
        <v>90000</v>
      </c>
      <c r="G2494" s="3">
        <v>12537300</v>
      </c>
      <c r="H2494" s="3">
        <v>420124.92299999989</v>
      </c>
      <c r="I2494" s="61">
        <v>2023</v>
      </c>
    </row>
    <row r="2495" spans="1:9" x14ac:dyDescent="0.3">
      <c r="A2495" s="79">
        <v>1713</v>
      </c>
      <c r="B2495" t="s">
        <v>895</v>
      </c>
      <c r="C2495" t="s">
        <v>1198</v>
      </c>
      <c r="D2495" t="s">
        <v>3724</v>
      </c>
      <c r="E2495" t="s">
        <v>19</v>
      </c>
      <c r="F2495" s="3">
        <v>48443.38</v>
      </c>
      <c r="G2495" s="3">
        <v>7610900</v>
      </c>
      <c r="H2495" s="3">
        <v>255041.25899999999</v>
      </c>
      <c r="I2495" s="61">
        <v>2023</v>
      </c>
    </row>
    <row r="2496" spans="1:9" x14ac:dyDescent="0.3">
      <c r="A2496" s="79">
        <v>1713</v>
      </c>
      <c r="B2496" t="s">
        <v>895</v>
      </c>
      <c r="C2496" t="s">
        <v>1198</v>
      </c>
      <c r="D2496" t="s">
        <v>3915</v>
      </c>
      <c r="E2496" t="s">
        <v>19</v>
      </c>
      <c r="F2496" s="3">
        <v>318524.36</v>
      </c>
      <c r="G2496" s="3">
        <v>12827200</v>
      </c>
      <c r="H2496" s="3">
        <v>429839.47200000001</v>
      </c>
      <c r="I2496" s="61">
        <v>2023</v>
      </c>
    </row>
    <row r="2497" spans="1:9" x14ac:dyDescent="0.3">
      <c r="A2497" s="79">
        <v>1713</v>
      </c>
      <c r="B2497" t="s">
        <v>895</v>
      </c>
      <c r="C2497" t="s">
        <v>1198</v>
      </c>
      <c r="D2497" t="s">
        <v>3725</v>
      </c>
      <c r="E2497" t="s">
        <v>19</v>
      </c>
      <c r="F2497" s="3">
        <v>110092.79</v>
      </c>
      <c r="G2497" s="3">
        <v>3565700</v>
      </c>
      <c r="H2497" s="3">
        <v>119486.607</v>
      </c>
      <c r="I2497" s="61">
        <v>2023</v>
      </c>
    </row>
    <row r="2498" spans="1:9" x14ac:dyDescent="0.3">
      <c r="A2498" s="79">
        <v>1715</v>
      </c>
      <c r="B2498" t="s">
        <v>896</v>
      </c>
      <c r="C2498" t="s">
        <v>1198</v>
      </c>
      <c r="D2498" t="s">
        <v>370</v>
      </c>
      <c r="E2498" t="s">
        <v>7</v>
      </c>
      <c r="F2498" s="3">
        <v>21000</v>
      </c>
      <c r="G2498" s="3">
        <v>297900</v>
      </c>
      <c r="H2498" s="3">
        <v>11635.974</v>
      </c>
      <c r="I2498" s="61">
        <v>2023</v>
      </c>
    </row>
    <row r="2499" spans="1:9" x14ac:dyDescent="0.3">
      <c r="A2499" s="79">
        <v>1715</v>
      </c>
      <c r="B2499" t="s">
        <v>896</v>
      </c>
      <c r="C2499" t="s">
        <v>1198</v>
      </c>
      <c r="D2499" t="s">
        <v>3077</v>
      </c>
      <c r="E2499" t="s">
        <v>7</v>
      </c>
      <c r="F2499" s="3">
        <v>4607.55</v>
      </c>
      <c r="G2499" s="3">
        <v>220200</v>
      </c>
      <c r="H2499" s="3">
        <v>8601.0120000000006</v>
      </c>
      <c r="I2499" s="61">
        <v>2023</v>
      </c>
    </row>
    <row r="2500" spans="1:9" x14ac:dyDescent="0.3">
      <c r="A2500" s="79">
        <v>1801</v>
      </c>
      <c r="B2500" t="s">
        <v>897</v>
      </c>
      <c r="C2500" t="s">
        <v>512</v>
      </c>
      <c r="D2500" t="s">
        <v>3726</v>
      </c>
      <c r="E2500" t="s">
        <v>7</v>
      </c>
      <c r="F2500" s="3">
        <v>33922.78</v>
      </c>
      <c r="G2500" s="3">
        <v>7550000</v>
      </c>
      <c r="H2500" s="3">
        <v>103661</v>
      </c>
      <c r="I2500" s="61">
        <v>2023</v>
      </c>
    </row>
    <row r="2501" spans="1:9" x14ac:dyDescent="0.3">
      <c r="A2501" s="79">
        <v>1802</v>
      </c>
      <c r="B2501" t="s">
        <v>638</v>
      </c>
      <c r="C2501" t="s">
        <v>512</v>
      </c>
      <c r="D2501" t="s">
        <v>639</v>
      </c>
      <c r="E2501" t="s">
        <v>7</v>
      </c>
      <c r="F2501" s="3">
        <v>379415</v>
      </c>
      <c r="G2501" s="3">
        <v>13401700</v>
      </c>
      <c r="H2501" s="3">
        <v>269508.19</v>
      </c>
      <c r="I2501" s="61">
        <v>2023</v>
      </c>
    </row>
    <row r="2502" spans="1:9" x14ac:dyDescent="0.3">
      <c r="A2502" s="79">
        <v>1802</v>
      </c>
      <c r="B2502" t="s">
        <v>638</v>
      </c>
      <c r="C2502" t="s">
        <v>512</v>
      </c>
      <c r="D2502" t="s">
        <v>640</v>
      </c>
      <c r="E2502" t="s">
        <v>7</v>
      </c>
      <c r="F2502" s="3">
        <v>26554.35</v>
      </c>
      <c r="G2502" s="3">
        <v>7603200</v>
      </c>
      <c r="H2502" s="3">
        <v>152900.35</v>
      </c>
      <c r="I2502" s="61">
        <v>2023</v>
      </c>
    </row>
    <row r="2503" spans="1:9" x14ac:dyDescent="0.3">
      <c r="A2503" s="79">
        <v>1802</v>
      </c>
      <c r="B2503" t="s">
        <v>638</v>
      </c>
      <c r="C2503" t="s">
        <v>512</v>
      </c>
      <c r="D2503" t="s">
        <v>641</v>
      </c>
      <c r="E2503" t="s">
        <v>7</v>
      </c>
      <c r="F2503" s="3">
        <v>10786.43</v>
      </c>
      <c r="G2503" s="3">
        <v>3026600</v>
      </c>
      <c r="H2503" s="3">
        <v>60864.93</v>
      </c>
      <c r="I2503" s="61">
        <v>2023</v>
      </c>
    </row>
    <row r="2504" spans="1:9" x14ac:dyDescent="0.3">
      <c r="A2504" s="79">
        <v>1804</v>
      </c>
      <c r="B2504" t="s">
        <v>898</v>
      </c>
      <c r="C2504" t="s">
        <v>512</v>
      </c>
      <c r="D2504" t="s">
        <v>3727</v>
      </c>
      <c r="E2504" t="s">
        <v>42</v>
      </c>
      <c r="F2504" s="3">
        <v>504900</v>
      </c>
      <c r="G2504" s="3">
        <v>35051800</v>
      </c>
      <c r="H2504" s="3">
        <v>872088.7840000001</v>
      </c>
      <c r="I2504" s="61">
        <v>2023</v>
      </c>
    </row>
    <row r="2505" spans="1:9" x14ac:dyDescent="0.3">
      <c r="A2505" s="79">
        <v>1804</v>
      </c>
      <c r="B2505" t="s">
        <v>898</v>
      </c>
      <c r="C2505" t="s">
        <v>512</v>
      </c>
      <c r="D2505" t="s">
        <v>3391</v>
      </c>
      <c r="E2505" t="s">
        <v>42</v>
      </c>
      <c r="F2505" s="3">
        <v>260524.67</v>
      </c>
      <c r="G2505" s="3">
        <v>25896000</v>
      </c>
      <c r="H2505" s="3">
        <v>644292.48</v>
      </c>
      <c r="I2505" s="61">
        <v>2023</v>
      </c>
    </row>
    <row r="2506" spans="1:9" x14ac:dyDescent="0.3">
      <c r="A2506" s="79">
        <v>1804</v>
      </c>
      <c r="B2506" t="s">
        <v>898</v>
      </c>
      <c r="C2506" t="s">
        <v>512</v>
      </c>
      <c r="D2506" t="s">
        <v>3728</v>
      </c>
      <c r="E2506" t="s">
        <v>42</v>
      </c>
      <c r="F2506" s="3">
        <v>67664.490000000005</v>
      </c>
      <c r="G2506" s="3">
        <v>5290400</v>
      </c>
      <c r="H2506" s="3">
        <v>131625.152</v>
      </c>
      <c r="I2506" s="61">
        <v>2023</v>
      </c>
    </row>
    <row r="2507" spans="1:9" x14ac:dyDescent="0.3">
      <c r="A2507" s="79">
        <v>1804</v>
      </c>
      <c r="B2507" t="s">
        <v>898</v>
      </c>
      <c r="C2507" t="s">
        <v>512</v>
      </c>
      <c r="D2507" t="s">
        <v>3729</v>
      </c>
      <c r="E2507" t="s">
        <v>42</v>
      </c>
      <c r="F2507" s="3">
        <v>15267.42</v>
      </c>
      <c r="G2507" s="3">
        <v>6830600</v>
      </c>
      <c r="H2507" s="3">
        <v>56648.44266666667</v>
      </c>
      <c r="I2507" s="61">
        <v>2023</v>
      </c>
    </row>
    <row r="2508" spans="1:9" x14ac:dyDescent="0.3">
      <c r="A2508" s="79">
        <v>1804</v>
      </c>
      <c r="B2508" t="s">
        <v>898</v>
      </c>
      <c r="C2508" t="s">
        <v>512</v>
      </c>
      <c r="D2508" t="s">
        <v>3730</v>
      </c>
      <c r="E2508" t="s">
        <v>42</v>
      </c>
      <c r="F2508" s="3">
        <v>72816.2</v>
      </c>
      <c r="G2508" s="3">
        <v>11054500</v>
      </c>
      <c r="H2508" s="3">
        <v>275035.96000000002</v>
      </c>
      <c r="I2508" s="61">
        <v>2023</v>
      </c>
    </row>
    <row r="2509" spans="1:9" x14ac:dyDescent="0.3">
      <c r="A2509" s="79">
        <v>1804</v>
      </c>
      <c r="B2509" t="s">
        <v>898</v>
      </c>
      <c r="C2509" t="s">
        <v>512</v>
      </c>
      <c r="D2509" t="s">
        <v>3731</v>
      </c>
      <c r="E2509" t="s">
        <v>19</v>
      </c>
      <c r="F2509" s="3">
        <v>492.46</v>
      </c>
      <c r="G2509" s="3">
        <v>7081500</v>
      </c>
      <c r="H2509" s="3">
        <v>88093.86</v>
      </c>
      <c r="I2509" s="61">
        <v>2023</v>
      </c>
    </row>
    <row r="2510" spans="1:9" x14ac:dyDescent="0.3">
      <c r="A2510" s="79">
        <v>1805</v>
      </c>
      <c r="B2510" t="s">
        <v>4210</v>
      </c>
      <c r="C2510" t="s">
        <v>512</v>
      </c>
      <c r="D2510" t="s">
        <v>3732</v>
      </c>
      <c r="E2510" t="s">
        <v>7</v>
      </c>
      <c r="F2510" s="3">
        <v>44325</v>
      </c>
      <c r="G2510" s="3">
        <v>2250000</v>
      </c>
      <c r="H2510" s="3">
        <v>44325</v>
      </c>
      <c r="I2510" s="61">
        <v>2023</v>
      </c>
    </row>
    <row r="2511" spans="1:9" x14ac:dyDescent="0.3">
      <c r="A2511" s="79">
        <v>1805</v>
      </c>
      <c r="B2511" t="s">
        <v>4210</v>
      </c>
      <c r="C2511" t="s">
        <v>512</v>
      </c>
      <c r="D2511" t="s">
        <v>4209</v>
      </c>
      <c r="E2511" t="s">
        <v>7</v>
      </c>
      <c r="F2511" s="3">
        <v>29535</v>
      </c>
      <c r="G2511" s="3">
        <v>1500000</v>
      </c>
      <c r="H2511" s="3">
        <v>29535</v>
      </c>
      <c r="I2511" s="61">
        <v>2023</v>
      </c>
    </row>
    <row r="2512" spans="1:9" x14ac:dyDescent="0.3">
      <c r="A2512" s="79">
        <v>1808</v>
      </c>
      <c r="B2512" t="s">
        <v>899</v>
      </c>
      <c r="C2512" t="s">
        <v>512</v>
      </c>
      <c r="D2512" t="s">
        <v>3733</v>
      </c>
      <c r="E2512" t="s">
        <v>42</v>
      </c>
      <c r="F2512" s="3">
        <v>52229</v>
      </c>
      <c r="G2512" s="3">
        <v>2911011.82</v>
      </c>
      <c r="H2512" s="3" t="s">
        <v>3765</v>
      </c>
      <c r="I2512" s="61">
        <v>2023</v>
      </c>
    </row>
    <row r="2513" spans="1:9" x14ac:dyDescent="0.3">
      <c r="A2513" s="79">
        <v>1808</v>
      </c>
      <c r="B2513" t="s">
        <v>899</v>
      </c>
      <c r="C2513" t="s">
        <v>512</v>
      </c>
      <c r="D2513" t="s">
        <v>3734</v>
      </c>
      <c r="E2513" t="s">
        <v>42</v>
      </c>
      <c r="F2513" s="3">
        <v>43307</v>
      </c>
      <c r="G2513" s="3">
        <v>6028478.3799999999</v>
      </c>
      <c r="H2513" s="3" t="s">
        <v>3765</v>
      </c>
      <c r="I2513" s="61">
        <v>2023</v>
      </c>
    </row>
    <row r="2514" spans="1:9" x14ac:dyDescent="0.3">
      <c r="A2514" s="79">
        <v>1808</v>
      </c>
      <c r="B2514" t="s">
        <v>899</v>
      </c>
      <c r="C2514" t="s">
        <v>512</v>
      </c>
      <c r="D2514" t="s">
        <v>3735</v>
      </c>
      <c r="E2514" t="s">
        <v>42</v>
      </c>
      <c r="F2514" s="3">
        <v>129629</v>
      </c>
      <c r="G2514" s="3">
        <v>1792336.82</v>
      </c>
      <c r="H2514" s="3" t="s">
        <v>3765</v>
      </c>
      <c r="I2514" s="61">
        <v>2023</v>
      </c>
    </row>
    <row r="2515" spans="1:9" x14ac:dyDescent="0.3">
      <c r="A2515" s="79">
        <v>1808</v>
      </c>
      <c r="B2515" t="s">
        <v>899</v>
      </c>
      <c r="C2515" t="s">
        <v>512</v>
      </c>
      <c r="D2515" t="s">
        <v>645</v>
      </c>
      <c r="E2515" t="s">
        <v>7</v>
      </c>
      <c r="F2515" s="3">
        <v>33769</v>
      </c>
      <c r="G2515" s="3">
        <v>7215489.9100000001</v>
      </c>
      <c r="H2515" s="3" t="s">
        <v>3765</v>
      </c>
      <c r="I2515" s="61">
        <v>2023</v>
      </c>
    </row>
    <row r="2516" spans="1:9" x14ac:dyDescent="0.3">
      <c r="A2516" s="79">
        <v>1808</v>
      </c>
      <c r="B2516" t="s">
        <v>899</v>
      </c>
      <c r="C2516" t="s">
        <v>512</v>
      </c>
      <c r="D2516" t="s">
        <v>646</v>
      </c>
      <c r="E2516" t="s">
        <v>7</v>
      </c>
      <c r="F2516" s="3">
        <v>18055</v>
      </c>
      <c r="G2516" s="3">
        <v>1848286.05</v>
      </c>
      <c r="H2516" s="3" t="s">
        <v>3765</v>
      </c>
      <c r="I2516" s="61">
        <v>2023</v>
      </c>
    </row>
    <row r="2517" spans="1:9" x14ac:dyDescent="0.3">
      <c r="A2517" s="79">
        <v>1808</v>
      </c>
      <c r="B2517" t="s">
        <v>899</v>
      </c>
      <c r="C2517" t="s">
        <v>512</v>
      </c>
      <c r="D2517" t="s">
        <v>3736</v>
      </c>
      <c r="E2517" t="s">
        <v>7</v>
      </c>
      <c r="F2517" s="3">
        <v>39756</v>
      </c>
      <c r="G2517" s="3">
        <v>5663156.7199999997</v>
      </c>
      <c r="H2517" s="3" t="s">
        <v>3765</v>
      </c>
      <c r="I2517" s="61">
        <v>2023</v>
      </c>
    </row>
    <row r="2518" spans="1:9" x14ac:dyDescent="0.3">
      <c r="A2518" s="79">
        <v>1808</v>
      </c>
      <c r="B2518" t="s">
        <v>899</v>
      </c>
      <c r="C2518" t="s">
        <v>512</v>
      </c>
      <c r="D2518" t="s">
        <v>3737</v>
      </c>
      <c r="E2518" t="s">
        <v>7</v>
      </c>
      <c r="F2518" s="3">
        <v>29998.560000000001</v>
      </c>
      <c r="G2518" s="3">
        <v>2448140.2999999998</v>
      </c>
      <c r="H2518" s="3" t="s">
        <v>3765</v>
      </c>
      <c r="I2518" s="61">
        <v>2023</v>
      </c>
    </row>
    <row r="2519" spans="1:9" x14ac:dyDescent="0.3">
      <c r="A2519" s="79">
        <v>1813</v>
      </c>
      <c r="B2519" t="s">
        <v>4211</v>
      </c>
      <c r="C2519" t="s">
        <v>512</v>
      </c>
      <c r="D2519" t="s">
        <v>3738</v>
      </c>
      <c r="E2519" t="s">
        <v>7</v>
      </c>
      <c r="F2519" s="3">
        <v>63270.7</v>
      </c>
      <c r="G2519" s="3">
        <v>15480000</v>
      </c>
      <c r="H2519" s="3">
        <v>498920.4</v>
      </c>
      <c r="I2519" s="61">
        <v>2023</v>
      </c>
    </row>
    <row r="2520" spans="1:9" x14ac:dyDescent="0.3">
      <c r="A2520" s="79">
        <v>1815</v>
      </c>
      <c r="B2520" t="s">
        <v>900</v>
      </c>
      <c r="C2520" t="s">
        <v>512</v>
      </c>
      <c r="D2520" t="s">
        <v>4212</v>
      </c>
      <c r="E2520" t="s">
        <v>7</v>
      </c>
      <c r="F2520" s="3" t="s">
        <v>3765</v>
      </c>
      <c r="G2520" s="3">
        <v>2420000</v>
      </c>
      <c r="H2520" s="3">
        <v>45326.6</v>
      </c>
      <c r="I2520" s="61">
        <v>2022</v>
      </c>
    </row>
    <row r="2521" spans="1:9" x14ac:dyDescent="0.3">
      <c r="A2521" s="79">
        <v>1816</v>
      </c>
      <c r="B2521" t="s">
        <v>3392</v>
      </c>
      <c r="C2521" t="s">
        <v>512</v>
      </c>
      <c r="D2521" t="s">
        <v>3739</v>
      </c>
      <c r="E2521" t="s">
        <v>42</v>
      </c>
      <c r="F2521" s="3">
        <v>200000</v>
      </c>
      <c r="G2521" s="3">
        <v>8000000</v>
      </c>
      <c r="H2521" s="3">
        <v>221280</v>
      </c>
      <c r="I2521" s="61">
        <v>2023</v>
      </c>
    </row>
    <row r="2522" spans="1:9" x14ac:dyDescent="0.3">
      <c r="A2522" s="79">
        <v>1818</v>
      </c>
      <c r="B2522" t="s">
        <v>901</v>
      </c>
      <c r="C2522" t="s">
        <v>512</v>
      </c>
      <c r="D2522" t="s">
        <v>3393</v>
      </c>
      <c r="E2522" t="s">
        <v>42</v>
      </c>
      <c r="F2522" s="3">
        <v>492302.4</v>
      </c>
      <c r="G2522" s="3">
        <v>27354300</v>
      </c>
      <c r="H2522" s="3">
        <v>1028931.9945</v>
      </c>
      <c r="I2522" s="61">
        <v>2023</v>
      </c>
    </row>
    <row r="2523" spans="1:9" x14ac:dyDescent="0.3">
      <c r="A2523" s="79">
        <v>1818</v>
      </c>
      <c r="B2523" t="s">
        <v>901</v>
      </c>
      <c r="C2523" t="s">
        <v>512</v>
      </c>
      <c r="D2523" t="s">
        <v>3394</v>
      </c>
      <c r="E2523" t="s">
        <v>42</v>
      </c>
      <c r="F2523" s="3">
        <v>201794.24</v>
      </c>
      <c r="G2523" s="3">
        <v>17173800</v>
      </c>
      <c r="H2523" s="3">
        <v>645992.48699999996</v>
      </c>
      <c r="I2523" s="61">
        <v>2023</v>
      </c>
    </row>
    <row r="2524" spans="1:9" x14ac:dyDescent="0.3">
      <c r="A2524" s="79">
        <v>1818</v>
      </c>
      <c r="B2524" t="s">
        <v>901</v>
      </c>
      <c r="C2524" t="s">
        <v>512</v>
      </c>
      <c r="D2524" t="s">
        <v>3395</v>
      </c>
      <c r="E2524" t="s">
        <v>42</v>
      </c>
      <c r="F2524" s="3">
        <v>38535.85</v>
      </c>
      <c r="G2524" s="3">
        <v>2707400</v>
      </c>
      <c r="H2524" s="3">
        <v>101838.851</v>
      </c>
      <c r="I2524" s="61">
        <v>2023</v>
      </c>
    </row>
    <row r="2525" spans="1:9" x14ac:dyDescent="0.3">
      <c r="A2525" s="79">
        <v>1818</v>
      </c>
      <c r="B2525" t="s">
        <v>901</v>
      </c>
      <c r="C2525" t="s">
        <v>512</v>
      </c>
      <c r="D2525" t="s">
        <v>3396</v>
      </c>
      <c r="E2525" t="s">
        <v>42</v>
      </c>
      <c r="F2525" s="3">
        <v>113242.57</v>
      </c>
      <c r="G2525" s="3">
        <v>9567900</v>
      </c>
      <c r="H2525" s="3">
        <v>359896.55850000004</v>
      </c>
      <c r="I2525" s="61">
        <v>2023</v>
      </c>
    </row>
    <row r="2526" spans="1:9" x14ac:dyDescent="0.3">
      <c r="A2526" s="79">
        <v>1818</v>
      </c>
      <c r="B2526" t="s">
        <v>901</v>
      </c>
      <c r="C2526" t="s">
        <v>512</v>
      </c>
      <c r="D2526" t="s">
        <v>3740</v>
      </c>
      <c r="E2526" t="s">
        <v>42</v>
      </c>
      <c r="F2526" s="3">
        <v>77779.17</v>
      </c>
      <c r="G2526" s="3">
        <v>10489800</v>
      </c>
      <c r="H2526" s="3">
        <v>394573.82699999993</v>
      </c>
      <c r="I2526" s="61">
        <v>2023</v>
      </c>
    </row>
    <row r="2527" spans="1:9" x14ac:dyDescent="0.3">
      <c r="A2527" s="79">
        <v>1818</v>
      </c>
      <c r="B2527" t="s">
        <v>901</v>
      </c>
      <c r="C2527" t="s">
        <v>512</v>
      </c>
      <c r="D2527" t="s">
        <v>3741</v>
      </c>
      <c r="E2527" t="s">
        <v>42</v>
      </c>
      <c r="F2527" s="3">
        <v>84060.13</v>
      </c>
      <c r="G2527" s="3">
        <v>20125900</v>
      </c>
      <c r="H2527" s="3">
        <v>757035.72849999997</v>
      </c>
      <c r="I2527" s="61">
        <v>2023</v>
      </c>
    </row>
    <row r="2528" spans="1:9" x14ac:dyDescent="0.3">
      <c r="A2528" s="79">
        <v>1818</v>
      </c>
      <c r="B2528" t="s">
        <v>901</v>
      </c>
      <c r="C2528" t="s">
        <v>512</v>
      </c>
      <c r="D2528" t="s">
        <v>3742</v>
      </c>
      <c r="E2528" t="s">
        <v>42</v>
      </c>
      <c r="F2528" s="3">
        <v>207623.48</v>
      </c>
      <c r="G2528" s="3" t="s">
        <v>3765</v>
      </c>
      <c r="H2528" s="3" t="s">
        <v>3765</v>
      </c>
      <c r="I2528" s="61">
        <v>2023</v>
      </c>
    </row>
    <row r="2529" spans="1:9" x14ac:dyDescent="0.3">
      <c r="A2529" s="79">
        <v>1818</v>
      </c>
      <c r="B2529" t="s">
        <v>901</v>
      </c>
      <c r="C2529" t="s">
        <v>512</v>
      </c>
      <c r="D2529" t="s">
        <v>3743</v>
      </c>
      <c r="E2529" t="s">
        <v>42</v>
      </c>
      <c r="F2529" s="3">
        <v>268001.52</v>
      </c>
      <c r="G2529" s="3" t="s">
        <v>3765</v>
      </c>
      <c r="H2529" s="3" t="s">
        <v>3765</v>
      </c>
      <c r="I2529" s="61">
        <v>2023</v>
      </c>
    </row>
    <row r="2530" spans="1:9" x14ac:dyDescent="0.3">
      <c r="A2530" s="79">
        <v>1818</v>
      </c>
      <c r="B2530" t="s">
        <v>901</v>
      </c>
      <c r="C2530" t="s">
        <v>512</v>
      </c>
      <c r="D2530" t="s">
        <v>3744</v>
      </c>
      <c r="E2530" t="s">
        <v>42</v>
      </c>
      <c r="F2530" s="3">
        <v>205623.33</v>
      </c>
      <c r="G2530" s="3" t="s">
        <v>3765</v>
      </c>
      <c r="H2530" s="3" t="s">
        <v>3765</v>
      </c>
      <c r="I2530" s="61">
        <v>2023</v>
      </c>
    </row>
    <row r="2531" spans="1:9" x14ac:dyDescent="0.3">
      <c r="A2531" s="79">
        <v>1818</v>
      </c>
      <c r="B2531" t="s">
        <v>901</v>
      </c>
      <c r="C2531" t="s">
        <v>512</v>
      </c>
      <c r="D2531" t="s">
        <v>3745</v>
      </c>
      <c r="E2531" t="s">
        <v>42</v>
      </c>
      <c r="F2531" s="3">
        <v>525655.32999999996</v>
      </c>
      <c r="G2531" s="3" t="s">
        <v>3765</v>
      </c>
      <c r="H2531" s="3" t="s">
        <v>3765</v>
      </c>
      <c r="I2531" s="61">
        <v>2023</v>
      </c>
    </row>
    <row r="2532" spans="1:9" x14ac:dyDescent="0.3">
      <c r="A2532" s="79">
        <v>1819</v>
      </c>
      <c r="B2532" t="s">
        <v>902</v>
      </c>
      <c r="C2532" t="s">
        <v>512</v>
      </c>
      <c r="D2532" t="s">
        <v>3397</v>
      </c>
      <c r="E2532" t="s">
        <v>42</v>
      </c>
      <c r="F2532" s="3">
        <v>824422.29</v>
      </c>
      <c r="G2532" s="3">
        <v>50132200</v>
      </c>
      <c r="H2532" s="3">
        <v>1773677.24</v>
      </c>
      <c r="I2532" s="61">
        <v>2023</v>
      </c>
    </row>
    <row r="2533" spans="1:9" x14ac:dyDescent="0.3">
      <c r="A2533" s="79">
        <v>1819</v>
      </c>
      <c r="B2533" t="s">
        <v>902</v>
      </c>
      <c r="C2533" t="s">
        <v>512</v>
      </c>
      <c r="D2533" t="s">
        <v>3398</v>
      </c>
      <c r="E2533" t="s">
        <v>42</v>
      </c>
      <c r="F2533" s="3">
        <v>271642.09999999998</v>
      </c>
      <c r="G2533" s="3">
        <v>11278792</v>
      </c>
      <c r="H2533" s="3">
        <v>399043.66</v>
      </c>
      <c r="I2533" s="61">
        <v>2023</v>
      </c>
    </row>
    <row r="2534" spans="1:9" x14ac:dyDescent="0.3">
      <c r="A2534" s="79">
        <v>1820</v>
      </c>
      <c r="B2534" t="s">
        <v>903</v>
      </c>
      <c r="C2534" t="s">
        <v>512</v>
      </c>
      <c r="D2534" t="s">
        <v>3746</v>
      </c>
      <c r="E2534" t="s">
        <v>42</v>
      </c>
      <c r="F2534" s="3">
        <v>366858.8</v>
      </c>
      <c r="G2534" s="3">
        <v>39883300</v>
      </c>
      <c r="H2534" s="3">
        <v>792481.17</v>
      </c>
      <c r="I2534" s="61">
        <v>2023</v>
      </c>
    </row>
    <row r="2535" spans="1:9" x14ac:dyDescent="0.3">
      <c r="A2535" s="79">
        <v>1820</v>
      </c>
      <c r="B2535" t="s">
        <v>903</v>
      </c>
      <c r="C2535" t="s">
        <v>512</v>
      </c>
      <c r="D2535" t="s">
        <v>4042</v>
      </c>
      <c r="E2535" t="s">
        <v>42</v>
      </c>
      <c r="F2535" s="3">
        <v>315350.7</v>
      </c>
      <c r="G2535" s="3">
        <v>32626011</v>
      </c>
      <c r="H2535" s="3">
        <v>648278.84</v>
      </c>
      <c r="I2535" s="61">
        <v>2023</v>
      </c>
    </row>
    <row r="2536" spans="1:9" x14ac:dyDescent="0.3">
      <c r="A2536" s="79">
        <v>1820</v>
      </c>
      <c r="B2536" t="s">
        <v>903</v>
      </c>
      <c r="C2536" t="s">
        <v>512</v>
      </c>
      <c r="D2536" t="s">
        <v>4180</v>
      </c>
      <c r="E2536" t="s">
        <v>19</v>
      </c>
      <c r="F2536" s="3">
        <v>84944.2</v>
      </c>
      <c r="G2536" s="3">
        <v>4260000</v>
      </c>
      <c r="H2536" s="3">
        <v>84646.2</v>
      </c>
      <c r="I2536" s="61">
        <v>2023</v>
      </c>
    </row>
    <row r="2537" spans="1:9" x14ac:dyDescent="0.3">
      <c r="A2537" s="79">
        <v>1915</v>
      </c>
      <c r="B2537" t="s">
        <v>904</v>
      </c>
      <c r="C2537" t="s">
        <v>1219</v>
      </c>
      <c r="D2537" t="s">
        <v>653</v>
      </c>
      <c r="E2537" t="s">
        <v>42</v>
      </c>
      <c r="F2537" s="3">
        <v>168557</v>
      </c>
      <c r="G2537" s="3">
        <v>36609700</v>
      </c>
      <c r="H2537" s="3">
        <v>1651829</v>
      </c>
      <c r="I2537" s="61">
        <v>2023</v>
      </c>
    </row>
    <row r="2538" spans="1:9" x14ac:dyDescent="0.3">
      <c r="A2538" s="79">
        <v>1915</v>
      </c>
      <c r="B2538" t="s">
        <v>904</v>
      </c>
      <c r="C2538" t="s">
        <v>1219</v>
      </c>
      <c r="D2538" t="s">
        <v>3399</v>
      </c>
      <c r="E2538" t="s">
        <v>42</v>
      </c>
      <c r="F2538" s="3">
        <v>33610</v>
      </c>
      <c r="G2538" s="3">
        <v>4800000</v>
      </c>
      <c r="H2538" s="3">
        <v>216576</v>
      </c>
      <c r="I2538" s="61">
        <v>2023</v>
      </c>
    </row>
    <row r="2539" spans="1:9" x14ac:dyDescent="0.3">
      <c r="A2539" s="79">
        <v>1915</v>
      </c>
      <c r="B2539" t="s">
        <v>904</v>
      </c>
      <c r="C2539" t="s">
        <v>1219</v>
      </c>
      <c r="D2539" t="s">
        <v>654</v>
      </c>
      <c r="E2539" t="s">
        <v>42</v>
      </c>
      <c r="F2539" s="3">
        <v>12937.63</v>
      </c>
      <c r="G2539" s="3">
        <v>7207100</v>
      </c>
      <c r="H2539" s="3">
        <v>325184</v>
      </c>
      <c r="I2539" s="61">
        <v>2023</v>
      </c>
    </row>
    <row r="2540" spans="1:9" x14ac:dyDescent="0.3">
      <c r="A2540" s="79">
        <v>1915</v>
      </c>
      <c r="B2540" t="s">
        <v>904</v>
      </c>
      <c r="C2540" t="s">
        <v>1219</v>
      </c>
      <c r="D2540" t="s">
        <v>3400</v>
      </c>
      <c r="E2540" t="s">
        <v>42</v>
      </c>
      <c r="F2540" s="3" t="s">
        <v>3765</v>
      </c>
      <c r="G2540" s="3">
        <v>20370500</v>
      </c>
      <c r="H2540" s="3">
        <v>919116</v>
      </c>
      <c r="I2540" s="61">
        <v>2023</v>
      </c>
    </row>
    <row r="2541" spans="1:9" x14ac:dyDescent="0.3">
      <c r="A2541" s="79">
        <v>1915</v>
      </c>
      <c r="B2541" t="s">
        <v>904</v>
      </c>
      <c r="C2541" t="s">
        <v>1219</v>
      </c>
      <c r="D2541" t="s">
        <v>3401</v>
      </c>
      <c r="E2541" t="s">
        <v>42</v>
      </c>
      <c r="F2541" s="3">
        <v>165301</v>
      </c>
      <c r="G2541" s="3">
        <v>78098600</v>
      </c>
      <c r="H2541" s="3">
        <v>3523808</v>
      </c>
      <c r="I2541" s="61">
        <v>2023</v>
      </c>
    </row>
    <row r="2542" spans="1:9" x14ac:dyDescent="0.3">
      <c r="A2542" s="79">
        <v>1915</v>
      </c>
      <c r="B2542" t="s">
        <v>904</v>
      </c>
      <c r="C2542" t="s">
        <v>1219</v>
      </c>
      <c r="D2542" t="s">
        <v>4043</v>
      </c>
      <c r="E2542" t="s">
        <v>7</v>
      </c>
      <c r="F2542" s="3">
        <v>444465</v>
      </c>
      <c r="G2542" s="3">
        <v>15676600</v>
      </c>
      <c r="H2542" s="3">
        <v>707328</v>
      </c>
      <c r="I2542" s="61">
        <v>2023</v>
      </c>
    </row>
    <row r="2543" spans="1:9" x14ac:dyDescent="0.3">
      <c r="A2543" s="79">
        <v>1915</v>
      </c>
      <c r="B2543" t="s">
        <v>904</v>
      </c>
      <c r="C2543" t="s">
        <v>1219</v>
      </c>
      <c r="D2543" t="s">
        <v>3089</v>
      </c>
      <c r="E2543" t="s">
        <v>7</v>
      </c>
      <c r="F2543" s="3">
        <v>46460.959999999999</v>
      </c>
      <c r="G2543" s="3">
        <v>5885000</v>
      </c>
      <c r="H2543" s="3">
        <v>265531</v>
      </c>
      <c r="I2543" s="61">
        <v>2023</v>
      </c>
    </row>
    <row r="2544" spans="1:9" x14ac:dyDescent="0.3">
      <c r="A2544" s="79">
        <v>1915</v>
      </c>
      <c r="B2544" t="s">
        <v>904</v>
      </c>
      <c r="C2544" t="s">
        <v>1219</v>
      </c>
      <c r="D2544" t="s">
        <v>385</v>
      </c>
      <c r="E2544" t="s">
        <v>7</v>
      </c>
      <c r="F2544" s="3">
        <v>4223.5</v>
      </c>
      <c r="G2544" s="3">
        <v>268500</v>
      </c>
      <c r="H2544" s="3">
        <v>12114</v>
      </c>
      <c r="I2544" s="61">
        <v>2023</v>
      </c>
    </row>
    <row r="2545" spans="1:9" x14ac:dyDescent="0.3">
      <c r="A2545" s="79">
        <v>1915</v>
      </c>
      <c r="B2545" t="s">
        <v>904</v>
      </c>
      <c r="C2545" t="s">
        <v>1219</v>
      </c>
      <c r="D2545" t="s">
        <v>4044</v>
      </c>
      <c r="E2545" t="s">
        <v>7</v>
      </c>
      <c r="F2545" s="3">
        <v>2067.63</v>
      </c>
      <c r="G2545" s="3">
        <v>41500</v>
      </c>
      <c r="H2545" s="3">
        <v>1872</v>
      </c>
      <c r="I2545" s="61">
        <v>2023</v>
      </c>
    </row>
    <row r="2546" spans="1:9" x14ac:dyDescent="0.3">
      <c r="A2546" s="79">
        <v>1915</v>
      </c>
      <c r="B2546" t="s">
        <v>904</v>
      </c>
      <c r="C2546" t="s">
        <v>1219</v>
      </c>
      <c r="D2546" t="s">
        <v>4106</v>
      </c>
      <c r="E2546" t="s">
        <v>7</v>
      </c>
      <c r="F2546" s="3" t="s">
        <v>3765</v>
      </c>
      <c r="G2546" s="3">
        <v>206400</v>
      </c>
      <c r="H2546" s="3">
        <v>9312</v>
      </c>
      <c r="I2546" s="61">
        <v>2023</v>
      </c>
    </row>
    <row r="2547" spans="1:9" x14ac:dyDescent="0.3">
      <c r="A2547" s="79">
        <v>1915</v>
      </c>
      <c r="B2547" t="s">
        <v>904</v>
      </c>
      <c r="C2547" t="s">
        <v>1219</v>
      </c>
      <c r="D2547" t="s">
        <v>4181</v>
      </c>
      <c r="E2547" t="s">
        <v>19</v>
      </c>
      <c r="F2547" s="3">
        <v>608275</v>
      </c>
      <c r="G2547" s="3">
        <v>12127700</v>
      </c>
      <c r="H2547" s="3">
        <v>547201</v>
      </c>
      <c r="I2547" s="61">
        <v>2023</v>
      </c>
    </row>
    <row r="2548" spans="1:9" x14ac:dyDescent="0.3">
      <c r="A2548" s="79">
        <v>1918</v>
      </c>
      <c r="B2548" t="s">
        <v>905</v>
      </c>
      <c r="C2548" t="s">
        <v>1219</v>
      </c>
      <c r="D2548" t="s">
        <v>656</v>
      </c>
      <c r="E2548" t="s">
        <v>7</v>
      </c>
      <c r="F2548" s="3">
        <v>8306.5499999999993</v>
      </c>
      <c r="G2548" s="3">
        <v>1318500</v>
      </c>
      <c r="H2548" s="3">
        <v>44855.37</v>
      </c>
      <c r="I2548" s="61">
        <v>2023</v>
      </c>
    </row>
    <row r="2549" spans="1:9" x14ac:dyDescent="0.3">
      <c r="A2549" s="79">
        <v>1918</v>
      </c>
      <c r="B2549" t="s">
        <v>905</v>
      </c>
      <c r="C2549" t="s">
        <v>1219</v>
      </c>
      <c r="D2549" t="s">
        <v>657</v>
      </c>
      <c r="E2549" t="s">
        <v>7</v>
      </c>
      <c r="F2549" s="3">
        <v>3177.96</v>
      </c>
      <c r="G2549" s="3">
        <v>1434800</v>
      </c>
      <c r="H2549" s="3">
        <v>48811.9</v>
      </c>
      <c r="I2549" s="61">
        <v>2023</v>
      </c>
    </row>
    <row r="2550" spans="1:9" x14ac:dyDescent="0.3">
      <c r="A2550" s="79">
        <v>1918</v>
      </c>
      <c r="B2550" t="s">
        <v>905</v>
      </c>
      <c r="C2550" t="s">
        <v>1219</v>
      </c>
      <c r="D2550" t="s">
        <v>658</v>
      </c>
      <c r="E2550" t="s">
        <v>7</v>
      </c>
      <c r="F2550" s="3">
        <v>2207</v>
      </c>
      <c r="G2550" s="3">
        <v>953200</v>
      </c>
      <c r="H2550" s="3">
        <v>32427.86</v>
      </c>
      <c r="I2550" s="61">
        <v>2023</v>
      </c>
    </row>
    <row r="2551" spans="1:9" x14ac:dyDescent="0.3">
      <c r="A2551" s="79">
        <v>2003</v>
      </c>
      <c r="B2551" t="s">
        <v>3402</v>
      </c>
      <c r="C2551" t="s">
        <v>1241</v>
      </c>
      <c r="D2551" t="s">
        <v>3403</v>
      </c>
      <c r="E2551" t="s">
        <v>42</v>
      </c>
      <c r="F2551" s="3">
        <v>721690</v>
      </c>
      <c r="G2551" s="3">
        <v>20791300</v>
      </c>
      <c r="H2551" s="3">
        <v>1374720.76</v>
      </c>
      <c r="I2551" s="61">
        <v>2023</v>
      </c>
    </row>
    <row r="2552" spans="1:9" x14ac:dyDescent="0.3">
      <c r="A2552" s="79">
        <v>2004</v>
      </c>
      <c r="B2552" t="s">
        <v>906</v>
      </c>
      <c r="C2552" t="s">
        <v>1241</v>
      </c>
      <c r="D2552" t="s">
        <v>660</v>
      </c>
      <c r="E2552" t="s">
        <v>7</v>
      </c>
      <c r="F2552" s="3">
        <v>22956.62</v>
      </c>
      <c r="G2552" s="3">
        <v>116100</v>
      </c>
      <c r="H2552" s="3">
        <v>35502.218999999997</v>
      </c>
      <c r="I2552" s="61">
        <v>2023</v>
      </c>
    </row>
    <row r="2553" spans="1:9" x14ac:dyDescent="0.3">
      <c r="A2553" s="79">
        <v>2004</v>
      </c>
      <c r="B2553" t="s">
        <v>906</v>
      </c>
      <c r="C2553" t="s">
        <v>1241</v>
      </c>
      <c r="D2553" t="s">
        <v>3747</v>
      </c>
      <c r="E2553" t="s">
        <v>42</v>
      </c>
      <c r="F2553" s="3">
        <v>54256.14</v>
      </c>
      <c r="G2553" s="3">
        <v>8725300</v>
      </c>
      <c r="H2553" s="3">
        <v>2668109.4870000002</v>
      </c>
      <c r="I2553" s="61">
        <v>2023</v>
      </c>
    </row>
    <row r="2554" spans="1:9" x14ac:dyDescent="0.3">
      <c r="A2554" s="79">
        <v>2004</v>
      </c>
      <c r="B2554" t="s">
        <v>906</v>
      </c>
      <c r="C2554" t="s">
        <v>1241</v>
      </c>
      <c r="D2554" t="s">
        <v>661</v>
      </c>
      <c r="E2554" t="s">
        <v>7</v>
      </c>
      <c r="F2554" s="3">
        <v>13299.3</v>
      </c>
      <c r="G2554" s="3">
        <v>365800</v>
      </c>
      <c r="H2554" s="3">
        <v>111857.982</v>
      </c>
      <c r="I2554" s="61">
        <v>2023</v>
      </c>
    </row>
    <row r="2555" spans="1:9" x14ac:dyDescent="0.3">
      <c r="A2555" s="79">
        <v>2004</v>
      </c>
      <c r="B2555" t="s">
        <v>906</v>
      </c>
      <c r="C2555" t="s">
        <v>1241</v>
      </c>
      <c r="D2555" t="s">
        <v>662</v>
      </c>
      <c r="E2555" t="s">
        <v>19</v>
      </c>
      <c r="F2555" s="3">
        <v>264123.13</v>
      </c>
      <c r="G2555" s="3">
        <v>1439000</v>
      </c>
      <c r="H2555" s="3">
        <v>440031.81</v>
      </c>
      <c r="I2555" s="61">
        <v>2023</v>
      </c>
    </row>
    <row r="2556" spans="1:9" x14ac:dyDescent="0.3">
      <c r="A2556" s="79">
        <v>2004</v>
      </c>
      <c r="B2556" t="s">
        <v>906</v>
      </c>
      <c r="C2556" t="s">
        <v>1241</v>
      </c>
      <c r="D2556" t="s">
        <v>663</v>
      </c>
      <c r="E2556" t="s">
        <v>7</v>
      </c>
      <c r="F2556" s="3" t="s">
        <v>3765</v>
      </c>
      <c r="G2556" s="3">
        <v>222200</v>
      </c>
      <c r="H2556" s="3">
        <v>67946.538</v>
      </c>
      <c r="I2556" s="61">
        <v>2023</v>
      </c>
    </row>
    <row r="2557" spans="1:9" x14ac:dyDescent="0.3">
      <c r="A2557" s="79">
        <v>2004</v>
      </c>
      <c r="B2557" t="s">
        <v>906</v>
      </c>
      <c r="C2557" t="s">
        <v>1241</v>
      </c>
      <c r="D2557" t="s">
        <v>664</v>
      </c>
      <c r="E2557" t="s">
        <v>19</v>
      </c>
      <c r="F2557" s="3">
        <v>4507.72</v>
      </c>
      <c r="G2557" s="3">
        <v>141600</v>
      </c>
      <c r="H2557" s="3">
        <v>43299.864000000001</v>
      </c>
      <c r="I2557" s="61">
        <v>2023</v>
      </c>
    </row>
    <row r="2558" spans="1:9" x14ac:dyDescent="0.3">
      <c r="A2558" s="79">
        <v>2004</v>
      </c>
      <c r="B2558" t="s">
        <v>906</v>
      </c>
      <c r="C2558" t="s">
        <v>1241</v>
      </c>
      <c r="D2558" t="s">
        <v>665</v>
      </c>
      <c r="E2558" t="s">
        <v>7</v>
      </c>
      <c r="F2558" s="3">
        <v>18409.88</v>
      </c>
      <c r="G2558" s="3">
        <v>97700</v>
      </c>
      <c r="H2558" s="3">
        <v>29875.683000000001</v>
      </c>
      <c r="I2558" s="61">
        <v>2023</v>
      </c>
    </row>
    <row r="2559" spans="1:9" x14ac:dyDescent="0.3">
      <c r="A2559" s="79">
        <v>2004</v>
      </c>
      <c r="B2559" t="s">
        <v>906</v>
      </c>
      <c r="C2559" t="s">
        <v>1241</v>
      </c>
      <c r="D2559" t="s">
        <v>3916</v>
      </c>
      <c r="E2559" t="s">
        <v>42</v>
      </c>
      <c r="F2559" s="3">
        <v>100788</v>
      </c>
      <c r="G2559" s="3">
        <v>764100</v>
      </c>
      <c r="H2559" s="3">
        <v>233654.139</v>
      </c>
      <c r="I2559" s="61">
        <v>2023</v>
      </c>
    </row>
    <row r="2560" spans="1:9" x14ac:dyDescent="0.3">
      <c r="A2560" s="79">
        <v>2004</v>
      </c>
      <c r="B2560" t="s">
        <v>906</v>
      </c>
      <c r="C2560" t="s">
        <v>1241</v>
      </c>
      <c r="D2560" t="s">
        <v>666</v>
      </c>
      <c r="E2560" t="s">
        <v>19</v>
      </c>
      <c r="F2560" s="3">
        <v>359294</v>
      </c>
      <c r="G2560" s="3">
        <v>2018900</v>
      </c>
      <c r="H2560" s="3">
        <v>617359.43099999998</v>
      </c>
      <c r="I2560" s="61">
        <v>2023</v>
      </c>
    </row>
    <row r="2561" spans="1:9" x14ac:dyDescent="0.3">
      <c r="A2561" s="79">
        <v>2004</v>
      </c>
      <c r="B2561" t="s">
        <v>906</v>
      </c>
      <c r="C2561" t="s">
        <v>1241</v>
      </c>
      <c r="D2561" t="s">
        <v>3078</v>
      </c>
      <c r="E2561" t="s">
        <v>19</v>
      </c>
      <c r="F2561" s="3">
        <v>137247.03</v>
      </c>
      <c r="G2561" s="3">
        <v>2057000</v>
      </c>
      <c r="H2561" s="3">
        <v>629010.03</v>
      </c>
      <c r="I2561" s="61">
        <v>2023</v>
      </c>
    </row>
    <row r="2562" spans="1:9" x14ac:dyDescent="0.3">
      <c r="A2562" s="79">
        <v>2004</v>
      </c>
      <c r="B2562" t="s">
        <v>906</v>
      </c>
      <c r="C2562" t="s">
        <v>1241</v>
      </c>
      <c r="D2562" t="s">
        <v>3917</v>
      </c>
      <c r="E2562" t="s">
        <v>42</v>
      </c>
      <c r="F2562" s="3">
        <v>243729.58</v>
      </c>
      <c r="G2562" s="3">
        <v>1575100</v>
      </c>
      <c r="H2562" s="3">
        <v>481649.82900000003</v>
      </c>
      <c r="I2562" s="61">
        <v>2023</v>
      </c>
    </row>
    <row r="2563" spans="1:9" x14ac:dyDescent="0.3">
      <c r="A2563" s="79">
        <v>2004</v>
      </c>
      <c r="B2563" t="s">
        <v>906</v>
      </c>
      <c r="C2563" t="s">
        <v>1241</v>
      </c>
      <c r="D2563" t="s">
        <v>677</v>
      </c>
      <c r="E2563" t="s">
        <v>19</v>
      </c>
      <c r="F2563" s="3">
        <v>1138438.8700000001</v>
      </c>
      <c r="G2563" s="3">
        <v>11123600</v>
      </c>
      <c r="H2563" s="3">
        <v>3401485.6439999999</v>
      </c>
      <c r="I2563" s="61">
        <v>2023</v>
      </c>
    </row>
    <row r="2564" spans="1:9" x14ac:dyDescent="0.3">
      <c r="A2564" s="79">
        <v>2004</v>
      </c>
      <c r="B2564" t="s">
        <v>906</v>
      </c>
      <c r="C2564" t="s">
        <v>1241</v>
      </c>
      <c r="D2564" t="s">
        <v>667</v>
      </c>
      <c r="E2564" t="s">
        <v>7</v>
      </c>
      <c r="F2564" s="3">
        <v>27050</v>
      </c>
      <c r="G2564" s="3">
        <v>2963000</v>
      </c>
      <c r="H2564" s="3">
        <v>906055.77</v>
      </c>
      <c r="I2564" s="61">
        <v>2023</v>
      </c>
    </row>
    <row r="2565" spans="1:9" x14ac:dyDescent="0.3">
      <c r="A2565" s="79">
        <v>2004</v>
      </c>
      <c r="B2565" t="s">
        <v>906</v>
      </c>
      <c r="C2565" t="s">
        <v>1241</v>
      </c>
      <c r="D2565" t="s">
        <v>3079</v>
      </c>
      <c r="E2565" t="s">
        <v>19</v>
      </c>
      <c r="F2565" s="3">
        <v>442895.25</v>
      </c>
      <c r="G2565" s="3">
        <v>2492500</v>
      </c>
      <c r="H2565" s="3">
        <v>762181.57499999995</v>
      </c>
      <c r="I2565" s="61">
        <v>2023</v>
      </c>
    </row>
    <row r="2566" spans="1:9" x14ac:dyDescent="0.3">
      <c r="A2566" s="79">
        <v>2004</v>
      </c>
      <c r="B2566" t="s">
        <v>906</v>
      </c>
      <c r="C2566" t="s">
        <v>1241</v>
      </c>
      <c r="D2566" t="s">
        <v>668</v>
      </c>
      <c r="E2566" t="s">
        <v>7</v>
      </c>
      <c r="F2566" s="3">
        <v>144775.28</v>
      </c>
      <c r="G2566" s="3">
        <v>1196200</v>
      </c>
      <c r="H2566" s="3">
        <v>365785.99800000002</v>
      </c>
      <c r="I2566" s="61">
        <v>2023</v>
      </c>
    </row>
    <row r="2567" spans="1:9" x14ac:dyDescent="0.3">
      <c r="A2567" s="79">
        <v>2004</v>
      </c>
      <c r="B2567" t="s">
        <v>906</v>
      </c>
      <c r="C2567" t="s">
        <v>1241</v>
      </c>
      <c r="D2567" t="s">
        <v>3748</v>
      </c>
      <c r="E2567" t="s">
        <v>7</v>
      </c>
      <c r="F2567" s="3">
        <v>26867.13</v>
      </c>
      <c r="G2567" s="3">
        <v>711400</v>
      </c>
      <c r="H2567" s="3">
        <v>217539.00599999999</v>
      </c>
      <c r="I2567" s="61">
        <v>2023</v>
      </c>
    </row>
    <row r="2568" spans="1:9" x14ac:dyDescent="0.3">
      <c r="A2568" s="79">
        <v>2004</v>
      </c>
      <c r="B2568" t="s">
        <v>906</v>
      </c>
      <c r="C2568" t="s">
        <v>1241</v>
      </c>
      <c r="D2568" t="s">
        <v>678</v>
      </c>
      <c r="E2568" t="s">
        <v>19</v>
      </c>
      <c r="F2568" s="3">
        <v>189767.49</v>
      </c>
      <c r="G2568" s="3">
        <v>1206200</v>
      </c>
      <c r="H2568" s="3">
        <v>368843.89799999999</v>
      </c>
      <c r="I2568" s="61">
        <v>2023</v>
      </c>
    </row>
    <row r="2569" spans="1:9" x14ac:dyDescent="0.3">
      <c r="A2569" s="79">
        <v>2004</v>
      </c>
      <c r="B2569" t="s">
        <v>906</v>
      </c>
      <c r="C2569" t="s">
        <v>1241</v>
      </c>
      <c r="D2569" t="s">
        <v>3749</v>
      </c>
      <c r="E2569" t="s">
        <v>19</v>
      </c>
      <c r="F2569" s="3">
        <v>249298.26</v>
      </c>
      <c r="G2569" s="3">
        <v>2318100</v>
      </c>
      <c r="H2569" s="3">
        <v>708851.799</v>
      </c>
      <c r="I2569" s="61">
        <v>2023</v>
      </c>
    </row>
    <row r="2570" spans="1:9" x14ac:dyDescent="0.3">
      <c r="A2570" s="79">
        <v>2004</v>
      </c>
      <c r="B2570" t="s">
        <v>906</v>
      </c>
      <c r="C2570" t="s">
        <v>1241</v>
      </c>
      <c r="D2570" t="s">
        <v>679</v>
      </c>
      <c r="E2570" t="s">
        <v>19</v>
      </c>
      <c r="F2570" s="3">
        <v>336920.1</v>
      </c>
      <c r="G2570" s="3">
        <v>2768200</v>
      </c>
      <c r="H2570" s="3">
        <v>846487.87800000003</v>
      </c>
      <c r="I2570" s="61">
        <v>2023</v>
      </c>
    </row>
    <row r="2571" spans="1:9" x14ac:dyDescent="0.3">
      <c r="A2571" s="79">
        <v>2004</v>
      </c>
      <c r="B2571" t="s">
        <v>906</v>
      </c>
      <c r="C2571" t="s">
        <v>1241</v>
      </c>
      <c r="D2571" t="s">
        <v>669</v>
      </c>
      <c r="E2571" t="s">
        <v>19</v>
      </c>
      <c r="F2571" s="3">
        <v>907347.65</v>
      </c>
      <c r="G2571" s="3">
        <v>3739400</v>
      </c>
      <c r="H2571" s="3">
        <v>1143471.1259999999</v>
      </c>
      <c r="I2571" s="61">
        <v>2023</v>
      </c>
    </row>
    <row r="2572" spans="1:9" x14ac:dyDescent="0.3">
      <c r="A2572" s="79">
        <v>2004</v>
      </c>
      <c r="B2572" t="s">
        <v>906</v>
      </c>
      <c r="C2572" t="s">
        <v>1241</v>
      </c>
      <c r="D2572" t="s">
        <v>670</v>
      </c>
      <c r="E2572" t="s">
        <v>19</v>
      </c>
      <c r="F2572" s="3">
        <v>995237.2200000002</v>
      </c>
      <c r="G2572" s="3">
        <v>5450830</v>
      </c>
      <c r="H2572" s="3">
        <v>1666809.3056999999</v>
      </c>
      <c r="I2572" s="61">
        <v>2023</v>
      </c>
    </row>
    <row r="2573" spans="1:9" x14ac:dyDescent="0.3">
      <c r="A2573" s="79">
        <v>2004</v>
      </c>
      <c r="B2573" t="s">
        <v>906</v>
      </c>
      <c r="C2573" t="s">
        <v>1241</v>
      </c>
      <c r="D2573" t="s">
        <v>671</v>
      </c>
      <c r="E2573" t="s">
        <v>7</v>
      </c>
      <c r="F2573" s="3">
        <v>43109.5</v>
      </c>
      <c r="G2573" s="3">
        <v>730000</v>
      </c>
      <c r="H2573" s="3">
        <v>223226.7</v>
      </c>
      <c r="I2573" s="61">
        <v>2023</v>
      </c>
    </row>
    <row r="2574" spans="1:9" x14ac:dyDescent="0.3">
      <c r="A2574" s="79">
        <v>2004</v>
      </c>
      <c r="B2574" t="s">
        <v>906</v>
      </c>
      <c r="C2574" t="s">
        <v>1241</v>
      </c>
      <c r="D2574" t="s">
        <v>3404</v>
      </c>
      <c r="E2574" t="s">
        <v>19</v>
      </c>
      <c r="F2574" s="3">
        <v>67831.02</v>
      </c>
      <c r="G2574" s="3">
        <v>392500</v>
      </c>
      <c r="H2574" s="3">
        <v>120022.575</v>
      </c>
      <c r="I2574" s="61">
        <v>2023</v>
      </c>
    </row>
    <row r="2575" spans="1:9" x14ac:dyDescent="0.3">
      <c r="A2575" s="79">
        <v>2004</v>
      </c>
      <c r="B2575" t="s">
        <v>906</v>
      </c>
      <c r="C2575" t="s">
        <v>1241</v>
      </c>
      <c r="D2575" t="s">
        <v>672</v>
      </c>
      <c r="E2575" t="s">
        <v>7</v>
      </c>
      <c r="F2575" s="3">
        <v>36347.32</v>
      </c>
      <c r="G2575" s="3">
        <v>184900</v>
      </c>
      <c r="H2575" s="3">
        <v>56540.571000000004</v>
      </c>
      <c r="I2575" s="61">
        <v>2023</v>
      </c>
    </row>
    <row r="2576" spans="1:9" x14ac:dyDescent="0.3">
      <c r="A2576" s="79">
        <v>2004</v>
      </c>
      <c r="B2576" t="s">
        <v>906</v>
      </c>
      <c r="C2576" t="s">
        <v>1241</v>
      </c>
      <c r="D2576" t="s">
        <v>673</v>
      </c>
      <c r="E2576" t="s">
        <v>7</v>
      </c>
      <c r="F2576" s="3">
        <v>119293.78</v>
      </c>
      <c r="G2576" s="3">
        <v>2242800</v>
      </c>
      <c r="H2576" s="3">
        <v>685825.81200000003</v>
      </c>
      <c r="I2576" s="61">
        <v>2023</v>
      </c>
    </row>
    <row r="2577" spans="1:9" x14ac:dyDescent="0.3">
      <c r="A2577" s="79">
        <v>2004</v>
      </c>
      <c r="B2577" t="s">
        <v>906</v>
      </c>
      <c r="C2577" t="s">
        <v>1241</v>
      </c>
      <c r="D2577" t="s">
        <v>674</v>
      </c>
      <c r="E2577" t="s">
        <v>7</v>
      </c>
      <c r="F2577" s="3" t="s">
        <v>3765</v>
      </c>
      <c r="G2577" s="3">
        <v>221200</v>
      </c>
      <c r="H2577" s="3">
        <v>67640.748000000007</v>
      </c>
      <c r="I2577" s="61">
        <v>2023</v>
      </c>
    </row>
    <row r="2578" spans="1:9" x14ac:dyDescent="0.3">
      <c r="A2578" s="79">
        <v>2004</v>
      </c>
      <c r="B2578" t="s">
        <v>906</v>
      </c>
      <c r="C2578" t="s">
        <v>1241</v>
      </c>
      <c r="D2578" t="s">
        <v>675</v>
      </c>
      <c r="E2578" t="s">
        <v>7</v>
      </c>
      <c r="F2578" s="3">
        <v>322231.75</v>
      </c>
      <c r="G2578" s="3">
        <v>1180800</v>
      </c>
      <c r="H2578" s="3">
        <v>361076.83199999999</v>
      </c>
      <c r="I2578" s="61">
        <v>2023</v>
      </c>
    </row>
    <row r="2579" spans="1:9" x14ac:dyDescent="0.3">
      <c r="A2579" s="79">
        <v>2004</v>
      </c>
      <c r="B2579" t="s">
        <v>906</v>
      </c>
      <c r="C2579" t="s">
        <v>1241</v>
      </c>
      <c r="D2579" t="s">
        <v>676</v>
      </c>
      <c r="E2579" t="s">
        <v>19</v>
      </c>
      <c r="F2579" s="3">
        <v>330809.68</v>
      </c>
      <c r="G2579" s="3">
        <v>1826000</v>
      </c>
      <c r="H2579" s="3">
        <v>558372.54</v>
      </c>
      <c r="I2579" s="61">
        <v>2023</v>
      </c>
    </row>
    <row r="2580" spans="1:9" x14ac:dyDescent="0.3">
      <c r="A2580" s="79">
        <v>2004</v>
      </c>
      <c r="B2580" t="s">
        <v>906</v>
      </c>
      <c r="C2580" t="s">
        <v>1241</v>
      </c>
      <c r="D2580" t="s">
        <v>4045</v>
      </c>
      <c r="E2580" t="s">
        <v>7</v>
      </c>
      <c r="F2580" s="3">
        <v>23879.85</v>
      </c>
      <c r="G2580" s="3">
        <v>482400</v>
      </c>
      <c r="H2580" s="3">
        <v>147513.09599999999</v>
      </c>
      <c r="I2580" s="61">
        <v>2023</v>
      </c>
    </row>
    <row r="2581" spans="1:9" x14ac:dyDescent="0.3">
      <c r="A2581" s="79">
        <v>2004</v>
      </c>
      <c r="B2581" t="s">
        <v>906</v>
      </c>
      <c r="C2581" t="s">
        <v>1241</v>
      </c>
      <c r="D2581" t="s">
        <v>4046</v>
      </c>
      <c r="E2581" t="s">
        <v>19</v>
      </c>
      <c r="F2581" s="3">
        <v>1415320.27</v>
      </c>
      <c r="G2581" s="3">
        <v>10086300</v>
      </c>
      <c r="H2581" s="3">
        <v>3084289.6770000001</v>
      </c>
      <c r="I2581" s="61">
        <v>2023</v>
      </c>
    </row>
    <row r="2582" spans="1:9" x14ac:dyDescent="0.3">
      <c r="A2582" s="79">
        <v>2004</v>
      </c>
      <c r="B2582" t="s">
        <v>906</v>
      </c>
      <c r="C2582" t="s">
        <v>1241</v>
      </c>
      <c r="D2582" t="s">
        <v>4047</v>
      </c>
      <c r="E2582" t="s">
        <v>19</v>
      </c>
      <c r="F2582" s="3">
        <v>685945.99</v>
      </c>
      <c r="G2582" s="3">
        <v>4490900</v>
      </c>
      <c r="H2582" s="3">
        <v>1373272.311</v>
      </c>
      <c r="I2582" s="61">
        <v>2023</v>
      </c>
    </row>
    <row r="2583" spans="1:9" x14ac:dyDescent="0.3">
      <c r="A2583" s="79">
        <v>2004</v>
      </c>
      <c r="B2583" t="s">
        <v>906</v>
      </c>
      <c r="C2583" t="s">
        <v>1241</v>
      </c>
      <c r="D2583" t="s">
        <v>4048</v>
      </c>
      <c r="E2583" t="s">
        <v>7</v>
      </c>
      <c r="F2583" s="3">
        <v>176.4</v>
      </c>
      <c r="G2583" s="3">
        <v>482400</v>
      </c>
      <c r="H2583" s="3">
        <v>147513.09599999999</v>
      </c>
      <c r="I2583" s="61">
        <v>2023</v>
      </c>
    </row>
    <row r="2584" spans="1:9" x14ac:dyDescent="0.3">
      <c r="A2584" s="79">
        <v>2004</v>
      </c>
      <c r="B2584" t="s">
        <v>906</v>
      </c>
      <c r="C2584" t="s">
        <v>1241</v>
      </c>
      <c r="D2584" t="s">
        <v>4049</v>
      </c>
      <c r="E2584" t="s">
        <v>7</v>
      </c>
      <c r="F2584" s="3">
        <v>52545.53</v>
      </c>
      <c r="G2584" s="3">
        <v>771800</v>
      </c>
      <c r="H2584" s="3">
        <v>236008.72200000001</v>
      </c>
      <c r="I2584" s="61">
        <v>2023</v>
      </c>
    </row>
    <row r="2585" spans="1:9" x14ac:dyDescent="0.3">
      <c r="A2585" s="79">
        <v>2004</v>
      </c>
      <c r="B2585" t="s">
        <v>906</v>
      </c>
      <c r="C2585" t="s">
        <v>1241</v>
      </c>
      <c r="D2585" t="s">
        <v>4050</v>
      </c>
      <c r="E2585" t="s">
        <v>42</v>
      </c>
      <c r="F2585" s="3">
        <v>318056.89</v>
      </c>
      <c r="G2585" s="3">
        <v>2810000</v>
      </c>
      <c r="H2585" s="3">
        <v>859269.9</v>
      </c>
      <c r="I2585" s="61">
        <v>2023</v>
      </c>
    </row>
    <row r="2586" spans="1:9" x14ac:dyDescent="0.3">
      <c r="A2586" s="79">
        <v>2004</v>
      </c>
      <c r="B2586" t="s">
        <v>906</v>
      </c>
      <c r="C2586" t="s">
        <v>1241</v>
      </c>
      <c r="D2586" t="s">
        <v>4051</v>
      </c>
      <c r="E2586" t="s">
        <v>7</v>
      </c>
      <c r="F2586" s="3">
        <v>65470.5</v>
      </c>
      <c r="G2586" s="3">
        <v>965100</v>
      </c>
      <c r="H2586" s="3">
        <v>295117.929</v>
      </c>
      <c r="I2586" s="61">
        <v>2023</v>
      </c>
    </row>
    <row r="2587" spans="1:9" x14ac:dyDescent="0.3">
      <c r="A2587" s="79">
        <v>2004</v>
      </c>
      <c r="B2587" t="s">
        <v>906</v>
      </c>
      <c r="C2587" t="s">
        <v>1241</v>
      </c>
      <c r="D2587" t="s">
        <v>4052</v>
      </c>
      <c r="E2587" t="s">
        <v>42</v>
      </c>
      <c r="F2587" s="3">
        <v>298603.67</v>
      </c>
      <c r="G2587" s="3">
        <v>1646800</v>
      </c>
      <c r="H2587" s="3">
        <v>503574.97200000001</v>
      </c>
      <c r="I2587" s="61">
        <v>2023</v>
      </c>
    </row>
    <row r="2588" spans="1:9" x14ac:dyDescent="0.3">
      <c r="A2588" s="79">
        <v>2004</v>
      </c>
      <c r="B2588" t="s">
        <v>906</v>
      </c>
      <c r="C2588" t="s">
        <v>1241</v>
      </c>
      <c r="D2588" t="s">
        <v>4053</v>
      </c>
      <c r="E2588" t="s">
        <v>7</v>
      </c>
      <c r="F2588" s="3">
        <v>16935.830000000002</v>
      </c>
      <c r="G2588" s="3">
        <v>101900</v>
      </c>
      <c r="H2588" s="3">
        <v>31160.001</v>
      </c>
      <c r="I2588" s="61">
        <v>2023</v>
      </c>
    </row>
    <row r="2589" spans="1:9" x14ac:dyDescent="0.3">
      <c r="A2589" s="79">
        <v>2004</v>
      </c>
      <c r="B2589" t="s">
        <v>906</v>
      </c>
      <c r="C2589" t="s">
        <v>1241</v>
      </c>
      <c r="D2589" t="s">
        <v>4054</v>
      </c>
      <c r="E2589" t="s">
        <v>19</v>
      </c>
      <c r="F2589" s="3">
        <v>1757564.65</v>
      </c>
      <c r="G2589" s="3">
        <v>10514700</v>
      </c>
      <c r="H2589" s="3">
        <v>3215290.1129999999</v>
      </c>
      <c r="I2589" s="61">
        <v>2023</v>
      </c>
    </row>
    <row r="2590" spans="1:9" x14ac:dyDescent="0.3">
      <c r="A2590" s="79">
        <v>2004</v>
      </c>
      <c r="B2590" t="s">
        <v>906</v>
      </c>
      <c r="C2590" t="s">
        <v>1241</v>
      </c>
      <c r="D2590" t="s">
        <v>4055</v>
      </c>
      <c r="E2590" t="s">
        <v>19</v>
      </c>
      <c r="F2590" s="3">
        <v>352514.2</v>
      </c>
      <c r="G2590" s="3">
        <v>3153300</v>
      </c>
      <c r="H2590" s="3">
        <v>964247.60699999996</v>
      </c>
      <c r="I2590" s="61">
        <v>2023</v>
      </c>
    </row>
    <row r="2591" spans="1:9" x14ac:dyDescent="0.3">
      <c r="A2591" s="79">
        <v>2004</v>
      </c>
      <c r="B2591" t="s">
        <v>906</v>
      </c>
      <c r="C2591" t="s">
        <v>1241</v>
      </c>
      <c r="D2591" t="s">
        <v>4056</v>
      </c>
      <c r="E2591" t="s">
        <v>7</v>
      </c>
      <c r="F2591" s="3">
        <v>45223.03</v>
      </c>
      <c r="G2591" s="3">
        <v>492300</v>
      </c>
      <c r="H2591" s="3">
        <v>150540.41700000002</v>
      </c>
      <c r="I2591" s="61">
        <v>2023</v>
      </c>
    </row>
    <row r="2592" spans="1:9" x14ac:dyDescent="0.3">
      <c r="A2592" s="79">
        <v>2004</v>
      </c>
      <c r="B2592" t="s">
        <v>906</v>
      </c>
      <c r="C2592" t="s">
        <v>1241</v>
      </c>
      <c r="D2592" t="s">
        <v>4057</v>
      </c>
      <c r="E2592" t="s">
        <v>7</v>
      </c>
      <c r="F2592" s="3">
        <v>39840.639999999999</v>
      </c>
      <c r="G2592" s="3">
        <v>675400</v>
      </c>
      <c r="H2592" s="3">
        <v>206530.56599999999</v>
      </c>
      <c r="I2592" s="61">
        <v>2023</v>
      </c>
    </row>
    <row r="2593" spans="1:9" x14ac:dyDescent="0.3">
      <c r="A2593" s="79">
        <v>2004</v>
      </c>
      <c r="B2593" t="s">
        <v>906</v>
      </c>
      <c r="C2593" t="s">
        <v>1241</v>
      </c>
      <c r="D2593" t="s">
        <v>4058</v>
      </c>
      <c r="E2593" t="s">
        <v>7</v>
      </c>
      <c r="F2593" s="3">
        <v>301918.59000000003</v>
      </c>
      <c r="G2593" s="3">
        <v>2491900</v>
      </c>
      <c r="H2593" s="3">
        <v>761998.10100000002</v>
      </c>
      <c r="I2593" s="61">
        <v>2023</v>
      </c>
    </row>
    <row r="2594" spans="1:9" x14ac:dyDescent="0.3">
      <c r="A2594" s="79">
        <v>2004</v>
      </c>
      <c r="B2594" t="s">
        <v>906</v>
      </c>
      <c r="C2594" t="s">
        <v>1241</v>
      </c>
      <c r="D2594" t="s">
        <v>4059</v>
      </c>
      <c r="E2594" t="s">
        <v>7</v>
      </c>
      <c r="F2594" s="3" t="s">
        <v>3765</v>
      </c>
      <c r="G2594" s="3">
        <v>498000</v>
      </c>
      <c r="H2594" s="3">
        <v>152283.42000000001</v>
      </c>
      <c r="I2594" s="61">
        <v>2023</v>
      </c>
    </row>
    <row r="2595" spans="1:9" x14ac:dyDescent="0.3">
      <c r="A2595" s="79">
        <v>2004</v>
      </c>
      <c r="B2595" t="s">
        <v>906</v>
      </c>
      <c r="C2595" t="s">
        <v>1241</v>
      </c>
      <c r="D2595" t="s">
        <v>4060</v>
      </c>
      <c r="E2595" t="s">
        <v>7</v>
      </c>
      <c r="F2595" s="3">
        <v>29173.43</v>
      </c>
      <c r="G2595" s="3">
        <v>481400</v>
      </c>
      <c r="H2595" s="3">
        <v>147207.30600000001</v>
      </c>
      <c r="I2595" s="61">
        <v>2023</v>
      </c>
    </row>
    <row r="2596" spans="1:9" x14ac:dyDescent="0.3">
      <c r="A2596" s="79">
        <v>2005</v>
      </c>
      <c r="B2596" t="s">
        <v>907</v>
      </c>
      <c r="C2596" t="s">
        <v>1241</v>
      </c>
      <c r="D2596" t="s">
        <v>3750</v>
      </c>
      <c r="E2596" t="s">
        <v>504</v>
      </c>
      <c r="F2596" s="3">
        <v>87052.28</v>
      </c>
      <c r="G2596" s="3">
        <v>714100</v>
      </c>
      <c r="H2596" s="3">
        <v>200447.87</v>
      </c>
      <c r="I2596" s="61">
        <v>2023</v>
      </c>
    </row>
    <row r="2597" spans="1:9" x14ac:dyDescent="0.3">
      <c r="A2597" s="79">
        <v>2005</v>
      </c>
      <c r="B2597" t="s">
        <v>907</v>
      </c>
      <c r="C2597" t="s">
        <v>1241</v>
      </c>
      <c r="D2597" t="s">
        <v>681</v>
      </c>
      <c r="E2597" t="s">
        <v>42</v>
      </c>
      <c r="F2597" s="3">
        <v>93548.41</v>
      </c>
      <c r="G2597" s="3">
        <v>1426400</v>
      </c>
      <c r="H2597" s="3">
        <v>400390.48</v>
      </c>
      <c r="I2597" s="61">
        <v>2023</v>
      </c>
    </row>
    <row r="2598" spans="1:9" x14ac:dyDescent="0.3">
      <c r="A2598" s="79">
        <v>2005</v>
      </c>
      <c r="B2598" t="s">
        <v>907</v>
      </c>
      <c r="C2598" t="s">
        <v>1241</v>
      </c>
      <c r="D2598" t="s">
        <v>682</v>
      </c>
      <c r="E2598" t="s">
        <v>42</v>
      </c>
      <c r="F2598" s="3">
        <v>50475.02</v>
      </c>
      <c r="G2598" s="3">
        <v>731800</v>
      </c>
      <c r="H2598" s="3">
        <v>205416.26</v>
      </c>
      <c r="I2598" s="61">
        <v>2023</v>
      </c>
    </row>
    <row r="2599" spans="1:9" x14ac:dyDescent="0.3">
      <c r="A2599" s="79">
        <v>2005</v>
      </c>
      <c r="B2599" t="s">
        <v>907</v>
      </c>
      <c r="C2599" t="s">
        <v>1241</v>
      </c>
      <c r="D2599" t="s">
        <v>3751</v>
      </c>
      <c r="E2599" t="s">
        <v>42</v>
      </c>
      <c r="F2599" s="3">
        <v>151372.43</v>
      </c>
      <c r="G2599" s="3">
        <v>1400000</v>
      </c>
      <c r="H2599" s="3">
        <v>141848.72</v>
      </c>
      <c r="I2599" s="61">
        <v>2023</v>
      </c>
    </row>
    <row r="2600" spans="1:9" x14ac:dyDescent="0.3">
      <c r="A2600" s="79">
        <v>2006</v>
      </c>
      <c r="B2600" t="s">
        <v>908</v>
      </c>
      <c r="C2600" t="s">
        <v>1241</v>
      </c>
      <c r="D2600" t="s">
        <v>684</v>
      </c>
      <c r="E2600" t="s">
        <v>7</v>
      </c>
      <c r="F2600" s="3">
        <v>47092</v>
      </c>
      <c r="G2600" s="3">
        <v>12888500</v>
      </c>
      <c r="H2600" s="3">
        <v>339225.32</v>
      </c>
      <c r="I2600" s="61">
        <v>2023</v>
      </c>
    </row>
    <row r="2601" spans="1:9" x14ac:dyDescent="0.3">
      <c r="A2601" s="79">
        <v>2006</v>
      </c>
      <c r="B2601" t="s">
        <v>908</v>
      </c>
      <c r="C2601" t="s">
        <v>1241</v>
      </c>
      <c r="D2601" t="s">
        <v>3752</v>
      </c>
      <c r="E2601" t="s">
        <v>19</v>
      </c>
      <c r="F2601" s="3">
        <v>544000</v>
      </c>
      <c r="G2601" s="3">
        <v>64323000</v>
      </c>
      <c r="H2601" s="3">
        <v>1692981.36</v>
      </c>
      <c r="I2601" s="61">
        <v>2023</v>
      </c>
    </row>
    <row r="2602" spans="1:9" x14ac:dyDescent="0.3">
      <c r="A2602" s="79">
        <v>2007</v>
      </c>
      <c r="B2602" t="s">
        <v>909</v>
      </c>
      <c r="C2602" t="s">
        <v>1241</v>
      </c>
      <c r="D2602" t="s">
        <v>3405</v>
      </c>
      <c r="E2602" t="s">
        <v>19</v>
      </c>
      <c r="F2602" s="3">
        <v>76574.429999999993</v>
      </c>
      <c r="G2602" s="3">
        <v>7500000</v>
      </c>
      <c r="H2602" s="3">
        <v>595425.00000000012</v>
      </c>
      <c r="I2602" s="61">
        <v>2023</v>
      </c>
    </row>
    <row r="2603" spans="1:9" x14ac:dyDescent="0.3">
      <c r="A2603" s="79">
        <v>2007</v>
      </c>
      <c r="B2603" t="s">
        <v>909</v>
      </c>
      <c r="C2603" t="s">
        <v>1241</v>
      </c>
      <c r="D2603" t="s">
        <v>3406</v>
      </c>
      <c r="E2603" t="s">
        <v>19</v>
      </c>
      <c r="F2603" s="3">
        <v>72057.58</v>
      </c>
      <c r="G2603" s="3">
        <v>3605400</v>
      </c>
      <c r="H2603" s="3">
        <v>286232.70600000001</v>
      </c>
      <c r="I2603" s="61">
        <v>2023</v>
      </c>
    </row>
    <row r="2604" spans="1:9" x14ac:dyDescent="0.3">
      <c r="A2604" s="79">
        <v>2007</v>
      </c>
      <c r="B2604" t="s">
        <v>909</v>
      </c>
      <c r="C2604" t="s">
        <v>1241</v>
      </c>
      <c r="D2604" t="s">
        <v>686</v>
      </c>
      <c r="E2604" t="s">
        <v>19</v>
      </c>
      <c r="F2604" s="3">
        <v>235516.29</v>
      </c>
      <c r="G2604" s="3">
        <v>4792400</v>
      </c>
      <c r="H2604" s="3">
        <v>380468.63600000006</v>
      </c>
      <c r="I2604" s="61">
        <v>2023</v>
      </c>
    </row>
    <row r="2605" spans="1:9" x14ac:dyDescent="0.3">
      <c r="A2605" s="79">
        <v>2009</v>
      </c>
      <c r="B2605" t="s">
        <v>910</v>
      </c>
      <c r="C2605" t="s">
        <v>1241</v>
      </c>
      <c r="D2605" t="s">
        <v>3407</v>
      </c>
      <c r="E2605" t="s">
        <v>19</v>
      </c>
      <c r="F2605" s="3">
        <v>241600</v>
      </c>
      <c r="G2605" s="3">
        <v>12200000</v>
      </c>
      <c r="H2605" s="3">
        <v>843508</v>
      </c>
      <c r="I2605" s="61">
        <v>2023</v>
      </c>
    </row>
    <row r="2606" spans="1:9" x14ac:dyDescent="0.3">
      <c r="A2606" s="79">
        <v>2009</v>
      </c>
      <c r="B2606" t="s">
        <v>910</v>
      </c>
      <c r="C2606" t="s">
        <v>1241</v>
      </c>
      <c r="D2606" t="s">
        <v>3408</v>
      </c>
      <c r="E2606" t="s">
        <v>19</v>
      </c>
      <c r="F2606" s="3">
        <v>970100</v>
      </c>
      <c r="G2606" s="3">
        <v>20143800</v>
      </c>
      <c r="H2606" s="88">
        <v>1392742.33</v>
      </c>
      <c r="I2606" s="61">
        <v>2023</v>
      </c>
    </row>
    <row r="2607" spans="1:9" x14ac:dyDescent="0.3">
      <c r="A2607" s="79">
        <v>2009</v>
      </c>
      <c r="B2607" t="s">
        <v>910</v>
      </c>
      <c r="C2607" t="s">
        <v>1241</v>
      </c>
      <c r="D2607" t="s">
        <v>3409</v>
      </c>
      <c r="E2607" t="s">
        <v>7</v>
      </c>
      <c r="F2607" s="3">
        <v>19100</v>
      </c>
      <c r="G2607" s="3" t="s">
        <v>3765</v>
      </c>
      <c r="H2607" s="3" t="s">
        <v>3765</v>
      </c>
      <c r="I2607" s="61">
        <v>2023</v>
      </c>
    </row>
    <row r="2608" spans="1:9" x14ac:dyDescent="0.3">
      <c r="A2608" s="79">
        <v>2009</v>
      </c>
      <c r="B2608" t="s">
        <v>910</v>
      </c>
      <c r="C2608" t="s">
        <v>1241</v>
      </c>
      <c r="D2608" t="s">
        <v>3753</v>
      </c>
      <c r="E2608" t="s">
        <v>42</v>
      </c>
      <c r="F2608" s="3">
        <v>474800</v>
      </c>
      <c r="G2608" s="3">
        <v>12320000</v>
      </c>
      <c r="H2608" s="3">
        <v>851804.8</v>
      </c>
      <c r="I2608" s="61">
        <v>2023</v>
      </c>
    </row>
    <row r="2609" spans="1:9" x14ac:dyDescent="0.3">
      <c r="A2609" s="79">
        <v>2009</v>
      </c>
      <c r="B2609" t="s">
        <v>910</v>
      </c>
      <c r="C2609" t="s">
        <v>1241</v>
      </c>
      <c r="D2609" t="s">
        <v>3410</v>
      </c>
      <c r="E2609" t="s">
        <v>7</v>
      </c>
      <c r="F2609" s="3">
        <v>7468</v>
      </c>
      <c r="G2609" s="3">
        <v>561800</v>
      </c>
      <c r="H2609" s="3">
        <v>38842.85</v>
      </c>
      <c r="I2609" s="61">
        <v>2023</v>
      </c>
    </row>
    <row r="2610" spans="1:9" x14ac:dyDescent="0.3">
      <c r="A2610" s="79">
        <v>2009</v>
      </c>
      <c r="B2610" t="s">
        <v>910</v>
      </c>
      <c r="C2610" t="s">
        <v>1241</v>
      </c>
      <c r="D2610" t="s">
        <v>3411</v>
      </c>
      <c r="E2610" t="s">
        <v>7</v>
      </c>
      <c r="F2610" s="3">
        <v>23100</v>
      </c>
      <c r="G2610" s="3">
        <v>6748400</v>
      </c>
      <c r="H2610" s="3">
        <v>466584.38</v>
      </c>
      <c r="I2610" s="61">
        <v>2023</v>
      </c>
    </row>
    <row r="2611" spans="1:9" x14ac:dyDescent="0.3">
      <c r="A2611" s="79">
        <v>2009</v>
      </c>
      <c r="B2611" t="s">
        <v>910</v>
      </c>
      <c r="C2611" t="s">
        <v>1241</v>
      </c>
      <c r="D2611" t="s">
        <v>688</v>
      </c>
      <c r="E2611" t="s">
        <v>7</v>
      </c>
      <c r="F2611" s="3">
        <v>125291.93</v>
      </c>
      <c r="G2611" s="3">
        <v>3660900</v>
      </c>
      <c r="H2611" s="3">
        <v>253114.63</v>
      </c>
      <c r="I2611" s="61">
        <v>2023</v>
      </c>
    </row>
    <row r="2612" spans="1:9" x14ac:dyDescent="0.3">
      <c r="A2612" s="79">
        <v>2009</v>
      </c>
      <c r="B2612" t="s">
        <v>910</v>
      </c>
      <c r="C2612" t="s">
        <v>1241</v>
      </c>
      <c r="D2612" t="s">
        <v>3412</v>
      </c>
      <c r="E2612" t="s">
        <v>19</v>
      </c>
      <c r="F2612" s="3">
        <v>505659</v>
      </c>
      <c r="G2612" s="3">
        <v>67025300</v>
      </c>
      <c r="H2612" s="3">
        <v>4634129.24</v>
      </c>
      <c r="I2612" s="61">
        <v>2023</v>
      </c>
    </row>
    <row r="2613" spans="1:9" x14ac:dyDescent="0.3">
      <c r="A2613" s="79">
        <v>2009</v>
      </c>
      <c r="B2613" t="s">
        <v>910</v>
      </c>
      <c r="C2613" t="s">
        <v>1241</v>
      </c>
      <c r="D2613" t="s">
        <v>3918</v>
      </c>
      <c r="E2613" t="s">
        <v>42</v>
      </c>
      <c r="F2613" s="3">
        <v>304603</v>
      </c>
      <c r="G2613" s="3">
        <v>10425000</v>
      </c>
      <c r="H2613" s="3">
        <v>720784.5</v>
      </c>
      <c r="I2613" s="61">
        <v>2023</v>
      </c>
    </row>
    <row r="2614" spans="1:9" x14ac:dyDescent="0.3">
      <c r="A2614" s="79">
        <v>2009</v>
      </c>
      <c r="B2614" t="s">
        <v>910</v>
      </c>
      <c r="C2614" t="s">
        <v>1241</v>
      </c>
      <c r="D2614" t="s">
        <v>3919</v>
      </c>
      <c r="E2614" t="s">
        <v>42</v>
      </c>
      <c r="F2614" s="3">
        <v>156750</v>
      </c>
      <c r="G2614" s="3">
        <v>17354900</v>
      </c>
      <c r="H2614" s="3">
        <v>1199917.79</v>
      </c>
      <c r="I2614" s="61">
        <v>2023</v>
      </c>
    </row>
    <row r="2615" spans="1:9" x14ac:dyDescent="0.3">
      <c r="A2615" s="79">
        <v>2009</v>
      </c>
      <c r="B2615" t="s">
        <v>910</v>
      </c>
      <c r="C2615" t="s">
        <v>1241</v>
      </c>
      <c r="D2615" t="s">
        <v>3754</v>
      </c>
      <c r="E2615" t="s">
        <v>42</v>
      </c>
      <c r="F2615" s="3">
        <v>235771</v>
      </c>
      <c r="G2615" s="3">
        <v>4699900</v>
      </c>
      <c r="H2615" s="3">
        <v>324951.09000000003</v>
      </c>
      <c r="I2615" s="61">
        <v>2023</v>
      </c>
    </row>
    <row r="2616" spans="1:9" x14ac:dyDescent="0.3">
      <c r="A2616" s="79">
        <v>2009</v>
      </c>
      <c r="B2616" t="s">
        <v>910</v>
      </c>
      <c r="C2616" t="s">
        <v>1241</v>
      </c>
      <c r="D2616" t="s">
        <v>3413</v>
      </c>
      <c r="E2616" t="s">
        <v>42</v>
      </c>
      <c r="F2616" s="3">
        <v>156750</v>
      </c>
      <c r="G2616" s="3">
        <v>11289700</v>
      </c>
      <c r="H2616" s="3">
        <v>780569.86</v>
      </c>
      <c r="I2616" s="61">
        <v>2023</v>
      </c>
    </row>
    <row r="2617" spans="1:9" x14ac:dyDescent="0.3">
      <c r="A2617" s="79">
        <v>2009</v>
      </c>
      <c r="B2617" t="s">
        <v>910</v>
      </c>
      <c r="C2617" t="s">
        <v>1241</v>
      </c>
      <c r="D2617" t="s">
        <v>3755</v>
      </c>
      <c r="E2617" t="s">
        <v>42</v>
      </c>
      <c r="F2617" s="3">
        <v>173850</v>
      </c>
      <c r="G2617" s="3">
        <v>4158000</v>
      </c>
      <c r="H2617" s="3">
        <v>287484.12</v>
      </c>
      <c r="I2617" s="61">
        <v>2023</v>
      </c>
    </row>
    <row r="2618" spans="1:9" x14ac:dyDescent="0.3">
      <c r="A2618" s="79">
        <v>2009</v>
      </c>
      <c r="B2618" t="s">
        <v>910</v>
      </c>
      <c r="C2618" t="s">
        <v>1241</v>
      </c>
      <c r="D2618" t="s">
        <v>4107</v>
      </c>
      <c r="E2618" t="s">
        <v>42</v>
      </c>
      <c r="F2618" s="3" t="s">
        <v>3765</v>
      </c>
      <c r="G2618" s="3" t="s">
        <v>3765</v>
      </c>
      <c r="H2618" s="3" t="s">
        <v>3765</v>
      </c>
      <c r="I2618" s="61">
        <v>2023</v>
      </c>
    </row>
    <row r="2619" spans="1:9" x14ac:dyDescent="0.3">
      <c r="A2619" s="79">
        <v>2009</v>
      </c>
      <c r="B2619" t="s">
        <v>910</v>
      </c>
      <c r="C2619" t="s">
        <v>1241</v>
      </c>
      <c r="D2619" t="s">
        <v>4108</v>
      </c>
      <c r="E2619" t="s">
        <v>42</v>
      </c>
      <c r="F2619" s="3" t="s">
        <v>3765</v>
      </c>
      <c r="G2619" s="3" t="s">
        <v>3765</v>
      </c>
      <c r="H2619" s="3" t="s">
        <v>3765</v>
      </c>
      <c r="I2619" s="61">
        <v>2023</v>
      </c>
    </row>
    <row r="2620" spans="1:9" x14ac:dyDescent="0.3">
      <c r="A2620" s="79">
        <v>2009</v>
      </c>
      <c r="B2620" t="s">
        <v>910</v>
      </c>
      <c r="C2620" t="s">
        <v>1241</v>
      </c>
      <c r="D2620" t="s">
        <v>4109</v>
      </c>
      <c r="E2620" t="s">
        <v>42</v>
      </c>
      <c r="F2620" s="3" t="s">
        <v>3765</v>
      </c>
      <c r="G2620" s="3" t="s">
        <v>3765</v>
      </c>
      <c r="H2620" s="3" t="s">
        <v>3765</v>
      </c>
      <c r="I2620" s="61">
        <v>2023</v>
      </c>
    </row>
    <row r="2621" spans="1:9" x14ac:dyDescent="0.3">
      <c r="A2621" s="79">
        <v>2009</v>
      </c>
      <c r="B2621" t="s">
        <v>910</v>
      </c>
      <c r="C2621" t="s">
        <v>1241</v>
      </c>
      <c r="D2621" t="s">
        <v>4110</v>
      </c>
      <c r="E2621" t="s">
        <v>42</v>
      </c>
      <c r="F2621" s="3" t="s">
        <v>3765</v>
      </c>
      <c r="G2621" s="3" t="s">
        <v>3765</v>
      </c>
      <c r="H2621" s="3" t="s">
        <v>3765</v>
      </c>
      <c r="I2621" s="61">
        <v>2023</v>
      </c>
    </row>
    <row r="2622" spans="1:9" x14ac:dyDescent="0.3">
      <c r="A2622" s="79">
        <v>2009</v>
      </c>
      <c r="B2622" t="s">
        <v>910</v>
      </c>
      <c r="C2622" t="s">
        <v>1241</v>
      </c>
      <c r="D2622" t="s">
        <v>4111</v>
      </c>
      <c r="E2622" t="s">
        <v>42</v>
      </c>
      <c r="F2622" s="3" t="s">
        <v>3765</v>
      </c>
      <c r="G2622" s="3" t="s">
        <v>3765</v>
      </c>
      <c r="H2622" s="3" t="s">
        <v>3765</v>
      </c>
      <c r="I2622" s="61">
        <v>2023</v>
      </c>
    </row>
    <row r="2623" spans="1:9" x14ac:dyDescent="0.3">
      <c r="A2623" s="79">
        <v>2009</v>
      </c>
      <c r="B2623" t="s">
        <v>910</v>
      </c>
      <c r="C2623" t="s">
        <v>1241</v>
      </c>
      <c r="D2623" t="s">
        <v>4112</v>
      </c>
      <c r="E2623" t="s">
        <v>42</v>
      </c>
      <c r="F2623" s="3" t="s">
        <v>3765</v>
      </c>
      <c r="G2623" s="3" t="s">
        <v>3765</v>
      </c>
      <c r="H2623" s="3" t="s">
        <v>3765</v>
      </c>
      <c r="I2623" s="61">
        <v>2023</v>
      </c>
    </row>
    <row r="2624" spans="1:9" x14ac:dyDescent="0.3">
      <c r="A2624" s="79">
        <v>2009</v>
      </c>
      <c r="B2624" t="s">
        <v>910</v>
      </c>
      <c r="C2624" t="s">
        <v>1241</v>
      </c>
      <c r="D2624" t="s">
        <v>4113</v>
      </c>
      <c r="E2624" t="s">
        <v>42</v>
      </c>
      <c r="F2624" s="3" t="s">
        <v>3765</v>
      </c>
      <c r="G2624" s="3" t="s">
        <v>3765</v>
      </c>
      <c r="H2624" s="3" t="s">
        <v>3765</v>
      </c>
      <c r="I2624" s="61">
        <v>2023</v>
      </c>
    </row>
    <row r="2625" spans="1:9" x14ac:dyDescent="0.3">
      <c r="A2625" s="79">
        <v>2009</v>
      </c>
      <c r="B2625" t="s">
        <v>910</v>
      </c>
      <c r="C2625" t="s">
        <v>1241</v>
      </c>
      <c r="D2625" t="s">
        <v>4114</v>
      </c>
      <c r="E2625" t="s">
        <v>42</v>
      </c>
      <c r="F2625" s="3" t="s">
        <v>3765</v>
      </c>
      <c r="G2625" s="3" t="s">
        <v>3765</v>
      </c>
      <c r="H2625" s="3" t="s">
        <v>3765</v>
      </c>
      <c r="I2625" s="61">
        <v>2023</v>
      </c>
    </row>
    <row r="2626" spans="1:9" x14ac:dyDescent="0.3">
      <c r="A2626" s="79">
        <v>2009</v>
      </c>
      <c r="B2626" t="s">
        <v>910</v>
      </c>
      <c r="C2626" t="s">
        <v>1241</v>
      </c>
      <c r="D2626" t="s">
        <v>4115</v>
      </c>
      <c r="E2626" t="s">
        <v>42</v>
      </c>
      <c r="F2626" s="3" t="s">
        <v>3765</v>
      </c>
      <c r="G2626" s="3" t="s">
        <v>3765</v>
      </c>
      <c r="H2626" s="3" t="s">
        <v>3765</v>
      </c>
      <c r="I2626" s="61">
        <v>2023</v>
      </c>
    </row>
    <row r="2627" spans="1:9" x14ac:dyDescent="0.3">
      <c r="A2627" s="79">
        <v>2009</v>
      </c>
      <c r="B2627" t="s">
        <v>910</v>
      </c>
      <c r="C2627" t="s">
        <v>1241</v>
      </c>
      <c r="D2627" t="s">
        <v>4116</v>
      </c>
      <c r="E2627" t="s">
        <v>42</v>
      </c>
      <c r="F2627" s="3" t="s">
        <v>3765</v>
      </c>
      <c r="G2627" s="3" t="s">
        <v>3765</v>
      </c>
      <c r="H2627" s="3" t="s">
        <v>3765</v>
      </c>
      <c r="I2627" s="61">
        <v>2023</v>
      </c>
    </row>
    <row r="2628" spans="1:9" x14ac:dyDescent="0.3">
      <c r="A2628" s="79">
        <v>2009</v>
      </c>
      <c r="B2628" t="s">
        <v>910</v>
      </c>
      <c r="C2628" t="s">
        <v>1241</v>
      </c>
      <c r="D2628" t="s">
        <v>4117</v>
      </c>
      <c r="E2628" t="s">
        <v>42</v>
      </c>
      <c r="F2628" s="3" t="s">
        <v>3765</v>
      </c>
      <c r="G2628" s="3" t="s">
        <v>3765</v>
      </c>
      <c r="H2628" s="3" t="s">
        <v>3765</v>
      </c>
      <c r="I2628" s="61">
        <v>2023</v>
      </c>
    </row>
    <row r="2629" spans="1:9" x14ac:dyDescent="0.3">
      <c r="A2629" s="79">
        <v>2009</v>
      </c>
      <c r="B2629" t="s">
        <v>910</v>
      </c>
      <c r="C2629" t="s">
        <v>1241</v>
      </c>
      <c r="D2629" t="s">
        <v>4118</v>
      </c>
      <c r="E2629" t="s">
        <v>42</v>
      </c>
      <c r="F2629" s="3" t="s">
        <v>3765</v>
      </c>
      <c r="G2629" s="3" t="s">
        <v>3765</v>
      </c>
      <c r="H2629" s="3" t="s">
        <v>3765</v>
      </c>
      <c r="I2629" s="61">
        <v>2023</v>
      </c>
    </row>
    <row r="2630" spans="1:9" x14ac:dyDescent="0.3">
      <c r="A2630" s="79">
        <v>2009</v>
      </c>
      <c r="B2630" t="s">
        <v>910</v>
      </c>
      <c r="C2630" t="s">
        <v>1241</v>
      </c>
      <c r="D2630" t="s">
        <v>4119</v>
      </c>
      <c r="E2630" t="s">
        <v>42</v>
      </c>
      <c r="F2630" s="3" t="s">
        <v>3765</v>
      </c>
      <c r="G2630" s="3" t="s">
        <v>3765</v>
      </c>
      <c r="H2630" s="3" t="s">
        <v>3765</v>
      </c>
      <c r="I2630" s="61">
        <v>2023</v>
      </c>
    </row>
    <row r="2631" spans="1:9" x14ac:dyDescent="0.3">
      <c r="A2631" s="79">
        <v>2012</v>
      </c>
      <c r="B2631" t="s">
        <v>911</v>
      </c>
      <c r="C2631" t="s">
        <v>1241</v>
      </c>
      <c r="D2631" t="s">
        <v>607</v>
      </c>
      <c r="E2631" t="s">
        <v>42</v>
      </c>
      <c r="F2631" s="3">
        <v>190371.96</v>
      </c>
      <c r="G2631" s="3">
        <v>8525000</v>
      </c>
      <c r="H2631" s="3">
        <v>721129.75</v>
      </c>
      <c r="I2631" s="61">
        <v>2023</v>
      </c>
    </row>
    <row r="2632" spans="1:9" x14ac:dyDescent="0.3">
      <c r="A2632" s="79">
        <v>2012</v>
      </c>
      <c r="B2632" t="s">
        <v>911</v>
      </c>
      <c r="C2632" t="s">
        <v>1241</v>
      </c>
      <c r="D2632" t="s">
        <v>3414</v>
      </c>
      <c r="E2632" t="s">
        <v>7</v>
      </c>
      <c r="F2632" s="3">
        <v>206000</v>
      </c>
      <c r="G2632" s="3">
        <v>3589600</v>
      </c>
      <c r="H2632" s="3">
        <v>303644.26399999997</v>
      </c>
      <c r="I2632" s="61">
        <v>2023</v>
      </c>
    </row>
    <row r="2633" spans="1:9" x14ac:dyDescent="0.3">
      <c r="A2633" s="79">
        <v>2012</v>
      </c>
      <c r="B2633" t="s">
        <v>911</v>
      </c>
      <c r="C2633" t="s">
        <v>1241</v>
      </c>
      <c r="D2633" t="s">
        <v>3415</v>
      </c>
      <c r="E2633" t="s">
        <v>7</v>
      </c>
      <c r="F2633" s="3">
        <v>293708.25</v>
      </c>
      <c r="G2633" s="3">
        <v>7905200</v>
      </c>
      <c r="H2633" s="3">
        <v>668700.86800000002</v>
      </c>
      <c r="I2633" s="61">
        <v>2023</v>
      </c>
    </row>
    <row r="2634" spans="1:9" x14ac:dyDescent="0.3">
      <c r="A2634" s="79">
        <v>2012</v>
      </c>
      <c r="B2634" t="s">
        <v>911</v>
      </c>
      <c r="C2634" t="s">
        <v>1241</v>
      </c>
      <c r="D2634" t="s">
        <v>3416</v>
      </c>
      <c r="E2634" t="s">
        <v>7</v>
      </c>
      <c r="F2634" s="3">
        <v>191196.24</v>
      </c>
      <c r="G2634" s="3">
        <v>4000000</v>
      </c>
      <c r="H2634" s="3">
        <v>338360</v>
      </c>
      <c r="I2634" s="61">
        <v>2023</v>
      </c>
    </row>
    <row r="2635" spans="1:9" x14ac:dyDescent="0.3">
      <c r="A2635" s="79">
        <v>2012</v>
      </c>
      <c r="B2635" t="s">
        <v>911</v>
      </c>
      <c r="C2635" t="s">
        <v>1241</v>
      </c>
      <c r="D2635" t="s">
        <v>3417</v>
      </c>
      <c r="E2635" t="s">
        <v>19</v>
      </c>
      <c r="F2635" s="3">
        <v>228908.56</v>
      </c>
      <c r="G2635" s="3">
        <v>8072500</v>
      </c>
      <c r="H2635" s="3">
        <v>682852.77500000002</v>
      </c>
      <c r="I2635" s="61">
        <v>2023</v>
      </c>
    </row>
    <row r="2636" spans="1:9" x14ac:dyDescent="0.3">
      <c r="A2636" s="79">
        <v>2012</v>
      </c>
      <c r="B2636" t="s">
        <v>911</v>
      </c>
      <c r="C2636" t="s">
        <v>1241</v>
      </c>
      <c r="D2636" t="s">
        <v>3418</v>
      </c>
      <c r="E2636" t="s">
        <v>7</v>
      </c>
      <c r="F2636" s="3">
        <v>29148</v>
      </c>
      <c r="G2636" s="3">
        <v>4201000</v>
      </c>
      <c r="H2636" s="3">
        <v>355362.58999999997</v>
      </c>
      <c r="I2636" s="61">
        <v>2023</v>
      </c>
    </row>
    <row r="2637" spans="1:9" x14ac:dyDescent="0.3">
      <c r="A2637" s="79">
        <v>2012</v>
      </c>
      <c r="B2637" t="s">
        <v>911</v>
      </c>
      <c r="C2637" t="s">
        <v>1241</v>
      </c>
      <c r="D2637" t="s">
        <v>690</v>
      </c>
      <c r="E2637" t="s">
        <v>7</v>
      </c>
      <c r="F2637" s="3">
        <v>280026</v>
      </c>
      <c r="G2637" s="3">
        <v>6012000</v>
      </c>
      <c r="H2637" s="3">
        <v>508555.08</v>
      </c>
      <c r="I2637" s="61">
        <v>2023</v>
      </c>
    </row>
    <row r="2638" spans="1:9" x14ac:dyDescent="0.3">
      <c r="A2638" s="79">
        <v>2012</v>
      </c>
      <c r="B2638" t="s">
        <v>911</v>
      </c>
      <c r="C2638" t="s">
        <v>1241</v>
      </c>
      <c r="D2638" t="s">
        <v>3419</v>
      </c>
      <c r="E2638" t="s">
        <v>7</v>
      </c>
      <c r="F2638" s="3">
        <v>37596.75</v>
      </c>
      <c r="G2638" s="3">
        <v>738000</v>
      </c>
      <c r="H2638" s="3">
        <v>62427.42</v>
      </c>
      <c r="I2638" s="61">
        <v>2023</v>
      </c>
    </row>
    <row r="2639" spans="1:9" x14ac:dyDescent="0.3">
      <c r="A2639" s="79">
        <v>2012</v>
      </c>
      <c r="B2639" t="s">
        <v>911</v>
      </c>
      <c r="C2639" t="s">
        <v>1241</v>
      </c>
      <c r="D2639" t="s">
        <v>3420</v>
      </c>
      <c r="E2639" t="s">
        <v>19</v>
      </c>
      <c r="F2639" s="3">
        <v>52746.98</v>
      </c>
      <c r="G2639" s="3">
        <v>256900</v>
      </c>
      <c r="H2639" s="3">
        <v>21731.170999999998</v>
      </c>
      <c r="I2639" s="61">
        <v>2023</v>
      </c>
    </row>
    <row r="2640" spans="1:9" x14ac:dyDescent="0.3">
      <c r="A2640" s="79">
        <v>2012</v>
      </c>
      <c r="B2640" t="s">
        <v>911</v>
      </c>
      <c r="C2640" t="s">
        <v>1241</v>
      </c>
      <c r="D2640" t="s">
        <v>3421</v>
      </c>
      <c r="E2640" t="s">
        <v>19</v>
      </c>
      <c r="F2640" s="3">
        <v>79190.100000000006</v>
      </c>
      <c r="G2640" s="3">
        <v>3643100</v>
      </c>
      <c r="H2640" s="3">
        <v>308169.82899999997</v>
      </c>
      <c r="I2640" s="61">
        <v>2023</v>
      </c>
    </row>
    <row r="2641" spans="1:9" x14ac:dyDescent="0.3">
      <c r="A2641" s="79">
        <v>2012</v>
      </c>
      <c r="B2641" t="s">
        <v>911</v>
      </c>
      <c r="C2641" t="s">
        <v>1241</v>
      </c>
      <c r="D2641" t="s">
        <v>3422</v>
      </c>
      <c r="E2641" t="s">
        <v>19</v>
      </c>
      <c r="F2641" s="3">
        <v>47210.7</v>
      </c>
      <c r="G2641" s="3">
        <v>283700</v>
      </c>
      <c r="H2641" s="3">
        <v>23998.183000000001</v>
      </c>
      <c r="I2641" s="61">
        <v>2023</v>
      </c>
    </row>
    <row r="2642" spans="1:9" x14ac:dyDescent="0.3">
      <c r="A2642" s="79">
        <v>2012</v>
      </c>
      <c r="B2642" t="s">
        <v>911</v>
      </c>
      <c r="C2642" t="s">
        <v>1241</v>
      </c>
      <c r="D2642" t="s">
        <v>3423</v>
      </c>
      <c r="E2642" t="s">
        <v>19</v>
      </c>
      <c r="F2642" s="3">
        <v>33190.839999999997</v>
      </c>
      <c r="G2642" s="3">
        <v>245100</v>
      </c>
      <c r="H2642" s="3">
        <v>20733.008999999998</v>
      </c>
      <c r="I2642" s="61">
        <v>2023</v>
      </c>
    </row>
    <row r="2643" spans="1:9" x14ac:dyDescent="0.3">
      <c r="A2643" s="79">
        <v>2012</v>
      </c>
      <c r="B2643" t="s">
        <v>911</v>
      </c>
      <c r="C2643" t="s">
        <v>1241</v>
      </c>
      <c r="D2643" t="s">
        <v>3424</v>
      </c>
      <c r="E2643" t="s">
        <v>19</v>
      </c>
      <c r="F2643" s="3">
        <v>31372.77</v>
      </c>
      <c r="G2643" s="3">
        <v>1640000</v>
      </c>
      <c r="H2643" s="3">
        <v>138727.6</v>
      </c>
      <c r="I2643" s="61">
        <v>2023</v>
      </c>
    </row>
    <row r="2644" spans="1:9" x14ac:dyDescent="0.3">
      <c r="A2644" s="79">
        <v>2012</v>
      </c>
      <c r="B2644" t="s">
        <v>911</v>
      </c>
      <c r="C2644" t="s">
        <v>1241</v>
      </c>
      <c r="D2644" t="s">
        <v>3425</v>
      </c>
      <c r="E2644" t="s">
        <v>19</v>
      </c>
      <c r="F2644" s="3">
        <v>133707.72</v>
      </c>
      <c r="G2644" s="3">
        <v>9247400</v>
      </c>
      <c r="H2644" s="3">
        <v>782237.56599999999</v>
      </c>
      <c r="I2644" s="61">
        <v>2023</v>
      </c>
    </row>
    <row r="2645" spans="1:9" x14ac:dyDescent="0.3">
      <c r="A2645" s="79">
        <v>2012</v>
      </c>
      <c r="B2645" t="s">
        <v>911</v>
      </c>
      <c r="C2645" t="s">
        <v>1241</v>
      </c>
      <c r="D2645" t="s">
        <v>3756</v>
      </c>
      <c r="E2645" t="s">
        <v>19</v>
      </c>
      <c r="F2645" s="3">
        <v>397957.69</v>
      </c>
      <c r="G2645" s="3">
        <v>9800000</v>
      </c>
      <c r="H2645" s="3">
        <v>828982</v>
      </c>
      <c r="I2645" s="61">
        <v>2023</v>
      </c>
    </row>
    <row r="2646" spans="1:9" x14ac:dyDescent="0.3">
      <c r="A2646" s="79">
        <v>2012</v>
      </c>
      <c r="B2646" t="s">
        <v>911</v>
      </c>
      <c r="C2646" t="s">
        <v>1241</v>
      </c>
      <c r="D2646" t="s">
        <v>3757</v>
      </c>
      <c r="E2646" t="s">
        <v>19</v>
      </c>
      <c r="F2646" s="3">
        <v>72867.03</v>
      </c>
      <c r="G2646" s="3">
        <v>2900000</v>
      </c>
      <c r="H2646" s="3">
        <v>245311</v>
      </c>
      <c r="I2646" s="61">
        <v>2023</v>
      </c>
    </row>
    <row r="2647" spans="1:9" x14ac:dyDescent="0.3">
      <c r="A2647" s="79">
        <v>2012</v>
      </c>
      <c r="B2647" t="s">
        <v>911</v>
      </c>
      <c r="C2647" t="s">
        <v>1241</v>
      </c>
      <c r="D2647" t="s">
        <v>3758</v>
      </c>
      <c r="E2647" t="s">
        <v>19</v>
      </c>
      <c r="F2647" s="3">
        <v>25184</v>
      </c>
      <c r="G2647" s="3">
        <v>4300000</v>
      </c>
      <c r="H2647" s="3">
        <v>363737</v>
      </c>
      <c r="I2647" s="61">
        <v>2023</v>
      </c>
    </row>
    <row r="2648" spans="1:9" x14ac:dyDescent="0.3">
      <c r="A2648" s="79">
        <v>2012</v>
      </c>
      <c r="B2648" t="s">
        <v>911</v>
      </c>
      <c r="C2648" t="s">
        <v>1241</v>
      </c>
      <c r="D2648" t="s">
        <v>3759</v>
      </c>
      <c r="E2648" t="s">
        <v>19</v>
      </c>
      <c r="F2648" s="3">
        <v>33086</v>
      </c>
      <c r="G2648" s="3">
        <v>5200000</v>
      </c>
      <c r="H2648" s="3">
        <v>439868</v>
      </c>
      <c r="I2648" s="61">
        <v>2023</v>
      </c>
    </row>
    <row r="2649" spans="1:9" x14ac:dyDescent="0.3">
      <c r="A2649" s="79">
        <v>2013</v>
      </c>
      <c r="B2649" t="s">
        <v>912</v>
      </c>
      <c r="C2649" t="s">
        <v>1241</v>
      </c>
      <c r="D2649" t="s">
        <v>3426</v>
      </c>
      <c r="E2649" t="s">
        <v>42</v>
      </c>
      <c r="F2649" s="3">
        <v>244726</v>
      </c>
      <c r="G2649" s="3">
        <v>7663500</v>
      </c>
      <c r="H2649" s="3">
        <v>538130.97</v>
      </c>
      <c r="I2649" s="61">
        <v>2023</v>
      </c>
    </row>
    <row r="2650" spans="1:9" x14ac:dyDescent="0.3">
      <c r="A2650" s="79">
        <v>2013</v>
      </c>
      <c r="B2650" t="s">
        <v>912</v>
      </c>
      <c r="C2650" t="s">
        <v>1241</v>
      </c>
      <c r="D2650" t="s">
        <v>3427</v>
      </c>
      <c r="E2650" t="s">
        <v>7</v>
      </c>
      <c r="F2650" s="3">
        <v>483327</v>
      </c>
      <c r="G2650" s="3">
        <v>17150100</v>
      </c>
      <c r="H2650" s="3">
        <v>1204280.0220000001</v>
      </c>
      <c r="I2650" s="61">
        <v>2023</v>
      </c>
    </row>
    <row r="2651" spans="1:9" x14ac:dyDescent="0.3">
      <c r="A2651" s="79">
        <v>2013</v>
      </c>
      <c r="B2651" t="s">
        <v>912</v>
      </c>
      <c r="C2651" t="s">
        <v>1241</v>
      </c>
      <c r="D2651" t="s">
        <v>692</v>
      </c>
      <c r="E2651" t="s">
        <v>42</v>
      </c>
      <c r="F2651" s="3">
        <v>26642</v>
      </c>
      <c r="G2651" s="3">
        <v>6366500</v>
      </c>
      <c r="H2651" s="3">
        <v>447055.63</v>
      </c>
      <c r="I2651" s="61">
        <v>2023</v>
      </c>
    </row>
    <row r="2652" spans="1:9" x14ac:dyDescent="0.3">
      <c r="A2652" s="79">
        <v>2013</v>
      </c>
      <c r="B2652" t="s">
        <v>912</v>
      </c>
      <c r="C2652" t="s">
        <v>1241</v>
      </c>
      <c r="D2652" t="s">
        <v>48</v>
      </c>
      <c r="E2652" t="s">
        <v>7</v>
      </c>
      <c r="F2652" s="3">
        <v>116567</v>
      </c>
      <c r="G2652" s="3">
        <v>1985900</v>
      </c>
      <c r="H2652" s="3">
        <v>139449.89800000002</v>
      </c>
      <c r="I2652" s="61">
        <v>2023</v>
      </c>
    </row>
    <row r="2653" spans="1:9" x14ac:dyDescent="0.3">
      <c r="A2653" s="79">
        <v>2013</v>
      </c>
      <c r="B2653" t="s">
        <v>912</v>
      </c>
      <c r="C2653" t="s">
        <v>1241</v>
      </c>
      <c r="D2653" t="s">
        <v>174</v>
      </c>
      <c r="E2653" t="s">
        <v>7</v>
      </c>
      <c r="F2653" s="3">
        <v>323076</v>
      </c>
      <c r="G2653" s="3">
        <v>6501400</v>
      </c>
      <c r="H2653" s="3">
        <v>456528.30800000002</v>
      </c>
      <c r="I2653" s="61">
        <v>2023</v>
      </c>
    </row>
    <row r="2654" spans="1:9" x14ac:dyDescent="0.3">
      <c r="A2654" s="79">
        <v>2013</v>
      </c>
      <c r="B2654" t="s">
        <v>912</v>
      </c>
      <c r="C2654" t="s">
        <v>1241</v>
      </c>
      <c r="D2654" t="s">
        <v>3428</v>
      </c>
      <c r="E2654" t="s">
        <v>7</v>
      </c>
      <c r="F2654" s="3">
        <v>29467</v>
      </c>
      <c r="G2654" s="3">
        <v>3964000</v>
      </c>
      <c r="H2654" s="3">
        <v>278352.08</v>
      </c>
      <c r="I2654" s="61">
        <v>2023</v>
      </c>
    </row>
    <row r="2655" spans="1:9" x14ac:dyDescent="0.3">
      <c r="A2655" s="79">
        <v>2013</v>
      </c>
      <c r="B2655" t="s">
        <v>912</v>
      </c>
      <c r="C2655" t="s">
        <v>1241</v>
      </c>
      <c r="D2655" t="s">
        <v>693</v>
      </c>
      <c r="E2655" t="s">
        <v>42</v>
      </c>
      <c r="F2655" s="3">
        <v>137426</v>
      </c>
      <c r="G2655" s="3">
        <v>1871500</v>
      </c>
      <c r="H2655" s="3">
        <v>131416.73000000001</v>
      </c>
      <c r="I2655" s="61">
        <v>2023</v>
      </c>
    </row>
    <row r="2656" spans="1:9" x14ac:dyDescent="0.3">
      <c r="A2656" s="79">
        <v>2013</v>
      </c>
      <c r="B2656" t="s">
        <v>912</v>
      </c>
      <c r="C2656" t="s">
        <v>1241</v>
      </c>
      <c r="D2656" t="s">
        <v>3429</v>
      </c>
      <c r="E2656" t="s">
        <v>42</v>
      </c>
      <c r="F2656" s="3">
        <v>174066</v>
      </c>
      <c r="G2656" s="3">
        <v>8068800</v>
      </c>
      <c r="H2656" s="3">
        <v>566591.13600000006</v>
      </c>
      <c r="I2656" s="61">
        <v>2023</v>
      </c>
    </row>
    <row r="2657" spans="1:9" x14ac:dyDescent="0.3">
      <c r="A2657" s="79">
        <v>2013</v>
      </c>
      <c r="B2657" t="s">
        <v>912</v>
      </c>
      <c r="C2657" t="s">
        <v>1241</v>
      </c>
      <c r="D2657" t="s">
        <v>3430</v>
      </c>
      <c r="E2657" t="s">
        <v>42</v>
      </c>
      <c r="F2657" s="3">
        <v>509257</v>
      </c>
      <c r="G2657" s="3">
        <v>19317300</v>
      </c>
      <c r="H2657" s="3">
        <v>1356460.8060000001</v>
      </c>
      <c r="I2657" s="61">
        <v>2023</v>
      </c>
    </row>
    <row r="2658" spans="1:9" x14ac:dyDescent="0.3">
      <c r="A2658" s="79">
        <v>2013</v>
      </c>
      <c r="B2658" t="s">
        <v>912</v>
      </c>
      <c r="C2658" t="s">
        <v>1241</v>
      </c>
      <c r="D2658" t="s">
        <v>3431</v>
      </c>
      <c r="E2658" t="s">
        <v>7</v>
      </c>
      <c r="F2658" s="3">
        <v>16343</v>
      </c>
      <c r="G2658" s="3">
        <v>2492000</v>
      </c>
      <c r="H2658" s="3">
        <v>174988.24000000002</v>
      </c>
      <c r="I2658" s="61">
        <v>2023</v>
      </c>
    </row>
    <row r="2659" spans="1:9" x14ac:dyDescent="0.3">
      <c r="A2659" s="79">
        <v>2014</v>
      </c>
      <c r="B2659" t="s">
        <v>913</v>
      </c>
      <c r="C2659" t="s">
        <v>1241</v>
      </c>
      <c r="D2659" t="s">
        <v>3080</v>
      </c>
      <c r="E2659" t="s">
        <v>42</v>
      </c>
      <c r="F2659" s="3">
        <v>8280</v>
      </c>
      <c r="G2659" s="3">
        <v>12400</v>
      </c>
      <c r="H2659" s="3" t="s">
        <v>3765</v>
      </c>
      <c r="I2659" s="61">
        <v>2023</v>
      </c>
    </row>
    <row r="2660" spans="1:9" x14ac:dyDescent="0.3">
      <c r="A2660" s="79">
        <v>2014</v>
      </c>
      <c r="B2660" t="s">
        <v>913</v>
      </c>
      <c r="C2660" t="s">
        <v>1241</v>
      </c>
      <c r="D2660" t="s">
        <v>3081</v>
      </c>
      <c r="E2660" t="s">
        <v>19</v>
      </c>
      <c r="F2660" s="3">
        <v>162000</v>
      </c>
      <c r="G2660" s="3">
        <v>10604400</v>
      </c>
      <c r="H2660" s="3" t="s">
        <v>3765</v>
      </c>
      <c r="I2660" s="61">
        <v>2023</v>
      </c>
    </row>
    <row r="2661" spans="1:9" x14ac:dyDescent="0.3">
      <c r="A2661" s="79">
        <v>2014</v>
      </c>
      <c r="B2661" t="s">
        <v>913</v>
      </c>
      <c r="C2661" t="s">
        <v>1241</v>
      </c>
      <c r="D2661" t="s">
        <v>3082</v>
      </c>
      <c r="E2661" t="s">
        <v>7</v>
      </c>
      <c r="F2661" s="3">
        <v>36599</v>
      </c>
      <c r="G2661" s="3">
        <v>799800</v>
      </c>
      <c r="H2661" s="3" t="s">
        <v>3765</v>
      </c>
      <c r="I2661" s="61">
        <v>2023</v>
      </c>
    </row>
    <row r="2662" spans="1:9" x14ac:dyDescent="0.3">
      <c r="A2662" s="79">
        <v>2014</v>
      </c>
      <c r="B2662" t="s">
        <v>913</v>
      </c>
      <c r="C2662" t="s">
        <v>1241</v>
      </c>
      <c r="D2662" t="s">
        <v>3083</v>
      </c>
      <c r="E2662" t="s">
        <v>19</v>
      </c>
      <c r="F2662" s="3">
        <v>10645.16</v>
      </c>
      <c r="G2662" s="3">
        <v>1795000</v>
      </c>
      <c r="H2662" s="3" t="s">
        <v>3765</v>
      </c>
      <c r="I2662" s="61">
        <v>2023</v>
      </c>
    </row>
    <row r="2663" spans="1:9" x14ac:dyDescent="0.3">
      <c r="A2663" s="79">
        <v>2014</v>
      </c>
      <c r="B2663" t="s">
        <v>913</v>
      </c>
      <c r="C2663" t="s">
        <v>1241</v>
      </c>
      <c r="D2663" t="s">
        <v>3084</v>
      </c>
      <c r="E2663" t="s">
        <v>7</v>
      </c>
      <c r="F2663" s="3">
        <v>102000</v>
      </c>
      <c r="G2663" s="3">
        <v>11923200</v>
      </c>
      <c r="H2663" s="3" t="s">
        <v>3765</v>
      </c>
      <c r="I2663" s="61">
        <v>2023</v>
      </c>
    </row>
    <row r="2664" spans="1:9" x14ac:dyDescent="0.3">
      <c r="A2664" s="79">
        <v>2014</v>
      </c>
      <c r="B2664" t="s">
        <v>913</v>
      </c>
      <c r="C2664" t="s">
        <v>1241</v>
      </c>
      <c r="D2664" t="s">
        <v>3085</v>
      </c>
      <c r="E2664" t="s">
        <v>42</v>
      </c>
      <c r="F2664" s="3">
        <v>1811727.96</v>
      </c>
      <c r="G2664" s="3">
        <v>46186400</v>
      </c>
      <c r="H2664" s="3" t="s">
        <v>3765</v>
      </c>
      <c r="I2664" s="61">
        <v>2023</v>
      </c>
    </row>
    <row r="2665" spans="1:9" x14ac:dyDescent="0.3">
      <c r="A2665" s="79">
        <v>2014</v>
      </c>
      <c r="B2665" t="s">
        <v>913</v>
      </c>
      <c r="C2665" t="s">
        <v>1241</v>
      </c>
      <c r="D2665" t="s">
        <v>3432</v>
      </c>
      <c r="E2665" t="s">
        <v>19</v>
      </c>
      <c r="F2665" s="3">
        <v>248000</v>
      </c>
      <c r="G2665" s="3">
        <v>3441400</v>
      </c>
      <c r="H2665" s="3" t="s">
        <v>3765</v>
      </c>
      <c r="I2665" s="61">
        <v>2023</v>
      </c>
    </row>
    <row r="2666" spans="1:9" x14ac:dyDescent="0.3">
      <c r="A2666" s="79">
        <v>2015</v>
      </c>
      <c r="B2666" t="s">
        <v>3433</v>
      </c>
      <c r="C2666" t="s">
        <v>1241</v>
      </c>
      <c r="D2666" t="s">
        <v>3760</v>
      </c>
      <c r="E2666" t="s">
        <v>42</v>
      </c>
      <c r="F2666" s="3">
        <v>335698.32</v>
      </c>
      <c r="G2666" s="3">
        <v>25066000</v>
      </c>
      <c r="H2666" s="3">
        <v>1038484.38</v>
      </c>
      <c r="I2666" s="61">
        <v>2023</v>
      </c>
    </row>
    <row r="2667" spans="1:9" x14ac:dyDescent="0.3">
      <c r="A2667" s="79">
        <v>2016</v>
      </c>
      <c r="B2667" t="s">
        <v>914</v>
      </c>
      <c r="C2667" t="s">
        <v>1241</v>
      </c>
      <c r="D2667" t="s">
        <v>695</v>
      </c>
      <c r="E2667" t="s">
        <v>42</v>
      </c>
      <c r="F2667" s="3">
        <v>496569.18000000005</v>
      </c>
      <c r="G2667" s="3">
        <v>7792500</v>
      </c>
      <c r="H2667" s="3">
        <v>879383.625</v>
      </c>
      <c r="I2667" s="61">
        <v>2023</v>
      </c>
    </row>
    <row r="2668" spans="1:9" x14ac:dyDescent="0.3">
      <c r="A2668" s="79">
        <v>2019</v>
      </c>
      <c r="B2668" t="s">
        <v>915</v>
      </c>
      <c r="C2668" t="s">
        <v>1241</v>
      </c>
      <c r="D2668" t="s">
        <v>696</v>
      </c>
      <c r="E2668" t="s">
        <v>42</v>
      </c>
      <c r="F2668" s="3" t="s">
        <v>3765</v>
      </c>
      <c r="G2668" s="3">
        <v>4337500</v>
      </c>
      <c r="H2668" s="3">
        <v>907231.5</v>
      </c>
      <c r="I2668" s="61">
        <v>2023</v>
      </c>
    </row>
    <row r="2669" spans="1:9" x14ac:dyDescent="0.3">
      <c r="A2669" s="79">
        <v>2019</v>
      </c>
      <c r="B2669" t="s">
        <v>915</v>
      </c>
      <c r="C2669" t="s">
        <v>1241</v>
      </c>
      <c r="D2669" t="s">
        <v>585</v>
      </c>
      <c r="E2669" t="s">
        <v>42</v>
      </c>
      <c r="F2669" s="3" t="s">
        <v>3765</v>
      </c>
      <c r="G2669" s="3">
        <v>4389000</v>
      </c>
      <c r="H2669" s="3">
        <v>918003.24000000011</v>
      </c>
      <c r="I2669" s="61">
        <v>2023</v>
      </c>
    </row>
    <row r="2670" spans="1:9" x14ac:dyDescent="0.3">
      <c r="A2670" s="79">
        <v>2019</v>
      </c>
      <c r="B2670" t="s">
        <v>915</v>
      </c>
      <c r="C2670" t="s">
        <v>1241</v>
      </c>
      <c r="D2670" t="s">
        <v>3434</v>
      </c>
      <c r="E2670" t="s">
        <v>42</v>
      </c>
      <c r="F2670" s="3" t="s">
        <v>3765</v>
      </c>
      <c r="G2670" s="3">
        <v>1311000</v>
      </c>
      <c r="H2670" s="3">
        <v>274208.76</v>
      </c>
      <c r="I2670" s="61">
        <v>2023</v>
      </c>
    </row>
    <row r="2671" spans="1:9" x14ac:dyDescent="0.3">
      <c r="A2671" s="79">
        <v>2019</v>
      </c>
      <c r="B2671" t="s">
        <v>915</v>
      </c>
      <c r="C2671" t="s">
        <v>1241</v>
      </c>
      <c r="D2671" t="s">
        <v>3435</v>
      </c>
      <c r="E2671" t="s">
        <v>42</v>
      </c>
      <c r="F2671" s="3" t="s">
        <v>3765</v>
      </c>
      <c r="G2671" s="3">
        <v>32286400</v>
      </c>
      <c r="H2671" s="3">
        <v>6753023.4240000006</v>
      </c>
      <c r="I2671" s="61">
        <v>2023</v>
      </c>
    </row>
    <row r="2672" spans="1:9" x14ac:dyDescent="0.3">
      <c r="A2672" s="79">
        <v>2019</v>
      </c>
      <c r="B2672" t="s">
        <v>915</v>
      </c>
      <c r="C2672" t="s">
        <v>1241</v>
      </c>
      <c r="D2672" t="s">
        <v>3936</v>
      </c>
      <c r="E2672" t="s">
        <v>42</v>
      </c>
      <c r="F2672" s="3" t="s">
        <v>3765</v>
      </c>
      <c r="G2672" s="3">
        <v>3143300</v>
      </c>
      <c r="H2672" s="3">
        <v>657452.62800000003</v>
      </c>
      <c r="I2672" s="61">
        <v>2023</v>
      </c>
    </row>
    <row r="2673" spans="1:9" x14ac:dyDescent="0.3">
      <c r="A2673" s="79">
        <v>2019</v>
      </c>
      <c r="B2673" t="s">
        <v>915</v>
      </c>
      <c r="C2673" t="s">
        <v>1241</v>
      </c>
      <c r="D2673" t="s">
        <v>3937</v>
      </c>
      <c r="E2673" t="s">
        <v>42</v>
      </c>
      <c r="F2673" s="3" t="s">
        <v>3765</v>
      </c>
      <c r="G2673" s="3">
        <v>2540200</v>
      </c>
      <c r="H2673" s="3">
        <v>531308.23200000008</v>
      </c>
      <c r="I2673" s="61">
        <v>2023</v>
      </c>
    </row>
    <row r="2674" spans="1:9" x14ac:dyDescent="0.3">
      <c r="A2674" s="79">
        <v>2108</v>
      </c>
      <c r="B2674" t="s">
        <v>916</v>
      </c>
      <c r="C2674" t="s">
        <v>1253</v>
      </c>
      <c r="D2674" t="s">
        <v>699</v>
      </c>
      <c r="E2674" t="s">
        <v>42</v>
      </c>
      <c r="F2674" s="3">
        <v>49185.599999999999</v>
      </c>
      <c r="G2674" s="3">
        <v>6166700</v>
      </c>
      <c r="H2674" s="3">
        <v>201281</v>
      </c>
      <c r="I2674" s="61">
        <v>2023</v>
      </c>
    </row>
    <row r="2675" spans="1:9" x14ac:dyDescent="0.3">
      <c r="A2675" s="79">
        <v>2108</v>
      </c>
      <c r="B2675" t="s">
        <v>916</v>
      </c>
      <c r="C2675" t="s">
        <v>1253</v>
      </c>
      <c r="D2675" t="s">
        <v>697</v>
      </c>
      <c r="E2675" t="s">
        <v>42</v>
      </c>
      <c r="F2675" s="3">
        <v>1000</v>
      </c>
      <c r="G2675" s="3">
        <v>296900</v>
      </c>
      <c r="H2675" s="3">
        <v>9691</v>
      </c>
      <c r="I2675" s="61">
        <v>2023</v>
      </c>
    </row>
    <row r="2676" spans="1:9" x14ac:dyDescent="0.3">
      <c r="A2676" s="79">
        <v>2108</v>
      </c>
      <c r="B2676" t="s">
        <v>916</v>
      </c>
      <c r="C2676" t="s">
        <v>1253</v>
      </c>
      <c r="D2676" t="s">
        <v>697</v>
      </c>
      <c r="E2676" t="s">
        <v>42</v>
      </c>
      <c r="F2676" s="3">
        <v>1000</v>
      </c>
      <c r="G2676" s="3">
        <v>324000</v>
      </c>
      <c r="H2676" s="3">
        <v>10575</v>
      </c>
      <c r="I2676" s="61">
        <v>2023</v>
      </c>
    </row>
    <row r="2677" spans="1:9" x14ac:dyDescent="0.3">
      <c r="A2677" s="79">
        <v>2108</v>
      </c>
      <c r="B2677" t="s">
        <v>916</v>
      </c>
      <c r="C2677" t="s">
        <v>1253</v>
      </c>
      <c r="D2677" t="s">
        <v>700</v>
      </c>
      <c r="E2677" t="s">
        <v>42</v>
      </c>
      <c r="F2677" s="3">
        <v>4400</v>
      </c>
      <c r="G2677" s="3">
        <v>622600</v>
      </c>
      <c r="H2677" s="3">
        <v>20322</v>
      </c>
      <c r="I2677" s="61">
        <v>2023</v>
      </c>
    </row>
    <row r="2678" spans="1:9" x14ac:dyDescent="0.3">
      <c r="A2678" s="79">
        <v>2112</v>
      </c>
      <c r="B2678" t="s">
        <v>917</v>
      </c>
      <c r="C2678" t="s">
        <v>1253</v>
      </c>
      <c r="D2678" t="s">
        <v>702</v>
      </c>
      <c r="E2678" t="s">
        <v>42</v>
      </c>
      <c r="F2678" s="3">
        <v>62167.74</v>
      </c>
      <c r="G2678" s="3">
        <v>2600100</v>
      </c>
      <c r="H2678" s="3">
        <v>91133.51</v>
      </c>
      <c r="I2678" s="61">
        <v>2023</v>
      </c>
    </row>
    <row r="2679" spans="1:9" x14ac:dyDescent="0.3">
      <c r="A2679" s="79">
        <v>2115</v>
      </c>
      <c r="B2679" t="s">
        <v>918</v>
      </c>
      <c r="C2679" t="s">
        <v>1253</v>
      </c>
      <c r="D2679" t="s">
        <v>704</v>
      </c>
      <c r="E2679" t="s">
        <v>7</v>
      </c>
      <c r="F2679" s="3">
        <v>53547.9</v>
      </c>
      <c r="G2679" s="3">
        <v>5159700</v>
      </c>
      <c r="H2679" s="3">
        <v>147094</v>
      </c>
      <c r="I2679" s="61">
        <v>2023</v>
      </c>
    </row>
    <row r="2680" spans="1:9" x14ac:dyDescent="0.3">
      <c r="A2680" s="79">
        <v>2119</v>
      </c>
      <c r="B2680" t="s">
        <v>919</v>
      </c>
      <c r="C2680" t="s">
        <v>1253</v>
      </c>
      <c r="D2680" t="s">
        <v>706</v>
      </c>
      <c r="E2680" t="s">
        <v>7</v>
      </c>
      <c r="F2680" s="3">
        <v>6954.76</v>
      </c>
      <c r="G2680" s="3">
        <v>808200</v>
      </c>
      <c r="H2680" s="3">
        <v>33524.135999999999</v>
      </c>
      <c r="I2680" s="61">
        <v>2023</v>
      </c>
    </row>
    <row r="2681" spans="1:9" x14ac:dyDescent="0.3">
      <c r="A2681" s="79">
        <v>2119</v>
      </c>
      <c r="B2681" t="s">
        <v>919</v>
      </c>
      <c r="C2681" t="s">
        <v>1253</v>
      </c>
      <c r="D2681" t="s">
        <v>3436</v>
      </c>
      <c r="E2681" t="s">
        <v>19</v>
      </c>
      <c r="F2681" s="3">
        <v>136979.99</v>
      </c>
      <c r="G2681" s="3">
        <v>3620300</v>
      </c>
      <c r="H2681" s="3">
        <v>150170.04399999999</v>
      </c>
      <c r="I2681" s="61">
        <v>2023</v>
      </c>
    </row>
    <row r="2682" spans="1:9" x14ac:dyDescent="0.3">
      <c r="A2682" s="79">
        <v>2119</v>
      </c>
      <c r="B2682" t="s">
        <v>919</v>
      </c>
      <c r="C2682" t="s">
        <v>1253</v>
      </c>
      <c r="D2682" t="s">
        <v>3437</v>
      </c>
      <c r="E2682" t="s">
        <v>19</v>
      </c>
      <c r="F2682" s="3">
        <v>37360.410000000003</v>
      </c>
      <c r="G2682" s="3">
        <v>1094900</v>
      </c>
      <c r="H2682" s="3">
        <v>45416.451999999997</v>
      </c>
      <c r="I2682" s="61">
        <v>2023</v>
      </c>
    </row>
    <row r="2683" spans="1:9" x14ac:dyDescent="0.3">
      <c r="A2683" s="79">
        <v>2119</v>
      </c>
      <c r="B2683" t="s">
        <v>919</v>
      </c>
      <c r="C2683" t="s">
        <v>1253</v>
      </c>
      <c r="D2683" t="s">
        <v>3438</v>
      </c>
      <c r="E2683" t="s">
        <v>19</v>
      </c>
      <c r="F2683" s="3">
        <v>112088.96000000001</v>
      </c>
      <c r="G2683" s="3">
        <v>2079500</v>
      </c>
      <c r="H2683" s="3">
        <v>86257.659999999989</v>
      </c>
      <c r="I2683" s="61">
        <v>2023</v>
      </c>
    </row>
    <row r="2684" spans="1:9" x14ac:dyDescent="0.3">
      <c r="A2684" s="79">
        <v>2122</v>
      </c>
      <c r="B2684" t="s">
        <v>803</v>
      </c>
      <c r="C2684" t="s">
        <v>1253</v>
      </c>
      <c r="D2684" t="s">
        <v>3761</v>
      </c>
      <c r="E2684" t="s">
        <v>42</v>
      </c>
      <c r="F2684" s="3">
        <v>1075288</v>
      </c>
      <c r="G2684" s="3">
        <v>51908273</v>
      </c>
      <c r="H2684" s="3">
        <v>2000025.77</v>
      </c>
      <c r="I2684" s="61">
        <v>2023</v>
      </c>
    </row>
  </sheetData>
  <sheetProtection autoFilter="0"/>
  <autoFilter ref="A2:I2684" xr:uid="{9F2A3AA8-4BD1-483F-854A-7E711164E25A}"/>
  <sortState xmlns:xlrd2="http://schemas.microsoft.com/office/spreadsheetml/2017/richdata2" ref="A3:I2684">
    <sortCondition ref="A3:A2684"/>
  </sortState>
  <pageMargins left="0.7" right="0.7" top="0.75" bottom="0.75" header="0.3" footer="0.3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EA5D-39B1-4545-95F0-56DAC60C3688}">
  <sheetPr codeName="Sheet4"/>
  <dimension ref="A1:BC8"/>
  <sheetViews>
    <sheetView zoomScaleNormal="100" workbookViewId="0"/>
  </sheetViews>
  <sheetFormatPr defaultRowHeight="14.4" x14ac:dyDescent="0.3"/>
  <cols>
    <col min="1" max="1" width="20.109375" customWidth="1"/>
    <col min="2" max="2" width="111.109375" customWidth="1"/>
  </cols>
  <sheetData>
    <row r="1" spans="1:55" ht="50.25" customHeight="1" x14ac:dyDescent="0.3">
      <c r="A1" s="87" t="s">
        <v>3113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</row>
    <row r="2" spans="1:55" ht="15" x14ac:dyDescent="0.3">
      <c r="A2" s="51" t="s">
        <v>1858</v>
      </c>
      <c r="B2" s="51" t="s">
        <v>1859</v>
      </c>
    </row>
    <row r="3" spans="1:55" x14ac:dyDescent="0.3">
      <c r="A3" s="21" t="s">
        <v>1860</v>
      </c>
      <c r="B3" t="s">
        <v>1861</v>
      </c>
    </row>
    <row r="4" spans="1:55" x14ac:dyDescent="0.3">
      <c r="A4" s="21" t="s">
        <v>1862</v>
      </c>
      <c r="B4" t="s">
        <v>1863</v>
      </c>
    </row>
    <row r="5" spans="1:55" x14ac:dyDescent="0.3">
      <c r="A5" s="21" t="s">
        <v>1864</v>
      </c>
      <c r="B5" t="s">
        <v>1865</v>
      </c>
    </row>
    <row r="6" spans="1:55" x14ac:dyDescent="0.3">
      <c r="A6" s="21" t="s">
        <v>1866</v>
      </c>
      <c r="B6" t="s">
        <v>1867</v>
      </c>
    </row>
    <row r="7" spans="1:55" x14ac:dyDescent="0.3">
      <c r="A7" s="21" t="s">
        <v>1868</v>
      </c>
      <c r="B7" t="s">
        <v>1869</v>
      </c>
    </row>
    <row r="8" spans="1:55" x14ac:dyDescent="0.3">
      <c r="A8" s="21" t="s">
        <v>1870</v>
      </c>
      <c r="B8" t="s">
        <v>1871</v>
      </c>
    </row>
  </sheetData>
  <sheetProtection algorithmName="SHA-512" hashValue="zrTic4Wjv8WyTov84Ac5NE4DsKKMj09CHgtcwDXMzXxADsdPELMNZcN4fRc62YHwQqXfJ3g+CciyoeM9QxAgSw==" saltValue="aiRUzfFyR+/mhFrwl/cnoA==" spinCount="100000" sheet="1" objects="1" scenarios="1"/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PILOT Viewer</vt:lpstr>
      <vt:lpstr>Summary By Town</vt:lpstr>
      <vt:lpstr>Raw Data from UFBs</vt:lpstr>
      <vt:lpstr>Community Typology</vt:lpstr>
      <vt:lpstr>'Community Typology'!Print_Area</vt:lpstr>
      <vt:lpstr>'PILOT Viewer'!Print_Area</vt:lpstr>
      <vt:lpstr>'Raw Data from UFBs'!Print_Area</vt:lpstr>
      <vt:lpstr>'PILOT Viewer'!Print_Titles</vt:lpstr>
      <vt:lpstr>'Raw Data from UFBs'!Print_Titles</vt:lpstr>
      <vt:lpstr>'Summary By Town'!Print_Titles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Clayton, Spencer</dc:creator>
  <cp:lastModifiedBy>Wheeler, Christopher [DCA]</cp:lastModifiedBy>
  <cp:lastPrinted>2020-11-13T18:51:24Z</cp:lastPrinted>
  <dcterms:created xsi:type="dcterms:W3CDTF">2020-08-24T13:29:37Z</dcterms:created>
  <dcterms:modified xsi:type="dcterms:W3CDTF">2024-03-11T19:24:40Z</dcterms:modified>
</cp:coreProperties>
</file>